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Detail" sheetId="345" r:id="rId22"/>
    <sheet name="ZV Vykáz.-H" sheetId="410" r:id="rId23"/>
    <sheet name="ZV Vykáz.-H Detail" sheetId="377" r:id="rId24"/>
    <sheet name="CaseMix" sheetId="370" r:id="rId25"/>
    <sheet name="ALOS" sheetId="374" r:id="rId26"/>
    <sheet name="Total" sheetId="371" r:id="rId27"/>
    <sheet name="ZV Vyžád." sheetId="342" r:id="rId28"/>
    <sheet name="ZV Vyžád. Detail" sheetId="343" r:id="rId29"/>
    <sheet name="OD TISS" sheetId="372" r:id="rId30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9" hidden="1">'OD TISS'!$A$5:$N$5</definedName>
    <definedName name="_xlnm._FilterDatabase" localSheetId="26" hidden="1">Total!$A$4:$W$4</definedName>
    <definedName name="_xlnm._FilterDatabase" localSheetId="21" hidden="1">'ZV Vykáz.-A Detail'!$A$5:$P$5</definedName>
    <definedName name="_xlnm._FilterDatabase" localSheetId="23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_xlnm.Print_Area" localSheetId="25">ALOS!$A$1:$M$45</definedName>
    <definedName name="_xlnm.Print_Area" localSheetId="24">CaseMix!$A$1:$M$39</definedName>
  </definedNames>
  <calcPr calcId="145621"/>
</workbook>
</file>

<file path=xl/calcChain.xml><?xml version="1.0" encoding="utf-8"?>
<calcChain xmlns="http://schemas.openxmlformats.org/spreadsheetml/2006/main">
  <c r="V12" i="371" l="1"/>
  <c r="U12" i="371"/>
  <c r="T12" i="371"/>
  <c r="S12" i="371"/>
  <c r="R12" i="371"/>
  <c r="Q12" i="371"/>
  <c r="V11" i="371"/>
  <c r="T11" i="371"/>
  <c r="U11" i="371" s="1"/>
  <c r="S11" i="371"/>
  <c r="R11" i="371"/>
  <c r="Q11" i="371"/>
  <c r="V10" i="371"/>
  <c r="U10" i="371"/>
  <c r="T10" i="371"/>
  <c r="S10" i="371"/>
  <c r="R10" i="371"/>
  <c r="Q10" i="371"/>
  <c r="V9" i="371"/>
  <c r="T9" i="371"/>
  <c r="U9" i="371" s="1"/>
  <c r="S9" i="371"/>
  <c r="R9" i="371"/>
  <c r="Q9" i="371"/>
  <c r="V8" i="371"/>
  <c r="U8" i="371"/>
  <c r="T8" i="371"/>
  <c r="S8" i="371"/>
  <c r="R8" i="371"/>
  <c r="Q8" i="371"/>
  <c r="V7" i="371"/>
  <c r="T7" i="371"/>
  <c r="U7" i="371" s="1"/>
  <c r="S7" i="371"/>
  <c r="R7" i="371"/>
  <c r="Q7" i="371"/>
  <c r="T6" i="371"/>
  <c r="V6" i="371" s="1"/>
  <c r="S6" i="371"/>
  <c r="R6" i="371"/>
  <c r="Q6" i="371"/>
  <c r="V5" i="371"/>
  <c r="U5" i="371"/>
  <c r="T5" i="371"/>
  <c r="S5" i="371"/>
  <c r="R5" i="371"/>
  <c r="Q5" i="371"/>
  <c r="U6" i="371" l="1"/>
  <c r="A9" i="414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C16" i="414"/>
  <c r="D16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H18" i="419" s="1"/>
  <c r="G16" i="419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F18" i="419" l="1"/>
  <c r="J18" i="419"/>
  <c r="N18" i="419"/>
  <c r="R18" i="419"/>
  <c r="V18" i="419"/>
  <c r="Z18" i="419"/>
  <c r="AD18" i="419"/>
  <c r="E18" i="419"/>
  <c r="I18" i="419"/>
  <c r="M18" i="419"/>
  <c r="Q18" i="419"/>
  <c r="U18" i="419"/>
  <c r="Y18" i="419"/>
  <c r="AC18" i="419"/>
  <c r="AG18" i="419"/>
  <c r="L18" i="419"/>
  <c r="P18" i="419"/>
  <c r="AF18" i="419"/>
  <c r="G18" i="419"/>
  <c r="K18" i="419"/>
  <c r="O18" i="419"/>
  <c r="S18" i="419"/>
  <c r="W18" i="419"/>
  <c r="AA18" i="419"/>
  <c r="AE18" i="419"/>
  <c r="AH18" i="419"/>
  <c r="C25" i="419"/>
  <c r="AH27" i="419" l="1"/>
  <c r="G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H28" i="419" l="1"/>
  <c r="G25" i="419"/>
  <c r="G27" i="419" s="1"/>
  <c r="B25" i="419" l="1"/>
  <c r="B27" i="419" s="1"/>
  <c r="G28" i="419"/>
  <c r="B28" i="419" s="1"/>
  <c r="A7" i="339"/>
  <c r="D3" i="418" l="1"/>
  <c r="AG6" i="419" l="1"/>
  <c r="AC6" i="419"/>
  <c r="Y6" i="419"/>
  <c r="U6" i="419"/>
  <c r="Q6" i="419"/>
  <c r="M6" i="419"/>
  <c r="I6" i="419"/>
  <c r="E6" i="419"/>
  <c r="AF6" i="419"/>
  <c r="AB6" i="419"/>
  <c r="X6" i="419"/>
  <c r="T6" i="419"/>
  <c r="P6" i="419"/>
  <c r="L6" i="419"/>
  <c r="H6" i="419"/>
  <c r="D6" i="419"/>
  <c r="AH6" i="419"/>
  <c r="AE6" i="419"/>
  <c r="AA6" i="419"/>
  <c r="W6" i="419"/>
  <c r="S6" i="419"/>
  <c r="O6" i="419"/>
  <c r="K6" i="419"/>
  <c r="G6" i="419"/>
  <c r="AD6" i="419"/>
  <c r="Z6" i="419"/>
  <c r="V6" i="419"/>
  <c r="R6" i="419"/>
  <c r="N6" i="419"/>
  <c r="J6" i="419"/>
  <c r="F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C19" i="414"/>
  <c r="D4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N3" i="372" s="1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M3" i="387"/>
  <c r="K3" i="387" s="1"/>
  <c r="L3" i="387"/>
  <c r="J3" i="387"/>
  <c r="I3" i="387"/>
  <c r="H3" i="387"/>
  <c r="G3" i="387"/>
  <c r="F3" i="387"/>
  <c r="N3" i="220"/>
  <c r="L3" i="220" s="1"/>
  <c r="D22" i="414"/>
  <c r="C22" i="414"/>
  <c r="Q3" i="377" l="1"/>
  <c r="H3" i="390"/>
  <c r="Q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7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<sst xmlns="http://schemas.openxmlformats.org/spreadsheetml/2006/main" count="10722" uniqueCount="2054">
  <si>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</si>
  <si>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</si>
  <si>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</si>
  <si>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</si>
  <si>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</si>
  <si>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</si>
  <si>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</si>
  <si>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</si>
  <si>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</si>
  <si>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</si>
  <si>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</si>
  <si>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</si>
  <si>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</si>
  <si>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</si>
  <si>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</si>
  <si>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</si>
  <si>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</si>
  <si>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</si>
  <si>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</si>
  <si>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</si>
  <si>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</si>
  <si>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</si>
  <si>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</si>
  <si>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</si>
  <si>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</si>
  <si>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</si>
  <si>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</si>
  <si>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</si>
  <si>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</si>
  <si>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</si>
  <si>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</si>
  <si>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</si>
  <si>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</si>
  <si>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</si>
  <si>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</si>
  <si>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</si>
  <si>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</si>
  <si>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</si>
  <si>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</si>
  <si>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</si>
  <si>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</si>
  <si>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</si>
  <si>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</si>
  <si>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</si>
  <si>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</si>
  <si>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</si>
  <si>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</si>
  <si>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</si>
  <si>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</si>
  <si>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</si>
  <si>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</si>
  <si>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</si>
  <si>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</si>
  <si>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</si>
  <si>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</si>
  <si>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</si>
  <si>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</si>
  <si>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</si>
  <si>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</si>
  <si>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</si>
  <si>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</si>
  <si>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</si>
  <si>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</si>
  <si>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</si>
  <si>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</si>
  <si>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</si>
  <si>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</si>
  <si>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</si>
  <si>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</si>
  <si>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</si>
  <si>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</si>
  <si>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</si>
  <si>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</si>
  <si>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</si>
  <si>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</si>
  <si>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</si>
  <si>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</si>
  <si>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</si>
  <si>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</si>
  <si>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</si>
  <si>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</si>
  <si>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</si>
  <si>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</si>
  <si>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</si>
  <si>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</si>
  <si>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</si>
  <si>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</si>
  <si>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</si>
  <si>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</si>
  <si>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</si>
  <si>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</si>
  <si>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</si>
  <si>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</si>
  <si>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</si>
  <si>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</si>
  <si>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</si>
  <si>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</si>
  <si>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</si>
  <si>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</si>
  <si>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</si>
  <si>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</si>
  <si>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</si>
  <si>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</si>
  <si>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</si>
  <si>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</si>
  <si>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</si>
  <si>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</si>
  <si>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</si>
  <si>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</si>
  <si>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</si>
  <si>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</si>
  <si>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</si>
  <si>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</si>
  <si>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</si>
  <si>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</si>
  <si>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</si>
  <si>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</si>
  <si>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</si>
  <si>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</si>
  <si>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</si>
  <si>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</si>
  <si>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</si>
  <si>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</si>
  <si>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</si>
  <si>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</si>
  <si>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</si>
  <si>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</si>
  <si>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</si>
  <si>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</si>
  <si>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</si>
  <si>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</si>
  <si>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</si>
  <si>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</si>
  <si>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</si>
  <si>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</si>
  <si>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</si>
  <si>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</si>
  <si>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</si>
  <si>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</si>
  <si>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</si>
  <si>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</si>
  <si>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</si>
  <si>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</si>
  <si>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</si>
  <si>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</si>
  <si>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</si>
  <si>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</si>
  <si>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</si>
  <si>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</si>
  <si>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</si>
  <si>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</si>
  <si>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</si>
  <si>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</si>
  <si>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</si>
  <si>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</si>
  <si>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</si>
  <si>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</si>
  <si>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</si>
  <si>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</si>
  <si>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</si>
  <si>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</si>
  <si>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</si>
  <si>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</si>
  <si>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</si>
  <si>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</si>
  <si>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</si>
  <si>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</si>
  <si>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</si>
  <si>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</si>
  <si>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</si>
  <si>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</si>
  <si>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</si>
  <si>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</si>
  <si>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</si>
  <si>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</si>
  <si>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</si>
  <si>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</si>
  <si>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</si>
  <si>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</si>
  <si>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</si>
  <si>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</si>
  <si>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</si>
  <si>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</si>
  <si>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</si>
  <si>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</si>
  <si>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</si>
  <si>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</si>
  <si>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</si>
  <si>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</si>
  <si>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</si>
  <si>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</si>
  <si>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</si>
  <si>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</si>
  <si>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</si>
  <si>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</si>
  <si>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</si>
  <si>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</si>
  <si>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</si>
  <si>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</si>
  <si>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</si>
  <si>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</si>
  <si>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</si>
  <si>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</si>
  <si>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</si>
  <si>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</si>
  <si>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</si>
  <si>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</si>
  <si>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</si>
  <si>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</si>
  <si>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</si>
  <si>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</si>
  <si>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</si>
  <si>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</si>
  <si>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</si>
  <si>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</si>
  <si>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</si>
  <si>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</si>
  <si>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</si>
  <si>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</si>
  <si>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</si>
  <si>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</si>
  <si>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</si>
  <si>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</si>
  <si>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</si>
  <si>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</si>
  <si>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</si>
  <si>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</si>
  <si>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</si>
  <si>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</si>
  <si>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</si>
  <si>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</si>
  <si>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</si>
  <si>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</si>
  <si>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</si>
  <si>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</si>
  <si>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</si>
  <si>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</si>
  <si>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</si>
  <si>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</si>
  <si>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</si>
  <si>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</si>
  <si>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</si>
  <si>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</si>
  <si>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</si>
  <si>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</si>
  <si>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</si>
  <si>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</si>
  <si>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</si>
  <si>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</si>
  <si>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</si>
  <si>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</si>
  <si>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</si>
  <si>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</si>
  <si>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</si>
  <si>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</si>
  <si>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</si>
  <si>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</si>
  <si>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</si>
  <si>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</si>
  <si>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</si>
  <si>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</si>
  <si>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</si>
  <si>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</si>
  <si>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</si>
  <si>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</si>
  <si>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</si>
  <si>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</si>
  <si>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</si>
  <si>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</si>
  <si>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</si>
  <si>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</si>
  <si>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</si>
  <si>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</si>
  <si>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</si>
  <si>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</si>
  <si>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</si>
  <si>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</si>
  <si>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</si>
  <si>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</si>
  <si>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</si>
  <si>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</si>
  <si>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</si>
  <si>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</si>
  <si>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</si>
  <si>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</si>
  <si>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</si>
  <si>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</si>
  <si>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</si>
  <si>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</si>
  <si>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</si>
  <si>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</si>
  <si>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</si>
  <si>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</si>
  <si>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</si>
  <si>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</si>
  <si>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</si>
  <si>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</si>
  <si>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</si>
  <si>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</si>
  <si>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</si>
  <si>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</si>
  <si>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</si>
  <si>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</si>
  <si>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</si>
  <si>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</si>
  <si>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</si>
  <si>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</si>
  <si>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</si>
  <si>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</si>
  <si>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</si>
  <si>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</si>
  <si>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</si>
  <si>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</si>
  <si>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</si>
  <si>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</si>
  <si>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</si>
  <si>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</si>
  <si>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</si>
  <si>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</si>
  <si>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</si>
  <si>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</si>
  <si>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</si>
  <si>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</si>
  <si>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</si>
  <si>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</si>
  <si>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</si>
  <si>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</si>
  <si>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</si>
  <si>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</si>
  <si>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</si>
  <si>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</si>
  <si>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</si>
  <si>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</si>
  <si>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Klinika nukleární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</si>
  <si>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</si>
  <si>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</si>
  <si>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</si>
  <si>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</si>
  <si>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</si>
  <si>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</si>
  <si>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</si>
  <si>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</si>
  <si>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</si>
  <si>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</si>
  <si>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50113005     léky - radiofarmaka (KNM)</t>
  </si>
  <si>
    <t>50113006     léky - enter. a parenter. výživa (LEK)</t>
  </si>
  <si>
    <t>50113009     léky - RTG diagnostika ZUL (LEK)</t>
  </si>
  <si>
    <t>50113013     léky (paušál) - antibiotika (LEK)</t>
  </si>
  <si>
    <t>50113016     léky - spotřeba v centrech (LEK)</t>
  </si>
  <si>
    <t>50114     Krevní přípravky</t>
  </si>
  <si>
    <t>50114002     krevní přípravky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</si>
  <si>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</si>
  <si>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</si>
  <si>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</si>
  <si>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</si>
  <si>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</si>
  <si>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</si>
  <si>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50115065     ostatní ZPr - vpichovací materiál (sk.Z_530)</t>
  </si>
  <si>
    <t>50115067     ostatní ZPr - rukavice (sk.Z_532)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</si>
  <si>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</si>
  <si>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</si>
  <si>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</si>
  <si>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</si>
  <si>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</si>
  <si>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</si>
  <si>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</si>
  <si>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</si>
  <si>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</si>
  <si>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</si>
  <si>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</si>
  <si>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</si>
  <si>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</si>
  <si>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</si>
  <si>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</si>
  <si>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</si>
  <si>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</si>
  <si>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</si>
  <si>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</si>
  <si>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</si>
  <si>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</si>
  <si>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</si>
  <si>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</si>
  <si>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</si>
  <si>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</si>
  <si>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</si>
  <si>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</si>
  <si>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</si>
  <si>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</si>
  <si>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</si>
  <si>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</si>
  <si>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</si>
  <si>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</si>
  <si>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</si>
  <si>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</si>
  <si>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</si>
  <si>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</si>
  <si>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</si>
  <si>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</si>
  <si>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</si>
  <si>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</si>
  <si>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</si>
  <si>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</si>
  <si>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</si>
  <si>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</si>
  <si>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</si>
  <si>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</si>
  <si>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</si>
  <si>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</si>
  <si>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</si>
  <si>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</si>
  <si>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</si>
  <si>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</si>
  <si>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</si>
  <si>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</si>
  <si>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</si>
  <si>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</si>
  <si>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</si>
  <si>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</si>
  <si>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</si>
  <si>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</si>
  <si>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</si>
  <si>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</si>
  <si>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</si>
  <si>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</si>
  <si>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</si>
  <si>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</si>
  <si>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</si>
  <si>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</si>
  <si>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</si>
  <si>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</si>
  <si>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</si>
  <si>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</si>
  <si>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</si>
  <si>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</si>
  <si>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</si>
  <si>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</si>
  <si>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</si>
  <si>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</si>
  <si>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</si>
  <si>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</si>
  <si>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</si>
  <si>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</si>
  <si>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</si>
  <si>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</si>
  <si>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</si>
  <si>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</si>
  <si>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</si>
  <si>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</si>
  <si>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</si>
  <si>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</si>
  <si>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</si>
  <si>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</si>
  <si>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</si>
  <si>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</si>
  <si>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</si>
  <si>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</si>
  <si>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</si>
  <si>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</si>
  <si>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</si>
  <si>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</si>
  <si>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</si>
  <si>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</si>
  <si>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</si>
  <si>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</si>
  <si>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</si>
  <si>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</si>
  <si>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</si>
  <si>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</si>
  <si>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</si>
  <si>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</si>
  <si>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</si>
  <si>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</si>
  <si>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</si>
  <si>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</si>
  <si>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</si>
  <si>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</si>
  <si>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</si>
  <si>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60229246     PET/CT (pouze rozp.)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</si>
  <si>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</si>
  <si>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</si>
  <si>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</si>
  <si>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</si>
  <si>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</si>
  <si>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</si>
  <si>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</si>
  <si>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</si>
  <si>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</si>
  <si>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</si>
  <si>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</si>
  <si>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</si>
  <si>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</si>
  <si>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</si>
  <si>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</si>
  <si>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</si>
  <si>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</si>
  <si>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</si>
  <si>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</si>
  <si>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</si>
  <si>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</si>
  <si>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</si>
  <si>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</si>
  <si>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</si>
  <si>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</si>
  <si>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</si>
  <si>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</si>
  <si>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</si>
  <si>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</si>
  <si>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</si>
  <si>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</si>
  <si>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</si>
  <si>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</si>
  <si>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</si>
  <si>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</si>
  <si>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</si>
  <si>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</si>
  <si>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</si>
  <si>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</si>
  <si>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</si>
  <si>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</si>
  <si>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</si>
  <si>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</si>
  <si>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</si>
  <si>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</si>
  <si>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</si>
  <si>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</si>
  <si>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</si>
  <si>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</si>
  <si>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</si>
  <si>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</si>
  <si>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22</t>
  </si>
  <si>
    <t>Klinika nukleární medicíny</t>
  </si>
  <si>
    <t/>
  </si>
  <si>
    <t>50113014     léky (paušál) - antimykotika (LEK)</t>
  </si>
  <si>
    <t>50113190     medicinální plyny</t>
  </si>
  <si>
    <t>Klinika nukleární medicíny Celkem</t>
  </si>
  <si>
    <t>SumaKL</t>
  </si>
  <si>
    <t>2211</t>
  </si>
  <si>
    <t>lůžkové oddělení 40</t>
  </si>
  <si>
    <t>lůžkové oddělení 40 Celkem</t>
  </si>
  <si>
    <t>SumaNS</t>
  </si>
  <si>
    <t>mezeraNS</t>
  </si>
  <si>
    <t>2221</t>
  </si>
  <si>
    <t>ambulance</t>
  </si>
  <si>
    <t>ambulance Celkem</t>
  </si>
  <si>
    <t>2241</t>
  </si>
  <si>
    <t>laboratoř-SVLS</t>
  </si>
  <si>
    <t>laboratoř-SVLS Celkem</t>
  </si>
  <si>
    <t>2251</t>
  </si>
  <si>
    <t xml:space="preserve">přístr.pracoviště - PET </t>
  </si>
  <si>
    <t>přístr.pracoviště - PET  Celkem</t>
  </si>
  <si>
    <t>2294</t>
  </si>
  <si>
    <t>centrum - KNM</t>
  </si>
  <si>
    <t>centrum - KNM Celkem</t>
  </si>
  <si>
    <t>50113001</t>
  </si>
  <si>
    <t>187425</t>
  </si>
  <si>
    <t>LETROX 50</t>
  </si>
  <si>
    <t>POR TBL NOB 100X50RG II</t>
  </si>
  <si>
    <t>O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</si>
  <si>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</si>
  <si>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</si>
  <si>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</si>
  <si>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</si>
  <si>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</si>
  <si>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</si>
  <si>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</si>
  <si>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</si>
  <si>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</si>
  <si>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</si>
  <si>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</si>
  <si>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</si>
  <si>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102420</t>
  </si>
  <si>
    <t>2420</t>
  </si>
  <si>
    <t>PANCREOLAN FORTE</t>
  </si>
  <si>
    <t>TBL ENT 30X220MG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</si>
  <si>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</si>
  <si>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</si>
  <si>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</si>
  <si>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</si>
  <si>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</si>
  <si>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</si>
  <si>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</si>
  <si>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</si>
  <si>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117189</t>
  </si>
  <si>
    <t>17189</t>
  </si>
  <si>
    <t>KALIUM CHLORATUM BIOMEDICA</t>
  </si>
  <si>
    <t>POR TBLFLM100X500MG</t>
  </si>
  <si>
    <t>125365</t>
  </si>
  <si>
    <t>25365</t>
  </si>
  <si>
    <t>HELICID 20 ZENTIVA</t>
  </si>
  <si>
    <t>POR CPS ETD 28X20MG</t>
  </si>
  <si>
    <t>132225</t>
  </si>
  <si>
    <t>32225</t>
  </si>
  <si>
    <t>BETALOC ZOK 25 MG</t>
  </si>
  <si>
    <t>TBL RET 28X25MG</t>
  </si>
  <si>
    <t>148888</t>
  </si>
  <si>
    <t>48888</t>
  </si>
  <si>
    <t>ATARALGIN</t>
  </si>
  <si>
    <t>POR TBL NOB 20</t>
  </si>
  <si>
    <t>149017</t>
  </si>
  <si>
    <t>49017</t>
  </si>
  <si>
    <t>GUTTALAX</t>
  </si>
  <si>
    <t>POR GTT SOL 1X15ML</t>
  </si>
  <si>
    <t>155823</t>
  </si>
  <si>
    <t>55823</t>
  </si>
  <si>
    <t>NOVALGIN</t>
  </si>
  <si>
    <t>TBL OBD 20X500MG</t>
  </si>
  <si>
    <t>155947</t>
  </si>
  <si>
    <t>55947</t>
  </si>
  <si>
    <t>OPHTAL LIQ 2X50ML</t>
  </si>
  <si>
    <t>188217</t>
  </si>
  <si>
    <t>88217</t>
  </si>
  <si>
    <t>LEXAURIN</t>
  </si>
  <si>
    <t>TBL 30X1.5MG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</si>
  <si>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</si>
  <si>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</si>
  <si>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</si>
  <si>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</si>
  <si>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</si>
  <si>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</si>
  <si>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</si>
  <si>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194248</t>
  </si>
  <si>
    <t>94248</t>
  </si>
  <si>
    <t>ZOLPIDEM-RATIOPHARM 10 MG</t>
  </si>
  <si>
    <t>POR TBL FLM 10X10MG</t>
  </si>
  <si>
    <t>194292</t>
  </si>
  <si>
    <t>94292</t>
  </si>
  <si>
    <t>POR TBL FLM 20X10MG</t>
  </si>
  <si>
    <t>395997</t>
  </si>
  <si>
    <t>DZ SOFTASEPT N BEZBARVÝ 250 ml</t>
  </si>
  <si>
    <t>840143</t>
  </si>
  <si>
    <t>Heřmánek Spofa her.20x1g nálev.sáčky LEROS</t>
  </si>
  <si>
    <t>841059</t>
  </si>
  <si>
    <t>Indulona olivová ung.100g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</si>
  <si>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</si>
  <si>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</si>
  <si>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</si>
  <si>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</si>
  <si>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</si>
  <si>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</si>
  <si>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</si>
  <si>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</si>
  <si>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</si>
  <si>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</si>
  <si>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</si>
  <si>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146694</t>
  </si>
  <si>
    <t>46694</t>
  </si>
  <si>
    <t>EUTHYROX 125</t>
  </si>
  <si>
    <t>TBL 100X125RG</t>
  </si>
  <si>
    <t>169189</t>
  </si>
  <si>
    <t>69189</t>
  </si>
  <si>
    <t>EUTHYROX 50</t>
  </si>
  <si>
    <t>TBL 100X50RG</t>
  </si>
  <si>
    <t>197186</t>
  </si>
  <si>
    <t>97186</t>
  </si>
  <si>
    <t>EUTHYROX 100</t>
  </si>
  <si>
    <t>TBL 100X100RG</t>
  </si>
  <si>
    <t>900240</t>
  </si>
  <si>
    <t>DZ TRIXO LIND 500ML</t>
  </si>
  <si>
    <t>100231</t>
  </si>
  <si>
    <t>231</t>
  </si>
  <si>
    <t>NITROGLYCERIN SLOVAKOFARMA</t>
  </si>
  <si>
    <t>TBL 20X0.5MG</t>
  </si>
  <si>
    <t>705608</t>
  </si>
  <si>
    <t>Indulona A/64 ung.100ml modrá</t>
  </si>
  <si>
    <t>841498</t>
  </si>
  <si>
    <t>Carbosorb tbl.20-blistr</t>
  </si>
  <si>
    <t>846618</t>
  </si>
  <si>
    <t>100014</t>
  </si>
  <si>
    <t>IBALGIN 200</t>
  </si>
  <si>
    <t>POR TBL FLM 24X200MG</t>
  </si>
  <si>
    <t>102963</t>
  </si>
  <si>
    <t>2963</t>
  </si>
  <si>
    <t>PREDNISON 20 LECIVA</t>
  </si>
  <si>
    <t>TBL 20X20MG(BLISTR)</t>
  </si>
  <si>
    <t>149018</t>
  </si>
  <si>
    <t>49018</t>
  </si>
  <si>
    <t>POR GTT SOL 1X30ML</t>
  </si>
  <si>
    <t>156926</t>
  </si>
  <si>
    <t>56926</t>
  </si>
  <si>
    <t>AQUA PRO INJECTIONE BRAUN</t>
  </si>
  <si>
    <t>INJ SOL 20X10ML-PLA</t>
  </si>
  <si>
    <t>187149</t>
  </si>
  <si>
    <t>87149</t>
  </si>
  <si>
    <t>THYROZOL 10</t>
  </si>
  <si>
    <t>TBL OBD 50X10MG</t>
  </si>
  <si>
    <t>162322</t>
  </si>
  <si>
    <t>62322</t>
  </si>
  <si>
    <t>MAXI-KALZ 500</t>
  </si>
  <si>
    <t>TBL EFF 20X500MG</t>
  </si>
  <si>
    <t>162323</t>
  </si>
  <si>
    <t>62323</t>
  </si>
  <si>
    <t>MAXI-KALZ 1000</t>
  </si>
  <si>
    <t>TBL EFF 10X1000MG</t>
  </si>
  <si>
    <t>844148</t>
  </si>
  <si>
    <t>104694</t>
  </si>
  <si>
    <t>MUCOSOLVAN PRO DOSPĚLÉ</t>
  </si>
  <si>
    <t>POR SIR 1X100ML</t>
  </si>
  <si>
    <t>192414</t>
  </si>
  <si>
    <t>92414</t>
  </si>
  <si>
    <t>SEPTONEX</t>
  </si>
  <si>
    <t>SPR 1X45ML</t>
  </si>
  <si>
    <t>901235</t>
  </si>
  <si>
    <t>IR AC.BORICI AQ.OPHTAL.250 ml</t>
  </si>
  <si>
    <t>IR OČNÍ VODA 250 ml</t>
  </si>
  <si>
    <t>114826</t>
  </si>
  <si>
    <t>14826</t>
  </si>
  <si>
    <t>FLECTOR EP GEL</t>
  </si>
  <si>
    <t>DRM GEL 1X100GM</t>
  </si>
  <si>
    <t>196521</t>
  </si>
  <si>
    <t>96521</t>
  </si>
  <si>
    <t>SEPTISAN</t>
  </si>
  <si>
    <t>58159</t>
  </si>
  <si>
    <t>SANORIN 1 PM</t>
  </si>
  <si>
    <t>NAS SPR SOL 1X10ML</t>
  </si>
  <si>
    <t>158893</t>
  </si>
  <si>
    <t>58893</t>
  </si>
  <si>
    <t>XALATAN</t>
  </si>
  <si>
    <t>GTT OPH 1X2.5ML</t>
  </si>
  <si>
    <t>200863</t>
  </si>
  <si>
    <t>OPHTHALMO-SEPTONEX</t>
  </si>
  <si>
    <t>OPH GTT SOL 1X10ML PLAST</t>
  </si>
  <si>
    <t>841023</t>
  </si>
  <si>
    <t>Apotheke Heřmánek pravý čaj 20x2g n.s.</t>
  </si>
  <si>
    <t>198054</t>
  </si>
  <si>
    <t>SANVAL 10 MG</t>
  </si>
  <si>
    <t>P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</si>
  <si>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</si>
  <si>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</si>
  <si>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</si>
  <si>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</si>
  <si>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</si>
  <si>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</si>
  <si>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</si>
  <si>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142546</t>
  </si>
  <si>
    <t>42546</t>
  </si>
  <si>
    <t>POR SIR 1X200ML</t>
  </si>
  <si>
    <t>183099</t>
  </si>
  <si>
    <t>83099</t>
  </si>
  <si>
    <t>XANAX SR</t>
  </si>
  <si>
    <t>TBL RET 30X0.5MG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</si>
  <si>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</si>
  <si>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</si>
  <si>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</si>
  <si>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</si>
  <si>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</si>
  <si>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</si>
  <si>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</si>
  <si>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</si>
  <si>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</si>
  <si>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105951</t>
  </si>
  <si>
    <t>5951</t>
  </si>
  <si>
    <t>AMOKSIKLAV 1G</t>
  </si>
  <si>
    <t>TBL OBD 14X1GM</t>
  </si>
  <si>
    <t>190778</t>
  </si>
  <si>
    <t>90778</t>
  </si>
  <si>
    <t>BACTROBAN</t>
  </si>
  <si>
    <t>DRM UNG 1X15GM</t>
  </si>
  <si>
    <t>51366</t>
  </si>
  <si>
    <t>CHLORID SODNÝ 0,9% BRAUN</t>
  </si>
  <si>
    <t>INF SOL 20X100MLPELAH</t>
  </si>
  <si>
    <t>47244</t>
  </si>
  <si>
    <t>GLUKÓZA 5 BRAUN</t>
  </si>
  <si>
    <t>INF SOL 10X500ML-PE</t>
  </si>
  <si>
    <t>51367</t>
  </si>
  <si>
    <t>INF SOL 10X250MLPELAH</t>
  </si>
  <si>
    <t>100516</t>
  </si>
  <si>
    <t>516</t>
  </si>
  <si>
    <t>NATRIUM CHLORATUM BIOTIKA ISOT.</t>
  </si>
  <si>
    <t>INJ 10X10ML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</si>
  <si>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</si>
  <si>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</si>
  <si>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</si>
  <si>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</si>
  <si>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</si>
  <si>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</si>
  <si>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</si>
  <si>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124067</t>
  </si>
  <si>
    <t>HYDROCORTISON VUAB 100 MG</t>
  </si>
  <si>
    <t>INJ PLV SOL 1X100MG</t>
  </si>
  <si>
    <t>131215</t>
  </si>
  <si>
    <t>31215</t>
  </si>
  <si>
    <t>TENSIOMIN</t>
  </si>
  <si>
    <t>TBL 30X25MG</t>
  </si>
  <si>
    <t>193746</t>
  </si>
  <si>
    <t>93746</t>
  </si>
  <si>
    <t>HEPARIN LECIVA</t>
  </si>
  <si>
    <t>INJ 1X10ML/50KU</t>
  </si>
  <si>
    <t>846599</t>
  </si>
  <si>
    <t>107754</t>
  </si>
  <si>
    <t>Dobutamin Admeda 250 inf.sol50ml</t>
  </si>
  <si>
    <t>100536</t>
  </si>
  <si>
    <t>536</t>
  </si>
  <si>
    <t>NORADRENALIN LECIVA</t>
  </si>
  <si>
    <t>104071</t>
  </si>
  <si>
    <t>4071</t>
  </si>
  <si>
    <t>DITHIADEN</t>
  </si>
  <si>
    <t>INJ 10X2ML</t>
  </si>
  <si>
    <t>169755</t>
  </si>
  <si>
    <t>69755</t>
  </si>
  <si>
    <t>ARDEANUTRISOL G 40</t>
  </si>
  <si>
    <t>INF 1X80ML</t>
  </si>
  <si>
    <t>394072</t>
  </si>
  <si>
    <t>1000</t>
  </si>
  <si>
    <t>KL KAPSLE</t>
  </si>
  <si>
    <t>166503</t>
  </si>
  <si>
    <t>66503</t>
  </si>
  <si>
    <t>DRM SPR SOL 1X30ML</t>
  </si>
  <si>
    <t>394627</t>
  </si>
  <si>
    <t>KL BARVA NA  DETI 20 g</t>
  </si>
  <si>
    <t>157992</t>
  </si>
  <si>
    <t>57992</t>
  </si>
  <si>
    <t>STADALAX</t>
  </si>
  <si>
    <t>POR TBL OBD 20X5MG</t>
  </si>
  <si>
    <t>989497</t>
  </si>
  <si>
    <t>Diamox inj.sicc.1x500mg</t>
  </si>
  <si>
    <t>131934</t>
  </si>
  <si>
    <t>31934</t>
  </si>
  <si>
    <t>VENTOLIN INHALER N</t>
  </si>
  <si>
    <t>INHSUSPSS200X100RG</t>
  </si>
  <si>
    <t>930589</t>
  </si>
  <si>
    <t>KL ETHANOLUM BENZ.DENAT. 900 ml / 720g/</t>
  </si>
  <si>
    <t>UN 1170</t>
  </si>
  <si>
    <t>930224</t>
  </si>
  <si>
    <t>KL BENZINUM 900 ml</t>
  </si>
  <si>
    <t>UN 3295</t>
  </si>
  <si>
    <t>31915</t>
  </si>
  <si>
    <t>GLUKÓZA 10 BRAUN</t>
  </si>
  <si>
    <t>51383</t>
  </si>
  <si>
    <t>INF SOL 10X500MLPELAH</t>
  </si>
  <si>
    <t>103645</t>
  </si>
  <si>
    <t>3645</t>
  </si>
  <si>
    <t>DIMEXOL</t>
  </si>
  <si>
    <t>TBL 30X200MG</t>
  </si>
  <si>
    <t>156993</t>
  </si>
  <si>
    <t>56993</t>
  </si>
  <si>
    <t>CODEIN SLOVAKOFARMA 30MG</t>
  </si>
  <si>
    <t>TBL 10X30MG-BLISTR</t>
  </si>
  <si>
    <t>184090</t>
  </si>
  <si>
    <t>84090</t>
  </si>
  <si>
    <t>DEXAMED</t>
  </si>
  <si>
    <t>INJ 10X2ML/8MG</t>
  </si>
  <si>
    <t>191836</t>
  </si>
  <si>
    <t>91836</t>
  </si>
  <si>
    <t>TORECAN</t>
  </si>
  <si>
    <t>INJ 5X1ML/6.5MG</t>
  </si>
  <si>
    <t>51384</t>
  </si>
  <si>
    <t>INF SOL 10X1000MLPLAH</t>
  </si>
  <si>
    <t>198169</t>
  </si>
  <si>
    <t>98169</t>
  </si>
  <si>
    <t>BUSCOPAN</t>
  </si>
  <si>
    <t>INJ 5X1ML/20MG</t>
  </si>
  <si>
    <t>187000</t>
  </si>
  <si>
    <t>87000</t>
  </si>
  <si>
    <t>ARDEAOSMOSOL MA 20 (Mannitol)</t>
  </si>
  <si>
    <t>INF 1X200ML</t>
  </si>
  <si>
    <t>395023</t>
  </si>
  <si>
    <t>Persantin 5 x 2 ml/10 mg</t>
  </si>
  <si>
    <t>900628</t>
  </si>
  <si>
    <t>IR  ACD/A 500 ML</t>
  </si>
  <si>
    <t>IR</t>
  </si>
  <si>
    <t>126786</t>
  </si>
  <si>
    <t>26786</t>
  </si>
  <si>
    <t>NOVORAPID 100 U/ML</t>
  </si>
  <si>
    <t>INJ SOL 1X10ML</t>
  </si>
  <si>
    <t>50113009</t>
  </si>
  <si>
    <t>122077</t>
  </si>
  <si>
    <t>22077</t>
  </si>
  <si>
    <t>IOMERON 400</t>
  </si>
  <si>
    <t>INJ SOL 1X200ML</t>
  </si>
  <si>
    <t>167779</t>
  </si>
  <si>
    <t>RAPISCAN 400 MCG</t>
  </si>
  <si>
    <t>INJ SOL 1X5ML</t>
  </si>
  <si>
    <t>195609</t>
  </si>
  <si>
    <t>95609</t>
  </si>
  <si>
    <t>MICROPAQUE CT</t>
  </si>
  <si>
    <t>SUS 1X2000ML/100GM</t>
  </si>
  <si>
    <t>193626</t>
  </si>
  <si>
    <t>93626</t>
  </si>
  <si>
    <t>ULTRAVIST 370</t>
  </si>
  <si>
    <t>50113016</t>
  </si>
  <si>
    <t>27720</t>
  </si>
  <si>
    <t>THYROGEN 0.9 MG</t>
  </si>
  <si>
    <t>INJ PLV SOL 2X0.9MG</t>
  </si>
  <si>
    <t>Klinika nukleární medicíny, lůžkové oddělení 40</t>
  </si>
  <si>
    <t>Klinika nukleární medicíny, ambulance</t>
  </si>
  <si>
    <t>Klinika nukleární medicíny, laboratoř-SVLS</t>
  </si>
  <si>
    <t>KNM, přístr.pracoviště - PET</t>
  </si>
  <si>
    <t>Klinika nukleární medicíny, centrum - KNM</t>
  </si>
  <si>
    <t>Lékárna - léčiva</t>
  </si>
  <si>
    <t>Lékárna - antibiotika</t>
  </si>
  <si>
    <t>Lékárna - RTG diagnostika</t>
  </si>
  <si>
    <t>Lékárna - centrové léky</t>
  </si>
  <si>
    <t>2211 - Klinika nukleární medicíny, lůžkové oddělení 40</t>
  </si>
  <si>
    <t>2251 - KNM, přístr.pracoviště - PET</t>
  </si>
  <si>
    <t>2221 - Klinika nukleární medicíny, ambulance</t>
  </si>
  <si>
    <t>H03AA01 - Levothyroxin, sodná sůl</t>
  </si>
  <si>
    <t>N05BA12 - Alprazolam</t>
  </si>
  <si>
    <t>A10AB05 - Inzulin aspart</t>
  </si>
  <si>
    <t>R03AC02 - Salbutamol</t>
  </si>
  <si>
    <t>V08AB05 - Jopromid</t>
  </si>
  <si>
    <t>A06AD11 - Laktulóza</t>
  </si>
  <si>
    <t>J01CR02 - Amoxicilin a enzymový inhibitor</t>
  </si>
  <si>
    <t>A06AD11</t>
  </si>
  <si>
    <t>H03AA01</t>
  </si>
  <si>
    <t>POR TBL NOB 100X100RG I</t>
  </si>
  <si>
    <t>J01CR02</t>
  </si>
  <si>
    <t>AMOKSIKLAV 1 G</t>
  </si>
  <si>
    <t>POR TBL FLM 14X1GM</t>
  </si>
  <si>
    <t>N05BA12</t>
  </si>
  <si>
    <t>XANAX SR 0,5 MG</t>
  </si>
  <si>
    <t>POR TBL PRO 30X0.5MG</t>
  </si>
  <si>
    <t>R03AC02</t>
  </si>
  <si>
    <t>INH SUS PSS 200X100RG</t>
  </si>
  <si>
    <t>A10AB05</t>
  </si>
  <si>
    <t>V08AB05</t>
  </si>
  <si>
    <t>Přehled plnění pozitivního listu - spotřeba léčivých přípravků - orientační přehled</t>
  </si>
  <si>
    <t>22 - Klinika nukleární medicíny</t>
  </si>
  <si>
    <t>2211 - lůžkové oddělení 40</t>
  </si>
  <si>
    <t>2221 - ambulance</t>
  </si>
  <si>
    <t>2241 - laboratoř-SVLS</t>
  </si>
  <si>
    <t xml:space="preserve">2251 - přístr.pracoviště - PET </t>
  </si>
  <si>
    <t>2294 - centrum - KNM</t>
  </si>
  <si>
    <t>HVLP</t>
  </si>
  <si>
    <t>IPLP</t>
  </si>
  <si>
    <t>89301221</t>
  </si>
  <si>
    <t>Standardní lůžková péče Celkem</t>
  </si>
  <si>
    <t>89301222</t>
  </si>
  <si>
    <t>Všeobecná ambulance Celkem</t>
  </si>
  <si>
    <t>Budíková Miroslava</t>
  </si>
  <si>
    <t>Dočkal Milan</t>
  </si>
  <si>
    <t>Formánek Radim</t>
  </si>
  <si>
    <t>Henzlová Lenka</t>
  </si>
  <si>
    <t>Kamínek Milan</t>
  </si>
  <si>
    <t>Koranda Pavel</t>
  </si>
  <si>
    <t>Metelková Iva</t>
  </si>
  <si>
    <t>Mysliveček Miroslav</t>
  </si>
  <si>
    <t>Dočkalová Eva</t>
  </si>
  <si>
    <t>Polzerová Hana</t>
  </si>
  <si>
    <t>Ambroxol</t>
  </si>
  <si>
    <t>Chlorid draselný</t>
  </si>
  <si>
    <t>17188</t>
  </si>
  <si>
    <t>POR TBL FLM 50X500MG</t>
  </si>
  <si>
    <t>Levothyroxin, sodná sůl</t>
  </si>
  <si>
    <t>147452</t>
  </si>
  <si>
    <t>EUTHYROX 88 MIKROGRAMŮ</t>
  </si>
  <si>
    <t>POR TBL NOB 100X88RG I</t>
  </si>
  <si>
    <t>147464</t>
  </si>
  <si>
    <t>EUTHYROX 137 MIKROGRAMŮ</t>
  </si>
  <si>
    <t>POR TBL NOB 100X137RG I</t>
  </si>
  <si>
    <t>169714</t>
  </si>
  <si>
    <t>LETROX 125</t>
  </si>
  <si>
    <t>POR TBL NOB 100X125MCG</t>
  </si>
  <si>
    <t>30021</t>
  </si>
  <si>
    <t>EUTHYROX 125 MIKROGRAMŮ</t>
  </si>
  <si>
    <t>POR TBL NOB 100X125RG</t>
  </si>
  <si>
    <t>47133</t>
  </si>
  <si>
    <t>LETROX 150</t>
  </si>
  <si>
    <t>POR TBL NOB 100X150RG</t>
  </si>
  <si>
    <t>47142</t>
  </si>
  <si>
    <t>POR TBL NOB 50X100RG I</t>
  </si>
  <si>
    <t>69191</t>
  </si>
  <si>
    <t>EUTHYROX 150 MIKROGRAMŮ</t>
  </si>
  <si>
    <t>EUTHYROX 100 MIKROGRAMŮ</t>
  </si>
  <si>
    <t>POR TBL NOB 100X100RG</t>
  </si>
  <si>
    <t>84246</t>
  </si>
  <si>
    <t>POR TBL NOB 25X100RG I</t>
  </si>
  <si>
    <t>47132</t>
  </si>
  <si>
    <t>POR TBL NOB 50X150RG</t>
  </si>
  <si>
    <t>69192</t>
  </si>
  <si>
    <t>187428</t>
  </si>
  <si>
    <t>POR TBL NOB 50X100RG II</t>
  </si>
  <si>
    <t>Omeprazol</t>
  </si>
  <si>
    <t>132526</t>
  </si>
  <si>
    <t>HELICID 10</t>
  </si>
  <si>
    <t>POR CPS ETD 28X10MG</t>
  </si>
  <si>
    <t>132531</t>
  </si>
  <si>
    <t>HELICID 20</t>
  </si>
  <si>
    <t>POR CPS ETD 90X20MG</t>
  </si>
  <si>
    <t>14449</t>
  </si>
  <si>
    <t>OMEPRAZOL 20 GALMED</t>
  </si>
  <si>
    <t>POR CPS DUR 56X20MG</t>
  </si>
  <si>
    <t>25366</t>
  </si>
  <si>
    <t>POR CPS ETD 90X20MG SKLO</t>
  </si>
  <si>
    <t>Prednison</t>
  </si>
  <si>
    <t>PREDNISON 20 LÉČIVA</t>
  </si>
  <si>
    <t>POR TBL NOB 20X20MG</t>
  </si>
  <si>
    <t>Thiamazol</t>
  </si>
  <si>
    <t>87148</t>
  </si>
  <si>
    <t>POR TBL FLM 50X10MG</t>
  </si>
  <si>
    <t>Uhličitan vápenatý</t>
  </si>
  <si>
    <t>POR TBL EFF 10X1000MG</t>
  </si>
  <si>
    <t>POR TBL FLM 100X500MG</t>
  </si>
  <si>
    <t>Jiná</t>
  </si>
  <si>
    <t>999999</t>
  </si>
  <si>
    <t>Jiný</t>
  </si>
  <si>
    <t>147460</t>
  </si>
  <si>
    <t>EUTHYROX 200 MIKROGRAMŮ</t>
  </si>
  <si>
    <t>POR TBL NOB 100X200RG I</t>
  </si>
  <si>
    <t>30018</t>
  </si>
  <si>
    <t>LETROX 75</t>
  </si>
  <si>
    <t>POR TBL NOB 100X75MCG I</t>
  </si>
  <si>
    <t>46692</t>
  </si>
  <si>
    <t>EUTHYROX 75 MIKROGRAMŮ</t>
  </si>
  <si>
    <t>POR TBL NOB 100X75RG</t>
  </si>
  <si>
    <t>Propylthiouracil</t>
  </si>
  <si>
    <t>14914</t>
  </si>
  <si>
    <t>PROPYCIL 50</t>
  </si>
  <si>
    <t>POR TBL NOB 100X50MG</t>
  </si>
  <si>
    <t>Dexamethason a antiinfektiva</t>
  </si>
  <si>
    <t>57866</t>
  </si>
  <si>
    <t>TOBRADEX</t>
  </si>
  <si>
    <t>OPH GTT SUS 1X5ML</t>
  </si>
  <si>
    <t>Escitalopram</t>
  </si>
  <si>
    <t>20132</t>
  </si>
  <si>
    <t>CIPRALEX 10 MG</t>
  </si>
  <si>
    <t>POR TBL FLM 28X10MG I</t>
  </si>
  <si>
    <t>Hořčík (různé sole v kombinaci)</t>
  </si>
  <si>
    <t>66555</t>
  </si>
  <si>
    <t>MAGNOSOLV</t>
  </si>
  <si>
    <t>POR GRA SOL 30</t>
  </si>
  <si>
    <t>147456</t>
  </si>
  <si>
    <t>EUTHYROX 112 MIKROGRAMŮ</t>
  </si>
  <si>
    <t>POR TBL NOB 100X112RG I</t>
  </si>
  <si>
    <t>132530</t>
  </si>
  <si>
    <t>Vápník, kombinace s vitaminem D a/nebo jinými léčivy</t>
  </si>
  <si>
    <t>57610</t>
  </si>
  <si>
    <t>KOMBI-KALZ 1000/880</t>
  </si>
  <si>
    <t>POR GRA SOL 30-SÁČ</t>
  </si>
  <si>
    <t>Alfakalcidol</t>
  </si>
  <si>
    <t>14399</t>
  </si>
  <si>
    <t>ALPHA D3 1 MCG</t>
  </si>
  <si>
    <t>POR CPS MOL 100X1RG</t>
  </si>
  <si>
    <t>147458</t>
  </si>
  <si>
    <t>POR TBL NOB 100X112RG II</t>
  </si>
  <si>
    <t>147466</t>
  </si>
  <si>
    <t>POR TBL NOB 100X137RG II</t>
  </si>
  <si>
    <t>17994</t>
  </si>
  <si>
    <t>CALCII CARBONICI 0,5 TBL. MEDICAMENTA</t>
  </si>
  <si>
    <t>POR TBL NOB 100X0.5GM</t>
  </si>
  <si>
    <t>Acebutolol</t>
  </si>
  <si>
    <t>80058</t>
  </si>
  <si>
    <t>SECTRAL 400 MG</t>
  </si>
  <si>
    <t>Adapalen</t>
  </si>
  <si>
    <t>46643</t>
  </si>
  <si>
    <t>DIFFERINE KRÉM</t>
  </si>
  <si>
    <t>DRM CRM 1X30GM/30MG</t>
  </si>
  <si>
    <t>Alprazolam</t>
  </si>
  <si>
    <t>90957</t>
  </si>
  <si>
    <t>XANAX 0,25 MG</t>
  </si>
  <si>
    <t>POR TBL NOB 30X0.25MG</t>
  </si>
  <si>
    <t>90959</t>
  </si>
  <si>
    <t>XANAX 0,5 MG</t>
  </si>
  <si>
    <t>POR TBL NOB 30X0.5MG</t>
  </si>
  <si>
    <t>103185</t>
  </si>
  <si>
    <t>POR TBL NOB 100X0.5MG</t>
  </si>
  <si>
    <t>Amoxicilin a enzymový inhibitor</t>
  </si>
  <si>
    <t>200530</t>
  </si>
  <si>
    <t>AUGMENTIN 1 G</t>
  </si>
  <si>
    <t>POR TBL FLM 24X1GM</t>
  </si>
  <si>
    <t>Atorvastatin</t>
  </si>
  <si>
    <t>93017</t>
  </si>
  <si>
    <t>SORTIS 20 MG</t>
  </si>
  <si>
    <t>POR TBL FLM 50X20MG</t>
  </si>
  <si>
    <t>Azithromycin</t>
  </si>
  <si>
    <t>10382</t>
  </si>
  <si>
    <t>AZITROX 500</t>
  </si>
  <si>
    <t>POR TBL FLM 3X500MG</t>
  </si>
  <si>
    <t>Citalopram</t>
  </si>
  <si>
    <t>17425</t>
  </si>
  <si>
    <t>CITALEC 10 ZENTIVA</t>
  </si>
  <si>
    <t>POR TBL FLM 30X10 MG</t>
  </si>
  <si>
    <t>17424</t>
  </si>
  <si>
    <t>POR TBL FLM 20X10 MG</t>
  </si>
  <si>
    <t>Desloratadin</t>
  </si>
  <si>
    <t>26330</t>
  </si>
  <si>
    <t>AERIUS 5 MG</t>
  </si>
  <si>
    <t>POR TBL FLM 50X5MG</t>
  </si>
  <si>
    <t>27899</t>
  </si>
  <si>
    <t>POR TBL FLM 90X5MG</t>
  </si>
  <si>
    <t>Erdostein</t>
  </si>
  <si>
    <t>87073</t>
  </si>
  <si>
    <t>ERDOMED</t>
  </si>
  <si>
    <t>POR PLV SOL 20X225MG</t>
  </si>
  <si>
    <t>Hydrokortison</t>
  </si>
  <si>
    <t>2668</t>
  </si>
  <si>
    <t>OPHTHALMO-HYDROCORTISON LÉČIVA</t>
  </si>
  <si>
    <t>OPH UNG 1X5GM/25MG</t>
  </si>
  <si>
    <t>Cholekalciferol</t>
  </si>
  <si>
    <t>12023</t>
  </si>
  <si>
    <t>VIGANTOL</t>
  </si>
  <si>
    <t>POR GTT SOL 1X10ML</t>
  </si>
  <si>
    <t>Indapamid</t>
  </si>
  <si>
    <t>96696</t>
  </si>
  <si>
    <t>INDAP</t>
  </si>
  <si>
    <t>POR CPS DUR 30X2.5MG</t>
  </si>
  <si>
    <t>Isotretinoin, kombinace</t>
  </si>
  <si>
    <t>169737</t>
  </si>
  <si>
    <t>ISOTREXIN</t>
  </si>
  <si>
    <t>DRM GEL 1X30GM</t>
  </si>
  <si>
    <t>Jiná antibiotika pro lokální aplikaci</t>
  </si>
  <si>
    <t>DRM UNG 1X10GM</t>
  </si>
  <si>
    <t>Kalcitriol</t>
  </si>
  <si>
    <t>14938</t>
  </si>
  <si>
    <t>ROCALTROL 0,50 MCG</t>
  </si>
  <si>
    <t>POR CPS MOL 30X0.50RG</t>
  </si>
  <si>
    <t>Karvedilol</t>
  </si>
  <si>
    <t>21883</t>
  </si>
  <si>
    <t>CORYOL 6,25 MG</t>
  </si>
  <si>
    <t>POR TBL NOB 56X6.25 MG</t>
  </si>
  <si>
    <t>Klopidogrel</t>
  </si>
  <si>
    <t>149486</t>
  </si>
  <si>
    <t>ZYLLT 75 MG</t>
  </si>
  <si>
    <t>POR TBL FLM 90X75MG</t>
  </si>
  <si>
    <t>147454</t>
  </si>
  <si>
    <t>POR TBL NOB 100X88RG II</t>
  </si>
  <si>
    <t>164997</t>
  </si>
  <si>
    <t>ELTROXIN 100 MCG</t>
  </si>
  <si>
    <t>POR TBL NOB 100X0.1MG</t>
  </si>
  <si>
    <t>187427</t>
  </si>
  <si>
    <t>POR TBL NOB 100X100RG II</t>
  </si>
  <si>
    <t>47141</t>
  </si>
  <si>
    <t>POR TBL NOB 100X50RG I</t>
  </si>
  <si>
    <t>Metoprolol</t>
  </si>
  <si>
    <t>46981</t>
  </si>
  <si>
    <t>BETALOC SR 200 MG</t>
  </si>
  <si>
    <t>POR TBL PRO 30X200MG</t>
  </si>
  <si>
    <t>49941</t>
  </si>
  <si>
    <t>BETALOC ZOK 100 MG</t>
  </si>
  <si>
    <t>POR TBL PRO 100X100MG</t>
  </si>
  <si>
    <t>Mometason</t>
  </si>
  <si>
    <t>14325</t>
  </si>
  <si>
    <t>ELOCOM</t>
  </si>
  <si>
    <t>DRM SOL 1X20ML 0.1%</t>
  </si>
  <si>
    <t>Mupirocin</t>
  </si>
  <si>
    <t>Nimesulid</t>
  </si>
  <si>
    <t>17187</t>
  </si>
  <si>
    <t>NIMESIL</t>
  </si>
  <si>
    <t>POR GRA SUS 30X100MG</t>
  </si>
  <si>
    <t>Pantoprazol</t>
  </si>
  <si>
    <t>119688</t>
  </si>
  <si>
    <t>CONTROLOC 40 MG</t>
  </si>
  <si>
    <t>POR TBL ENT 100X40MG I</t>
  </si>
  <si>
    <t>Perindopril</t>
  </si>
  <si>
    <t>101211</t>
  </si>
  <si>
    <t>PRESTARIUM NEO</t>
  </si>
  <si>
    <t>Perindopril a amlodipin</t>
  </si>
  <si>
    <t>170679</t>
  </si>
  <si>
    <t>AMLESSA 8 MG/5 MG</t>
  </si>
  <si>
    <t>POR TBL NOB 30</t>
  </si>
  <si>
    <t>Perindopril a diuretika</t>
  </si>
  <si>
    <t>122690</t>
  </si>
  <si>
    <t>PRESTARIUM NEO COMBI 5 MG/1,25 MG</t>
  </si>
  <si>
    <t>POR TBL FLM 90</t>
  </si>
  <si>
    <t>Prokinetika</t>
  </si>
  <si>
    <t>166760</t>
  </si>
  <si>
    <t>KINITO 50 MG, POTAHOVANÉ TABLETY</t>
  </si>
  <si>
    <t>POR TBL FLM 100X50MG</t>
  </si>
  <si>
    <t>Pseudoefedrin, kombinace</t>
  </si>
  <si>
    <t>83059</t>
  </si>
  <si>
    <t>CLARINASE REPETABS</t>
  </si>
  <si>
    <t>POR TBL RET 14</t>
  </si>
  <si>
    <t>Ramipril</t>
  </si>
  <si>
    <t>56981</t>
  </si>
  <si>
    <t>TRITACE 5 MG</t>
  </si>
  <si>
    <t>POR TBL NOB 30X5MG</t>
  </si>
  <si>
    <t>Rilmenidin</t>
  </si>
  <si>
    <t>125641</t>
  </si>
  <si>
    <t>TENAXUM</t>
  </si>
  <si>
    <t>POR TBL NOB 90X1MG</t>
  </si>
  <si>
    <t>84360</t>
  </si>
  <si>
    <t>POR TBL NOB 30X1MG</t>
  </si>
  <si>
    <t>Tamsulosin</t>
  </si>
  <si>
    <t>51819</t>
  </si>
  <si>
    <t>TANYZ</t>
  </si>
  <si>
    <t>POR CPS RDR 56X0,4MG</t>
  </si>
  <si>
    <t>Trandolapril a verapamil</t>
  </si>
  <si>
    <t>14695</t>
  </si>
  <si>
    <t>TARKA 180/2 MG TBL.</t>
  </si>
  <si>
    <t>POR TBL RET 98</t>
  </si>
  <si>
    <t>14693</t>
  </si>
  <si>
    <t>POR TBL RET 28</t>
  </si>
  <si>
    <t>14694</t>
  </si>
  <si>
    <t>POR TBL RET 56</t>
  </si>
  <si>
    <t>Tretinoin</t>
  </si>
  <si>
    <t>15388</t>
  </si>
  <si>
    <t>RETIN-A 0,05%</t>
  </si>
  <si>
    <t>DRM CRM 1X30GM</t>
  </si>
  <si>
    <t>Troxerutin</t>
  </si>
  <si>
    <t>4336</t>
  </si>
  <si>
    <t>CILKANOL</t>
  </si>
  <si>
    <t>POR CPS DUR 30X300MG</t>
  </si>
  <si>
    <t>164888</t>
  </si>
  <si>
    <t>CALTRATE 600 MG/400 IU D3 POTAHOVANÁ TABLETA</t>
  </si>
  <si>
    <t>Zolpidem</t>
  </si>
  <si>
    <t>16285</t>
  </si>
  <si>
    <t>STILNOX</t>
  </si>
  <si>
    <t>16286</t>
  </si>
  <si>
    <t>Dienogest a ethinylestradiol</t>
  </si>
  <si>
    <t>171030</t>
  </si>
  <si>
    <t>BONADEA</t>
  </si>
  <si>
    <t>POR TBL FLM 3X21</t>
  </si>
  <si>
    <t>Pioglitazon</t>
  </si>
  <si>
    <t>193032</t>
  </si>
  <si>
    <t>PIOGLITAZON ACTAVIS 30 MG</t>
  </si>
  <si>
    <t>POR TBL NOB 28X30MG</t>
  </si>
  <si>
    <t>14398</t>
  </si>
  <si>
    <t>POR CPS MOL 30X1RG</t>
  </si>
  <si>
    <t>Cefuroxim</t>
  </si>
  <si>
    <t>169034</t>
  </si>
  <si>
    <t>XORIMAX 500 MG POTAHOVANÉ TABLETY</t>
  </si>
  <si>
    <t>POR TBL FLM 16X500MG</t>
  </si>
  <si>
    <t>28831</t>
  </si>
  <si>
    <t>AERIUS 2,5 MG</t>
  </si>
  <si>
    <t>POR TBL DIS 30X2.5MG</t>
  </si>
  <si>
    <t>2546</t>
  </si>
  <si>
    <t>MAXITROL</t>
  </si>
  <si>
    <t>Diosmin, kombinace</t>
  </si>
  <si>
    <t>132547</t>
  </si>
  <si>
    <t>DETRALEX</t>
  </si>
  <si>
    <t>POR TBL FLM 60X500MG</t>
  </si>
  <si>
    <t>Drotaverin</t>
  </si>
  <si>
    <t>192729</t>
  </si>
  <si>
    <t>NO-SPA</t>
  </si>
  <si>
    <t>POR TBL NOB 24X40MG</t>
  </si>
  <si>
    <t>Ibuprofen</t>
  </si>
  <si>
    <t>14096</t>
  </si>
  <si>
    <t>OSTEOD 0,25 MCG</t>
  </si>
  <si>
    <t>POR CPS MOL 100X0.25RG</t>
  </si>
  <si>
    <t>Kodein</t>
  </si>
  <si>
    <t>90</t>
  </si>
  <si>
    <t>CODEIN SLOVAKOFARMA 30 MG</t>
  </si>
  <si>
    <t>POR TBL NOB 10X30MG</t>
  </si>
  <si>
    <t>Kyselina listová</t>
  </si>
  <si>
    <t>76064</t>
  </si>
  <si>
    <t>ACIDUM FOLICUM LÉČIVA</t>
  </si>
  <si>
    <t>POR TBL OBD 30X10MG</t>
  </si>
  <si>
    <t>147462</t>
  </si>
  <si>
    <t>POR TBL NOB 100X200RG II</t>
  </si>
  <si>
    <t>EUTHYROX 50 MIKROGRAMŮ</t>
  </si>
  <si>
    <t>POR TBL NOB 100X50RG</t>
  </si>
  <si>
    <t>Magnesium-laktát</t>
  </si>
  <si>
    <t>88630</t>
  </si>
  <si>
    <t>TBL.MAGNESII LACTICI 0,5 GLO</t>
  </si>
  <si>
    <t>POR TBL NOB 100X500MG</t>
  </si>
  <si>
    <t>Midazolam</t>
  </si>
  <si>
    <t>15010</t>
  </si>
  <si>
    <t>DORMICUM 15 MG</t>
  </si>
  <si>
    <t>POR TBL FLM 10X15MG</t>
  </si>
  <si>
    <t>191086</t>
  </si>
  <si>
    <t>DISOPHROL REPETABS</t>
  </si>
  <si>
    <t>POR TBL PRO 10</t>
  </si>
  <si>
    <t>169675</t>
  </si>
  <si>
    <t>CALTRATE PLUS</t>
  </si>
  <si>
    <t>POR TBL FLM 60</t>
  </si>
  <si>
    <t>47515</t>
  </si>
  <si>
    <t>CALCICHEW D3 200 IU</t>
  </si>
  <si>
    <t>POR TBL MND 60</t>
  </si>
  <si>
    <t>*2014</t>
  </si>
  <si>
    <t>14330</t>
  </si>
  <si>
    <t>ALPHA D3 0.25 MCG</t>
  </si>
  <si>
    <t>Alopurinol</t>
  </si>
  <si>
    <t>107869</t>
  </si>
  <si>
    <t>APO-ALLOPURINOL</t>
  </si>
  <si>
    <t>POR TBL NOB 100X100MG</t>
  </si>
  <si>
    <t>93018</t>
  </si>
  <si>
    <t>POR TBL FLM 100X20MG</t>
  </si>
  <si>
    <t>53913</t>
  </si>
  <si>
    <t>AZITROMYCIN SANDOZ 250 MG</t>
  </si>
  <si>
    <t>POR TBL FLM 6X250MG</t>
  </si>
  <si>
    <t>Cetirizin</t>
  </si>
  <si>
    <t>99600</t>
  </si>
  <si>
    <t>ZODAC</t>
  </si>
  <si>
    <t>POR TBL FLM 90X10MG</t>
  </si>
  <si>
    <t>Cilazapril</t>
  </si>
  <si>
    <t>125440</t>
  </si>
  <si>
    <t>INHIBACE 2,5 MG</t>
  </si>
  <si>
    <t>POR TBL FLM 100X2.5MG</t>
  </si>
  <si>
    <t>Cyproteron a estrogen</t>
  </si>
  <si>
    <t>13940</t>
  </si>
  <si>
    <t>CHLOE</t>
  </si>
  <si>
    <t>POR TBL FLM 3X28</t>
  </si>
  <si>
    <t>Doxycyklin</t>
  </si>
  <si>
    <t>4013</t>
  </si>
  <si>
    <t>DOXYBENE 200 MG TABLETY</t>
  </si>
  <si>
    <t>POR TBL NOB 10X200MG</t>
  </si>
  <si>
    <t>Jodová terapie</t>
  </si>
  <si>
    <t>61158</t>
  </si>
  <si>
    <t>JODID 100</t>
  </si>
  <si>
    <t>POR TBL NOB 100</t>
  </si>
  <si>
    <t>141036</t>
  </si>
  <si>
    <t>TROMBEX 75 MG POTAHOVANÉ TABLETY</t>
  </si>
  <si>
    <t>169254</t>
  </si>
  <si>
    <t>POR TBL FLM 100X75MG</t>
  </si>
  <si>
    <t>Levocetirizin</t>
  </si>
  <si>
    <t>32720</t>
  </si>
  <si>
    <t>XYZAL</t>
  </si>
  <si>
    <t>87150</t>
  </si>
  <si>
    <t>POR TBL FLM 100X10MG</t>
  </si>
  <si>
    <t>Triamcinolon</t>
  </si>
  <si>
    <t>2828</t>
  </si>
  <si>
    <t>TRIAMCINOLON LÉČIVA CRM</t>
  </si>
  <si>
    <t>DRM CRM 1X10GM/10MG</t>
  </si>
  <si>
    <t>Amlodipin</t>
  </si>
  <si>
    <t>125059</t>
  </si>
  <si>
    <t>APO-AMLO 5</t>
  </si>
  <si>
    <t>125060</t>
  </si>
  <si>
    <t>26329</t>
  </si>
  <si>
    <t>POR TBL FLM 30X5MG</t>
  </si>
  <si>
    <t>Lansoprazol</t>
  </si>
  <si>
    <t>17121</t>
  </si>
  <si>
    <t>LANZUL 30 MG</t>
  </si>
  <si>
    <t>POR CPS DUR 28X30MG</t>
  </si>
  <si>
    <t>2592</t>
  </si>
  <si>
    <t>MILURIT 100</t>
  </si>
  <si>
    <t>POR TBL NOB 50X100MG</t>
  </si>
  <si>
    <t>Amoxicilin</t>
  </si>
  <si>
    <t>62052</t>
  </si>
  <si>
    <t>DUOMOX 1000</t>
  </si>
  <si>
    <t>POR TBL SUS 20X1000MG</t>
  </si>
  <si>
    <t>Betaxolol</t>
  </si>
  <si>
    <t>49909</t>
  </si>
  <si>
    <t>LOKREN 20 MG</t>
  </si>
  <si>
    <t>POR TBL FLM 28X20MG</t>
  </si>
  <si>
    <t>Bisoprolol</t>
  </si>
  <si>
    <t>3801</t>
  </si>
  <si>
    <t>CONCOR COR 2,5 MG</t>
  </si>
  <si>
    <t>POR TBL FLM 28X2.5MG</t>
  </si>
  <si>
    <t>Ciklopirox</t>
  </si>
  <si>
    <t>76152</t>
  </si>
  <si>
    <t>BATRAFEN ROZTOK</t>
  </si>
  <si>
    <t>DRM SOL 1X20ML</t>
  </si>
  <si>
    <t>Dimetinden</t>
  </si>
  <si>
    <t>15520</t>
  </si>
  <si>
    <t>FENISTIL</t>
  </si>
  <si>
    <t>POR GTT SOL 1X20ML</t>
  </si>
  <si>
    <t>107807</t>
  </si>
  <si>
    <t>POR TBL NOB 20X40MG</t>
  </si>
  <si>
    <t>858</t>
  </si>
  <si>
    <t>HYDROCORTISON LÉČIVA</t>
  </si>
  <si>
    <t>DRM UNG 1X10GM 1%</t>
  </si>
  <si>
    <t>Hydrokortison-butyrát</t>
  </si>
  <si>
    <t>62047</t>
  </si>
  <si>
    <t>LOCOID LIPOCREAM 0,1%</t>
  </si>
  <si>
    <t>85142</t>
  </si>
  <si>
    <t>98629</t>
  </si>
  <si>
    <t>Mefenoxalon</t>
  </si>
  <si>
    <t>85656</t>
  </si>
  <si>
    <t>DORSIFLEX 200 MG</t>
  </si>
  <si>
    <t>POR TBL NOB 30X200MG</t>
  </si>
  <si>
    <t>Multienzymové přípravky (lipáza, proteáza apod.)</t>
  </si>
  <si>
    <t>40378</t>
  </si>
  <si>
    <t>PANZYNORM FORTE-N</t>
  </si>
  <si>
    <t>POR TBL FLM 30</t>
  </si>
  <si>
    <t>12892</t>
  </si>
  <si>
    <t>AULIN</t>
  </si>
  <si>
    <t>POR TBL NOB 30X100MG</t>
  </si>
  <si>
    <t>Organo-heparinoid</t>
  </si>
  <si>
    <t>100306</t>
  </si>
  <si>
    <t>HIRUDOID FORTE</t>
  </si>
  <si>
    <t>DRM GEL 1X40GM</t>
  </si>
  <si>
    <t>Pitofenon a analgetika</t>
  </si>
  <si>
    <t>50335</t>
  </si>
  <si>
    <t>ALGIFEN NEO</t>
  </si>
  <si>
    <t>POR GTT SOL 1X25ML</t>
  </si>
  <si>
    <t>64934</t>
  </si>
  <si>
    <t>POR TBL RET 7</t>
  </si>
  <si>
    <t>Tizanidin</t>
  </si>
  <si>
    <t>16051</t>
  </si>
  <si>
    <t>SIRDALUD 2 MG</t>
  </si>
  <si>
    <t>POR TBL NOB 30X2MG</t>
  </si>
  <si>
    <t>86656</t>
  </si>
  <si>
    <t>NEUROL 1,0</t>
  </si>
  <si>
    <t>93015</t>
  </si>
  <si>
    <t>SORTIS 10 MG</t>
  </si>
  <si>
    <t>93021</t>
  </si>
  <si>
    <t>SORTIS 40 MG</t>
  </si>
  <si>
    <t>POR TBL FLM 100X40MG</t>
  </si>
  <si>
    <t>Diazepam</t>
  </si>
  <si>
    <t>2478</t>
  </si>
  <si>
    <t>DIAZEPAM SLOVAKOFARMA 10 MG</t>
  </si>
  <si>
    <t>POR TBL NOB 20X10MG</t>
  </si>
  <si>
    <t>Diklofenak</t>
  </si>
  <si>
    <t>125122</t>
  </si>
  <si>
    <t>APO-DICLO SR 100</t>
  </si>
  <si>
    <t>POR TBL RET 100X100MG</t>
  </si>
  <si>
    <t>75633</t>
  </si>
  <si>
    <t>DICLOFENAC AL RETARD</t>
  </si>
  <si>
    <t>Makrogol</t>
  </si>
  <si>
    <t>58827</t>
  </si>
  <si>
    <t>FORTRANS</t>
  </si>
  <si>
    <t>POR PLV SOL 1X4(SÁČKY)</t>
  </si>
  <si>
    <t>Fenofibrát</t>
  </si>
  <si>
    <t>11014</t>
  </si>
  <si>
    <t>LIPANTHYL 267 M</t>
  </si>
  <si>
    <t>POR CPS DUR 90X267MG</t>
  </si>
  <si>
    <t>Norethisteron a estrogen</t>
  </si>
  <si>
    <t>56202</t>
  </si>
  <si>
    <t>TRISEQUENS</t>
  </si>
  <si>
    <t>Různé jiné kombinace železa</t>
  </si>
  <si>
    <t>119654</t>
  </si>
  <si>
    <t>SORBIFER DURULES</t>
  </si>
  <si>
    <t>POR TBL FLM 100X100MG</t>
  </si>
  <si>
    <t>96977</t>
  </si>
  <si>
    <t>XANAX 1 MG</t>
  </si>
  <si>
    <t>Chondroitin-sulfát</t>
  </si>
  <si>
    <t>14822</t>
  </si>
  <si>
    <t>CONDROSULF 800</t>
  </si>
  <si>
    <t>POR TBL OBD 90X800MG</t>
  </si>
  <si>
    <t>14098</t>
  </si>
  <si>
    <t>POR CPS MOL 30X0.25RG</t>
  </si>
  <si>
    <t>172044</t>
  </si>
  <si>
    <t>47300</t>
  </si>
  <si>
    <t>DRM CRM 1X30GM 0.1%</t>
  </si>
  <si>
    <t>12893</t>
  </si>
  <si>
    <t>POR TBL NOB 60X100MG</t>
  </si>
  <si>
    <t>101205</t>
  </si>
  <si>
    <t>176954</t>
  </si>
  <si>
    <t>POR GTT SOL 1X50ML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</si>
  <si>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</si>
  <si>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</si>
  <si>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</si>
  <si>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</si>
  <si>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R06AE09 - Levocetirizin</t>
  </si>
  <si>
    <t>B01AC04 - Klopidogrel</t>
  </si>
  <si>
    <t>C07AB07 - Bisoprolol</t>
  </si>
  <si>
    <t>M01AX17 - Nimesulid</t>
  </si>
  <si>
    <t>J01FA10 - Azithromycin</t>
  </si>
  <si>
    <t>N06AB10 - Escitalopram</t>
  </si>
  <si>
    <t>C07AB02 - Metoprolol</t>
  </si>
  <si>
    <t>M04AA01 - Alopurinol</t>
  </si>
  <si>
    <t>C09BB04 - Perindopril a amlodipin</t>
  </si>
  <si>
    <t>J01DC02 - Cefuroxim</t>
  </si>
  <si>
    <t>N06AB04 - Citalopram</t>
  </si>
  <si>
    <t>C07AB05 - Betaxolol</t>
  </si>
  <si>
    <t>C09AA05 - Ramipril</t>
  </si>
  <si>
    <t>C10AA05 - Atorvastatin</t>
  </si>
  <si>
    <t>N05CD08 - Midazolam</t>
  </si>
  <si>
    <t>A03FA - Prokinetika</t>
  </si>
  <si>
    <t>C07AG02 - Karvedilol</t>
  </si>
  <si>
    <t>A02BC03 - Lansoprazol</t>
  </si>
  <si>
    <t>R06AE07 - Cetirizin</t>
  </si>
  <si>
    <t>A02BC02 - Pantoprazol</t>
  </si>
  <si>
    <t>C10AB05 - Fenofibrát</t>
  </si>
  <si>
    <t>G04CA02 - Tamsulosin</t>
  </si>
  <si>
    <t>A02BC02</t>
  </si>
  <si>
    <t>A03FA</t>
  </si>
  <si>
    <t>B01AC04</t>
  </si>
  <si>
    <t>C07AB02</t>
  </si>
  <si>
    <t>C07AG02</t>
  </si>
  <si>
    <t>C09AA05</t>
  </si>
  <si>
    <t>C09BB04</t>
  </si>
  <si>
    <t>C10AA05</t>
  </si>
  <si>
    <t>G04CA02</t>
  </si>
  <si>
    <t>J01FA10</t>
  </si>
  <si>
    <t>M01AX17</t>
  </si>
  <si>
    <t>N06AB04</t>
  </si>
  <si>
    <t>J01DC02</t>
  </si>
  <si>
    <t>N05CD08</t>
  </si>
  <si>
    <t>C10AB05</t>
  </si>
  <si>
    <t>N06AB10</t>
  </si>
  <si>
    <t>R06AE07</t>
  </si>
  <si>
    <t>R06AE09</t>
  </si>
  <si>
    <t>A02BC03</t>
  </si>
  <si>
    <t>C07AB05</t>
  </si>
  <si>
    <t>C07AB07</t>
  </si>
  <si>
    <t>M04AA01</t>
  </si>
  <si>
    <t>Přehled plnění PL - Preskripce léčivých přípravků - orientační přehled</t>
  </si>
  <si>
    <t>ZA090</t>
  </si>
  <si>
    <t>Vata buničitá přířezy 37 x 57 cm 2730152</t>
  </si>
  <si>
    <t>ZA429</t>
  </si>
  <si>
    <t>Obinadlo elastické idealtex   8 cm x 5 m 931061</t>
  </si>
  <si>
    <t>ZA439</t>
  </si>
  <si>
    <t>Obinadlo pruban č.  6 427306</t>
  </si>
  <si>
    <t>ZA443</t>
  </si>
  <si>
    <t>Šátek trojcípý pletený 125 x 85 x 85 cm 20001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</si>
  <si>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</si>
  <si>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</si>
  <si>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</si>
  <si>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</si>
  <si>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</si>
  <si>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</si>
  <si>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</si>
  <si>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</si>
  <si>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ZA763</t>
  </si>
  <si>
    <t>Pohár na moč 250 ml UH 712253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</si>
  <si>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</si>
  <si>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</si>
  <si>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</si>
  <si>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</si>
  <si>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</si>
  <si>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</si>
  <si>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ZB771</t>
  </si>
  <si>
    <t>Držák jehly základní 450201</t>
  </si>
  <si>
    <t>ZB774</t>
  </si>
  <si>
    <t>Zkumavka červená 5 ml gel 456071</t>
  </si>
  <si>
    <t>ZB777</t>
  </si>
  <si>
    <t>Zkumavka červená 4 ml gel 454071</t>
  </si>
  <si>
    <t>ZE159</t>
  </si>
  <si>
    <t>Nádoba na kontaminovaný odpad 2 l 15-0003</t>
  </si>
  <si>
    <t>ZG515</t>
  </si>
  <si>
    <t>Zkumavka močová vacuette 10,5 ml bal. á 50 ks 331980455007</t>
  </si>
  <si>
    <t>Zkumavka močová vacuette 10,5 ml bal. á 50 ks 455007</t>
  </si>
  <si>
    <t>ZK798</t>
  </si>
  <si>
    <t xml:space="preserve">Zátka combi modrá 4495152 </t>
  </si>
  <si>
    <t>ZL688</t>
  </si>
  <si>
    <t>Proužky Accu-Check Inform IIStrip 50 EU1 á 50 ks 05942861</t>
  </si>
  <si>
    <t>ZJ672</t>
  </si>
  <si>
    <t>Pohár na moč 250 ml UH GAMA204809</t>
  </si>
  <si>
    <t>ZA360</t>
  </si>
  <si>
    <t>Jehla sterican 0,5 x 25 mm oranžová 9186158</t>
  </si>
  <si>
    <t>ZB768</t>
  </si>
  <si>
    <t>Jehla vakuová 216/38 mm zelená 450076</t>
  </si>
  <si>
    <t>ZE668</t>
  </si>
  <si>
    <t>Rukavice latex bez p.zdrsněné L 9421625</t>
  </si>
  <si>
    <t>ZL948</t>
  </si>
  <si>
    <t>Rukavice nitril promedica bez p. M bílé 6N á 100 ks 9399W3</t>
  </si>
  <si>
    <t>ZM292</t>
  </si>
  <si>
    <t>Rukavice nitril sempercare bez p. M bal. á 200 ks 30 803</t>
  </si>
  <si>
    <t>ZM291</t>
  </si>
  <si>
    <t>Rukavice nitril sempercare bez p. S bal. á 200 ks 30 802</t>
  </si>
  <si>
    <t>ZM293</t>
  </si>
  <si>
    <t>Rukavice nitril sempercare bez p. L bal. á 200 ks 30 804</t>
  </si>
  <si>
    <t>ZB084</t>
  </si>
  <si>
    <t>Náplast transpore 2,50 cm x 9,14 m 1527-1</t>
  </si>
  <si>
    <t>ZC100</t>
  </si>
  <si>
    <t>Vata buničitá dělená 2 role / 500 ks 40 x 50 mm 1230200310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</si>
  <si>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</si>
  <si>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</si>
  <si>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</si>
  <si>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</si>
  <si>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</si>
  <si>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</si>
  <si>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</si>
  <si>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</si>
  <si>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</si>
  <si>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</si>
  <si>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</si>
  <si>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</si>
  <si>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</si>
  <si>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</si>
  <si>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</si>
  <si>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</si>
  <si>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ZA965</t>
  </si>
  <si>
    <t>Stříkačka inzulínová omnican 1 ml 100j bal. á 100 ks 9151141S</t>
  </si>
  <si>
    <t>ZB844</t>
  </si>
  <si>
    <t>Esmarch 60 x 1250 KVS 06125</t>
  </si>
  <si>
    <t>ZC506</t>
  </si>
  <si>
    <t>Kompresa NT 10 x 10 cm / 5 ks sterilní 1325020275</t>
  </si>
  <si>
    <t>ZC648</t>
  </si>
  <si>
    <t>Elektroda EKG s gelem ovál 51 x 33 mm pro dospělé H-108006</t>
  </si>
  <si>
    <t>ZC769</t>
  </si>
  <si>
    <t>Hadička spojovací HS 1,8 x 450LL 606301</t>
  </si>
  <si>
    <t>ZD211</t>
  </si>
  <si>
    <t>Kohout trojcestný modrý á 50 ks, RO 301- pouze pro KNM</t>
  </si>
  <si>
    <t>ZD808</t>
  </si>
  <si>
    <t>Kanyla vasofix 22G modrá safety 4269098S-01</t>
  </si>
  <si>
    <t>ZD945</t>
  </si>
  <si>
    <t>Filtr bakteriální a virový 1544</t>
  </si>
  <si>
    <t>ZC799</t>
  </si>
  <si>
    <t>Filtr hygienický jednorázový DRN3693</t>
  </si>
  <si>
    <t>ZC800</t>
  </si>
  <si>
    <t>Náústek jednor.s nos.klipem,á 20 ks, DRN3694</t>
  </si>
  <si>
    <t>ZA832</t>
  </si>
  <si>
    <t>Jehla injekční 0,9 x   40 mm žlutá 4657519</t>
  </si>
  <si>
    <t>ZA835</t>
  </si>
  <si>
    <t>Jehla injekční 0,6 x   25 mm modrá 4657667</t>
  </si>
  <si>
    <t>ZL949</t>
  </si>
  <si>
    <t>Rukavice nitril promedica bez p. L bílé 6N á 100 ks 9399W4</t>
  </si>
  <si>
    <t>ZM051</t>
  </si>
  <si>
    <t>Rukavice nitril promedica bez p. S bílé 6N á 100 ks 9399W2</t>
  </si>
  <si>
    <t>ZM294</t>
  </si>
  <si>
    <t>Rukavice nitril sempercare bez p. XL bal. á 180 ks 30 818</t>
  </si>
  <si>
    <t>ZA338</t>
  </si>
  <si>
    <t>Obinadlo hydrofilní   6 cm x   5 m 13005</t>
  </si>
  <si>
    <t>ZA339</t>
  </si>
  <si>
    <t>Obinadlo hydrofilní   8 cm x   5 m 13006</t>
  </si>
  <si>
    <t>ZA790</t>
  </si>
  <si>
    <t>Stříkačka injekční 2-dílná 5 ml L Inject Solo4606051V</t>
  </si>
  <si>
    <t>ZF778</t>
  </si>
  <si>
    <t>Válec odměrný vysoký sklo 500 ml 632432151343</t>
  </si>
  <si>
    <t>ZC054</t>
  </si>
  <si>
    <t>Válec odměrný vysoký sklo 100 ml 713880</t>
  </si>
  <si>
    <t>ZF195</t>
  </si>
  <si>
    <t>Válec odměrný vysoký sklo 250 ml KAVA 632432111238</t>
  </si>
  <si>
    <t>ZA836</t>
  </si>
  <si>
    <t>Jehla injekční 0,9 x   70 mm žlutá</t>
  </si>
  <si>
    <t>ZB556</t>
  </si>
  <si>
    <t>Jehla injekční 1,2 x   40 mm růžová 4665120</t>
  </si>
  <si>
    <t>804536</t>
  </si>
  <si>
    <t xml:space="preserve">-Diagnostikum připr. </t>
  </si>
  <si>
    <t>DG145</t>
  </si>
  <si>
    <t>kyselina CHLOROVOD.35% P.A.</t>
  </si>
  <si>
    <t>DC342</t>
  </si>
  <si>
    <t>ACETON P.A.</t>
  </si>
  <si>
    <t>ZB289</t>
  </si>
  <si>
    <t>Válec tlak. stříkačky Medrad SDS-CTP-QFT 1H07169</t>
  </si>
  <si>
    <t>ZB600</t>
  </si>
  <si>
    <t>Kit denní DDK-LU pro systém LU</t>
  </si>
  <si>
    <t>ZB615</t>
  </si>
  <si>
    <t>Stříkačka injekční 3-dílná 3 ml LL Omnifix Solo bal. á 100 ks 4617022V</t>
  </si>
  <si>
    <t>ZB893</t>
  </si>
  <si>
    <t>Stříkačka inzulinová omnican 0,5 ml 100j s jehlou 30 G 9151125S</t>
  </si>
  <si>
    <t>ZC863</t>
  </si>
  <si>
    <t>Hadička spojovací HS 1,8 x 1800LL 606304</t>
  </si>
  <si>
    <t>ZC906</t>
  </si>
  <si>
    <t>Škrtidlo se sponou pro dospělé 25 x 500 mm KVS25500</t>
  </si>
  <si>
    <t>ZD801</t>
  </si>
  <si>
    <t>Fonendoskop jednostranný červený P00176</t>
  </si>
  <si>
    <t>ZD809</t>
  </si>
  <si>
    <t>Kanyla vasofix 20G růžová safety 4269110S-01</t>
  </si>
  <si>
    <t>ZJ222</t>
  </si>
  <si>
    <t>Stříkačka injekční ke kitu DDK-A/SYR, bal.á 15 ks, AF-D002</t>
  </si>
  <si>
    <t>ZJ102</t>
  </si>
  <si>
    <t>Vzduchovod nosní 9,0 bal. á 10 ks 321090</t>
  </si>
  <si>
    <t>ZL718</t>
  </si>
  <si>
    <t>Kanyla introcan safety 3 růžová 20G bal. á 50 ks 4251130-01</t>
  </si>
  <si>
    <t>ZB587</t>
  </si>
  <si>
    <t>Vzduchovod nosní PVC 8,0/10 579210</t>
  </si>
  <si>
    <t>ZL689</t>
  </si>
  <si>
    <t>Roztok Accu-Check Performa Int´l Controls 1+2 level 04861736</t>
  </si>
  <si>
    <t>ZB316</t>
  </si>
  <si>
    <t>Vzduchovod nosní 8.0 mm bal. á 10 ks 100/210/080</t>
  </si>
  <si>
    <t>ZB599</t>
  </si>
  <si>
    <t>Kit denní DDK-A pro dávávkovač DDK-A</t>
  </si>
  <si>
    <t>ZK854</t>
  </si>
  <si>
    <t>Elektroda vakuová pro Strassle DT100/80/Easy 1.0 m 772-401</t>
  </si>
  <si>
    <t>ZL072</t>
  </si>
  <si>
    <t>Rukavice operační gammex bez pudru PF EnLite vel. 7,0 353384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</si>
  <si>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</si>
  <si>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</si>
  <si>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</si>
  <si>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</si>
  <si>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</si>
  <si>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</si>
  <si>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</si>
  <si>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</si>
  <si>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</si>
  <si>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</si>
  <si>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</si>
  <si>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(132 03 001)</t>
  </si>
  <si>
    <t>Spotřeba zdravotnického materiálu - orientační přehled</t>
  </si>
  <si>
    <t>ON Data</t>
  </si>
  <si>
    <t>407 - Pracoviště nukleární medicíny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</si>
  <si>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</si>
  <si>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</si>
  <si>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</si>
  <si>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</si>
  <si>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407</t>
  </si>
  <si>
    <t>1</t>
  </si>
  <si>
    <t>0022077</t>
  </si>
  <si>
    <t>0042433</t>
  </si>
  <si>
    <t>VISIPAQUE 320 MG I/ML</t>
  </si>
  <si>
    <t>0077019</t>
  </si>
  <si>
    <t>0093625</t>
  </si>
  <si>
    <t>0093626</t>
  </si>
  <si>
    <t>0095609</t>
  </si>
  <si>
    <t>9999990</t>
  </si>
  <si>
    <t>Nespecifikovany LEK</t>
  </si>
  <si>
    <t>0056340</t>
  </si>
  <si>
    <t>2</t>
  </si>
  <si>
    <t>0002013</t>
  </si>
  <si>
    <t>0002015</t>
  </si>
  <si>
    <t>0002018</t>
  </si>
  <si>
    <t>0002021</t>
  </si>
  <si>
    <t>0002023</t>
  </si>
  <si>
    <t>0002025</t>
  </si>
  <si>
    <t>0002027</t>
  </si>
  <si>
    <t>0002028</t>
  </si>
  <si>
    <t>0002034</t>
  </si>
  <si>
    <t>0002035</t>
  </si>
  <si>
    <t>0002039</t>
  </si>
  <si>
    <t>0002049</t>
  </si>
  <si>
    <t>0002060</t>
  </si>
  <si>
    <t>0002061</t>
  </si>
  <si>
    <t>0002062</t>
  </si>
  <si>
    <t>0002066</t>
  </si>
  <si>
    <t>0002067</t>
  </si>
  <si>
    <t>0002072</t>
  </si>
  <si>
    <t>0002073</t>
  </si>
  <si>
    <t>0002074</t>
  </si>
  <si>
    <t>0002077</t>
  </si>
  <si>
    <t>0002081</t>
  </si>
  <si>
    <t>0002087</t>
  </si>
  <si>
    <t>0002089</t>
  </si>
  <si>
    <t>0002092</t>
  </si>
  <si>
    <t>0002095</t>
  </si>
  <si>
    <t>0002100</t>
  </si>
  <si>
    <t>9999999</t>
  </si>
  <si>
    <t>0002101</t>
  </si>
  <si>
    <t>0002099</t>
  </si>
  <si>
    <t>0002090</t>
  </si>
  <si>
    <t>9999910</t>
  </si>
  <si>
    <t>3</t>
  </si>
  <si>
    <t>0110740</t>
  </si>
  <si>
    <t>VÁLCE (DVA) STERILNÍ, JEDNORÁZOVÉ DO INJEKTORU, CE</t>
  </si>
  <si>
    <t>V</t>
  </si>
  <si>
    <t>09511</t>
  </si>
  <si>
    <t>MINIMÁLNÍ KONTAKT LÉKAŘE S PACIENTEM</t>
  </si>
  <si>
    <t>17120</t>
  </si>
  <si>
    <t>FARMAKOLOGICKÝ TEST K DIAGNOSTICE ISCHEMIE MYOKARD</t>
  </si>
  <si>
    <t>47023</t>
  </si>
  <si>
    <t>KONTROLNÍ VYŠETŘENÍ LÉKAŘEM SE SPECIALIZOVANOU ZPŮ</t>
  </si>
  <si>
    <t>47119</t>
  </si>
  <si>
    <t>METASTÁZY KOSTÍ - TERAPIE RADIONUKLIDY</t>
  </si>
  <si>
    <t>47123</t>
  </si>
  <si>
    <t>RADIONUKLIDOVÁ SYNOVEKTOMIE</t>
  </si>
  <si>
    <t>47125</t>
  </si>
  <si>
    <t>KARDIOANGIOGRAFIE FIRST PASS</t>
  </si>
  <si>
    <t>RADIONUKLIDOVÁ VENTRIKULOGRAFIE KLIDOVÁ</t>
  </si>
  <si>
    <t>47139</t>
  </si>
  <si>
    <t>RADIONUKLIDOVÁ FLEBOGRAFIE</t>
  </si>
  <si>
    <t>47153</t>
  </si>
  <si>
    <t>SCINTIGRAFIE PŘÍŠTÍTNÝCH TĚLÍSEK</t>
  </si>
  <si>
    <t>47163</t>
  </si>
  <si>
    <t>SCINTIGRAFIE EVAKUACE ŽALUDKU</t>
  </si>
  <si>
    <t>47165</t>
  </si>
  <si>
    <t>STANOVENÍ GASTROESOFAGEÁLNÍHO REFLUXU</t>
  </si>
  <si>
    <t>47169</t>
  </si>
  <si>
    <t>SCINTIGRAFICKÉ VYŠETŘENÍ PŘÍTOMNOSTI MECKELOVA DIV</t>
  </si>
  <si>
    <t>47215</t>
  </si>
  <si>
    <t>SCINTIGRAFIE LEDVIN S VÝPOČTEM RELATIVNÍ FUNKCE</t>
  </si>
  <si>
    <t>47219</t>
  </si>
  <si>
    <t xml:space="preserve">SCINTIGRAFIE LEDVIN DYNAMICKÁ VČETNĚ STANOVENÍ GF </t>
  </si>
  <si>
    <t>47233</t>
  </si>
  <si>
    <t>PŘEŽÍVÁNÍ A LOKALIZACE DESTRUKCE AUTOLOGNÍCH THROM</t>
  </si>
  <si>
    <t>47245</t>
  </si>
  <si>
    <t>SCINTIGRAFIE SKELETU CÍLENÁ TŘÍFÁZOVÁ</t>
  </si>
  <si>
    <t>47255</t>
  </si>
  <si>
    <t xml:space="preserve">TOMOGRAFICKÁ SCINTIGRAFIE PERFÚSE MOZKU PO PODÁNÍ </t>
  </si>
  <si>
    <t>47259</t>
  </si>
  <si>
    <t>SCINTIGRAFIE PLIC VENTILAČNÍ STATICKÁ</t>
  </si>
  <si>
    <t>47263</t>
  </si>
  <si>
    <t>RADIONUKLIDOVÁ LYMFOGRAFIE</t>
  </si>
  <si>
    <t>47265</t>
  </si>
  <si>
    <t>SCINTIGRAFICKÁ DIAGNOSTIKA ZÁNĚTŮ</t>
  </si>
  <si>
    <t>47269</t>
  </si>
  <si>
    <t>TOMOGRAFICKÁ SCINTIGRAFIE - SPECT</t>
  </si>
  <si>
    <t>47273</t>
  </si>
  <si>
    <t>KVANTIFIKACE DYNAMICKÝCH A TOMOGRAFICKÝCH SCINTIGR</t>
  </si>
  <si>
    <t>47275</t>
  </si>
  <si>
    <t>SCINTIGRAFIE SENTINELOVÉ UZLINY</t>
  </si>
  <si>
    <t>47353</t>
  </si>
  <si>
    <t>POZITRONOVÁ EMISNÍ TOMOGRAFIE (PET) LIMITOVANÉ OBL</t>
  </si>
  <si>
    <t>47355</t>
  </si>
  <si>
    <t>HYBRIDNÍ VÝPOČETNÍ A POZITRONOVÁ EMISNÍ TOMOGRAFIE</t>
  </si>
  <si>
    <t>09547</t>
  </si>
  <si>
    <t>REGULAČNÍ POPLATEK -- POJIŠTĚNEC OD ÚHRADY POPLATK</t>
  </si>
  <si>
    <t>09543</t>
  </si>
  <si>
    <t>REGULAČNÍ POPLATEK ZA NÁVŠTĚVU -- POPLATEK UHRAZEN</t>
  </si>
  <si>
    <t>47302</t>
  </si>
  <si>
    <t>09555</t>
  </si>
  <si>
    <t>OŠETŘENÍ DÍTĚTE DO 6 LET</t>
  </si>
  <si>
    <t>09119</t>
  </si>
  <si>
    <t xml:space="preserve">ODBĚR KRVE ZE ŽÍLY U DOSPĚLÉHO NEBO DÍTĚTE NAD 10 </t>
  </si>
  <si>
    <t>17113</t>
  </si>
  <si>
    <t>SPECIALIZOVANÉ ERGOMETRICKÉ VYŠETŘENÍ</t>
  </si>
  <si>
    <t>47151</t>
  </si>
  <si>
    <t>CELOTĚLOVÁ SCINTIGRAFIE U KARCINOMU ŠTÍTNÉ ŽLÁZY</t>
  </si>
  <si>
    <t>47147</t>
  </si>
  <si>
    <t>SCINTIGRAFIE ŠTÍTNÉ ŽLÁZY PROSTÁ</t>
  </si>
  <si>
    <t>47241</t>
  </si>
  <si>
    <t>SCINTIGRAFIE SKELETU</t>
  </si>
  <si>
    <t>47257</t>
  </si>
  <si>
    <t>SCINTIGRAFIE PLIC PERFÚZNÍ</t>
  </si>
  <si>
    <t>47237</t>
  </si>
  <si>
    <t>DETEKCE ZÁNĚTLIVÝCH LOŽISEK POMOCI AUTOLOGNÍCH LEU</t>
  </si>
  <si>
    <t>47267</t>
  </si>
  <si>
    <t>SCINTIGRAFIE  NÁDORU</t>
  </si>
  <si>
    <t>47022</t>
  </si>
  <si>
    <t>CÍLENÉ VYŠETŘENÍ LÉKAŘEM SE SPECIALIZOVANOU ZPŮSOB</t>
  </si>
  <si>
    <t>47197</t>
  </si>
  <si>
    <t>STANOVENÍ GF MEŘENÍM RADIOAKTIVITY KREVNÍCH VZORKŮ</t>
  </si>
  <si>
    <t>47150</t>
  </si>
  <si>
    <t>OVĚŘENÍ DOZIMETRICKÝCH PODMÍNEK PRO TERAPII ŠTÍTNÉ</t>
  </si>
  <si>
    <t>47213</t>
  </si>
  <si>
    <t>SCINTIGRAFIE LEDVIN PROSTÁ</t>
  </si>
  <si>
    <t>47227</t>
  </si>
  <si>
    <t>STANOVENÍ OBJEMU KRVE A JEJÍCH SLOŽEK POMOCÍ RADIO</t>
  </si>
  <si>
    <t>47231</t>
  </si>
  <si>
    <t>PŘEŽÍVÁNÍ A LOKALIZACE DESTRUKCE 51Cr ERYTROCYTŮ</t>
  </si>
  <si>
    <t>47187</t>
  </si>
  <si>
    <t>SCINTIGRAFIE JATER A ŽLUČOVÝCH CEST DYNAMICKÁ</t>
  </si>
  <si>
    <t>47137</t>
  </si>
  <si>
    <t>RADIONUKLIDOVÁ ANGIOGRAFIE</t>
  </si>
  <si>
    <t>47171</t>
  </si>
  <si>
    <t>SCINTIGRAFICKÁ DIAGNOSTIKA KRVÁCENÍ DO GIT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</si>
  <si>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</si>
  <si>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</si>
  <si>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</si>
  <si>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</si>
  <si>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</si>
  <si>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</si>
  <si>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</si>
  <si>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</si>
  <si>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</si>
  <si>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</si>
  <si>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</si>
  <si>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</si>
  <si>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</si>
  <si>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</si>
  <si>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</si>
  <si>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</si>
  <si>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</si>
  <si>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</si>
  <si>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</si>
  <si>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</si>
  <si>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</si>
  <si>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</si>
  <si>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</si>
  <si>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</si>
  <si>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</si>
  <si>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</si>
  <si>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</si>
  <si>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</si>
  <si>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</si>
  <si>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</si>
  <si>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</si>
  <si>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</si>
  <si>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0002030</t>
  </si>
  <si>
    <t>05</t>
  </si>
  <si>
    <t>06</t>
  </si>
  <si>
    <t>07</t>
  </si>
  <si>
    <t>08</t>
  </si>
  <si>
    <t>10</t>
  </si>
  <si>
    <t>47181</t>
  </si>
  <si>
    <t>STANOVENÍ ZTRÁT BÍLKOVIN GIT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</si>
  <si>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</si>
  <si>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</si>
  <si>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</si>
  <si>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</si>
  <si>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</si>
  <si>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</si>
  <si>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</si>
  <si>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</si>
  <si>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</si>
  <si>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</si>
  <si>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99999</t>
  </si>
  <si>
    <t>Nespecifikovany vykon</t>
  </si>
  <si>
    <t>4F7</t>
  </si>
  <si>
    <t>0027720</t>
  </si>
  <si>
    <t>0002050</t>
  </si>
  <si>
    <t>0002076</t>
  </si>
  <si>
    <t>00601</t>
  </si>
  <si>
    <t>OD TYPU 01 - PRO NEMOCNICE TYPU 3, (KATEGORIE 6)</t>
  </si>
  <si>
    <t>09227</t>
  </si>
  <si>
    <t>I. V. APLIKACE KRVE NEBO KREVNÍCH DERIVÁTŮ</t>
  </si>
  <si>
    <t>47115</t>
  </si>
  <si>
    <t>INDUKCE HYPOTHYREOSY - TERAPIE RADIONUKLIDY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</si>
  <si>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</si>
  <si>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</si>
  <si>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</si>
  <si>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</si>
  <si>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</si>
  <si>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REGULAČNÍ POPLATEK ZA KAŽDÝ DEN LŮŽKOVÉ PÉČE -- PO</t>
  </si>
  <si>
    <t>09215</t>
  </si>
  <si>
    <t>INJEKCE I. M., S. C., I. D.</t>
  </si>
  <si>
    <t>00602</t>
  </si>
  <si>
    <t>OD TYPU 02 - PRO NEMOCNICE TYPU 3, (KATEGORIE 6)</t>
  </si>
  <si>
    <t>00699</t>
  </si>
  <si>
    <t>OD TYPU 99 - PRO NEMOCNICE TYPU 3, (KATEGORIE 6) -</t>
  </si>
  <si>
    <t>47113</t>
  </si>
  <si>
    <t>HYPERTHYREOSA - TERAPIE RADIONUKLIDY</t>
  </si>
  <si>
    <t>47021</t>
  </si>
  <si>
    <t>KOMPLEXNÍ VYŠETŘENÍ LÉKAŘEM SE SPECIALIZOVANOU ZPŮ</t>
  </si>
  <si>
    <t>47111</t>
  </si>
  <si>
    <t>MALIGNÍ THYREOIDEA - TERAPIE RADIONUKLIDY</t>
  </si>
  <si>
    <t>25</t>
  </si>
  <si>
    <t>26</t>
  </si>
  <si>
    <t>29</t>
  </si>
  <si>
    <t>30</t>
  </si>
  <si>
    <t>31</t>
  </si>
  <si>
    <t>32</t>
  </si>
  <si>
    <t>0002097</t>
  </si>
  <si>
    <t>99Y-IB</t>
  </si>
  <si>
    <t>99991</t>
  </si>
  <si>
    <t>(VZP) KÓD POUZE PRO CENTRA DLE VYHL. 368/2006 - SL</t>
  </si>
  <si>
    <t>47311</t>
  </si>
  <si>
    <t>MALIGNÍ LYMFOMY - TERAPIE RADIONUKLIDY</t>
  </si>
  <si>
    <t>50</t>
  </si>
  <si>
    <t>59</t>
  </si>
  <si>
    <t>Zdravotní výkony vykázané na pracovišti pro pacienty hospitalizované ve FNOL - orientační přehled</t>
  </si>
  <si>
    <t>06301</t>
  </si>
  <si>
    <t>A</t>
  </si>
  <si>
    <t xml:space="preserve">MALIGNÍ ONEMOCNĚNÍ TRÁVICÍHO SYSTÉMU BEZ CC                                                         </t>
  </si>
  <si>
    <t>06381</t>
  </si>
  <si>
    <t xml:space="preserve">JINÉ PORUCHY TRÁVICÍHO SYSTÉMU BEZ CC 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</si>
  <si>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</si>
  <si>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</si>
  <si>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</si>
  <si>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</si>
  <si>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17321</t>
  </si>
  <si>
    <t xml:space="preserve">RADIOTERAPIE BEZ CC                                                                                 </t>
  </si>
  <si>
    <t>17322</t>
  </si>
  <si>
    <t xml:space="preserve">RADIOTERAPIE S CC         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</si>
  <si>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</si>
  <si>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</si>
  <si>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</si>
  <si>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</si>
  <si>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Porovnání jednotlivých IR DRG skupin</t>
  </si>
  <si>
    <t>33 - Oddělení klinické biochemie</t>
  </si>
  <si>
    <t>34 - Radiologická klinika</t>
  </si>
  <si>
    <t>37 - Ústav klinické a molekulární patologie</t>
  </si>
  <si>
    <t>40 - Ústav mikrobiologie</t>
  </si>
  <si>
    <t>41 - Ústav imunologie</t>
  </si>
  <si>
    <t>87427</t>
  </si>
  <si>
    <t>CYTOLOGICKÉ NÁTĚRY  NECENTRIFUGOVANÉ TEKUTINY - 4-</t>
  </si>
  <si>
    <t>603</t>
  </si>
  <si>
    <t>82056</t>
  </si>
  <si>
    <t>MIKROSKOPICKÉ STANOVENÍ MIKROBIÁLNÍHO OBRAZU POŠEV</t>
  </si>
  <si>
    <t>818</t>
  </si>
  <si>
    <t>96167</t>
  </si>
  <si>
    <t>KREVNÍ OBRAZ S PĚTI POPULAČNÍM DIFERENCIÁLNÍM POČT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</si>
  <si>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</si>
  <si>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</si>
  <si>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</si>
  <si>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</si>
  <si>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</si>
  <si>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</si>
  <si>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</si>
  <si>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</si>
  <si>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</si>
  <si>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</si>
  <si>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33</t>
  </si>
  <si>
    <t>801</t>
  </si>
  <si>
    <t>81111</t>
  </si>
  <si>
    <t>A L T  STATIM</t>
  </si>
  <si>
    <t>81121</t>
  </si>
  <si>
    <t>BILIRUBIN CELKOVÝ STATIM</t>
  </si>
  <si>
    <t>81137</t>
  </si>
  <si>
    <t>UREA STATIM</t>
  </si>
  <si>
    <t>81157</t>
  </si>
  <si>
    <t>CHLORIDY STATIM</t>
  </si>
  <si>
    <t>81237</t>
  </si>
  <si>
    <t>TROPONIN - T NEBO I ELISA</t>
  </si>
  <si>
    <t>81427</t>
  </si>
  <si>
    <t>FOSFOR ANORGANICKÝ</t>
  </si>
  <si>
    <t>81527</t>
  </si>
  <si>
    <t>CHOLESTEROL LDL</t>
  </si>
  <si>
    <t>81731</t>
  </si>
  <si>
    <t>STANOVENÍ NATRIURETICKÝCH PEPTIDŮ V SÉRU A V PLAZM</t>
  </si>
  <si>
    <t>93141</t>
  </si>
  <si>
    <t>KALCITONIN</t>
  </si>
  <si>
    <t>93151</t>
  </si>
  <si>
    <t>FERRITIN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</si>
  <si>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</si>
  <si>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</si>
  <si>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</si>
  <si>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</si>
  <si>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</si>
  <si>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</si>
  <si>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</si>
  <si>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</si>
  <si>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</si>
  <si>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</si>
  <si>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</si>
  <si>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</si>
  <si>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81473</t>
  </si>
  <si>
    <t>CHOLESTEROL HDL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</si>
  <si>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</si>
  <si>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</si>
  <si>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</si>
  <si>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</si>
  <si>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</si>
  <si>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</si>
  <si>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</si>
  <si>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</si>
  <si>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81113</t>
  </si>
  <si>
    <t>A S T  STATIM</t>
  </si>
  <si>
    <t>81383</t>
  </si>
  <si>
    <t>LAKTÁTDEHYDROGENÁZA (L D)</t>
  </si>
  <si>
    <t>81169</t>
  </si>
  <si>
    <t>KREATININ STATIM</t>
  </si>
  <si>
    <t>93195</t>
  </si>
  <si>
    <t>TYREOTROPIN (TSH)</t>
  </si>
  <si>
    <t>93235</t>
  </si>
  <si>
    <t>AUTOPROTILÁTKY PROTI RECEPTORŮM (hTSH)</t>
  </si>
  <si>
    <t>81249</t>
  </si>
  <si>
    <t>CEA (MEIA)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</si>
  <si>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</si>
  <si>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</si>
  <si>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</si>
  <si>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</si>
  <si>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</si>
  <si>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</si>
  <si>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</si>
  <si>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</si>
  <si>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</si>
  <si>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</si>
  <si>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93199</t>
  </si>
  <si>
    <t>TYREOGLOBULIN (TG)</t>
  </si>
  <si>
    <t>81369</t>
  </si>
  <si>
    <t>BÍLKOVINA KVANTITATIVNĚ (MOČ, MOZKOM. MOK, VÝPOTEK</t>
  </si>
  <si>
    <t>81235</t>
  </si>
  <si>
    <t>TUMORMARKERY CA 19-9, CA 15-3, CA 72-4, CA 125</t>
  </si>
  <si>
    <t>93185</t>
  </si>
  <si>
    <t>TRIJODTYRONIN CELKOVÝ (TT3)</t>
  </si>
  <si>
    <t>93265</t>
  </si>
  <si>
    <t>CYFRA 21-1 (NÁDOROVÝ ANTIGEN, CYTOKERATIN FRAGMENT</t>
  </si>
  <si>
    <t>34</t>
  </si>
  <si>
    <t>809</t>
  </si>
  <si>
    <t>89129</t>
  </si>
  <si>
    <t>RTG ŽEBER A STERNA</t>
  </si>
  <si>
    <t>89313</t>
  </si>
  <si>
    <t xml:space="preserve">PERKUTÁNNÍ PUNKCE NEBO BIOPSIE ŘÍZENÁ RDG METODOU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</si>
  <si>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</si>
  <si>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</si>
  <si>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</si>
  <si>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</si>
  <si>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</si>
  <si>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</si>
  <si>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89125</t>
  </si>
  <si>
    <t>RTG RAMENNÍHO KLOUBU</t>
  </si>
  <si>
    <t>89611</t>
  </si>
  <si>
    <t>CT VYŠETŘENÍ HLAVY NEBO TĚLA NATIVNÍ A KONTRASTNÍ</t>
  </si>
  <si>
    <t>37</t>
  </si>
  <si>
    <t>807</t>
  </si>
  <si>
    <t>87513</t>
  </si>
  <si>
    <t>STANOVENÍ CYTOLOGICKÉ DIAGNÓZY I. STUPNĚ OBTÍŽNOST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</si>
  <si>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</si>
  <si>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</si>
  <si>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</si>
  <si>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</si>
  <si>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87435</t>
  </si>
  <si>
    <t>STANDARDNÍ CYTOLOGICKÉ BARVENÍ,  ZA 4-10  PREPARÁT</t>
  </si>
  <si>
    <t>40</t>
  </si>
  <si>
    <t>802</t>
  </si>
  <si>
    <t>82057</t>
  </si>
  <si>
    <t>IDENTIFIKACE KMENE ORIENTAČNÍ JEDNODUCHÝM TESTEM</t>
  </si>
  <si>
    <t>82025</t>
  </si>
  <si>
    <t>KULTIVAČNÍ VYŠETŘENÍ NA GO</t>
  </si>
  <si>
    <t>82079</t>
  </si>
  <si>
    <t>STANOVENÍ PROTILÁTEK PROTI ANTIGENŮM VIRŮ (MIMO VI</t>
  </si>
  <si>
    <t>41</t>
  </si>
  <si>
    <t>813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</si>
  <si>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</si>
  <si>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</si>
  <si>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</si>
  <si>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</si>
  <si>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</si>
  <si>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</si>
  <si>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</si>
  <si>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</si>
  <si>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</si>
  <si>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</si>
  <si>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</si>
  <si>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</si>
  <si>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</si>
  <si>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</si>
  <si>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91253</t>
  </si>
  <si>
    <t>STANOVENÍ ANTI ds-DNA Ab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</si>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</sst>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05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5" fontId="34" fillId="0" borderId="76" xfId="53" applyNumberFormat="1" applyFont="1" applyFill="1" applyBorder="1"/>
    <xf numFmtId="165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8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8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4" fontId="42" fillId="4" borderId="95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101" xfId="0" applyNumberFormat="1" applyFont="1" applyBorder="1"/>
    <xf numFmtId="174" fontId="35" fillId="0" borderId="99" xfId="0" applyNumberFormat="1" applyFont="1" applyBorder="1"/>
    <xf numFmtId="174" fontId="42" fillId="0" borderId="108" xfId="0" applyNumberFormat="1" applyFont="1" applyBorder="1"/>
    <xf numFmtId="174" fontId="35" fillId="0" borderId="109" xfId="0" applyNumberFormat="1" applyFont="1" applyBorder="1"/>
    <xf numFmtId="174" fontId="35" fillId="0" borderId="92" xfId="0" applyNumberFormat="1" applyFont="1" applyBorder="1"/>
    <xf numFmtId="174" fontId="42" fillId="2" borderId="110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5" xfId="0" applyNumberFormat="1" applyFont="1" applyBorder="1"/>
    <xf numFmtId="174" fontId="35" fillId="0" borderId="111" xfId="0" applyNumberFormat="1" applyFont="1" applyBorder="1"/>
    <xf numFmtId="174" fontId="35" fillId="0" borderId="89" xfId="0" applyNumberFormat="1" applyFont="1" applyBorder="1"/>
    <xf numFmtId="175" fontId="42" fillId="2" borderId="95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1" xfId="0" applyNumberFormat="1" applyFont="1" applyBorder="1"/>
    <xf numFmtId="175" fontId="42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5" xfId="0" applyNumberFormat="1" applyFont="1" applyFill="1" applyBorder="1" applyAlignment="1">
      <alignment horizontal="center"/>
    </xf>
    <xf numFmtId="176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1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0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3" xfId="0" applyNumberFormat="1" applyFont="1" applyFill="1" applyBorder="1" applyAlignment="1">
      <alignment horizontal="right" vertical="top"/>
    </xf>
    <xf numFmtId="3" fontId="36" fillId="10" borderId="124" xfId="0" applyNumberFormat="1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177" fontId="36" fillId="10" borderId="126" xfId="0" applyNumberFormat="1" applyFont="1" applyFill="1" applyBorder="1" applyAlignment="1">
      <alignment horizontal="right" vertical="top"/>
    </xf>
    <xf numFmtId="3" fontId="38" fillId="10" borderId="128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0" fontId="38" fillId="10" borderId="130" xfId="0" applyFont="1" applyFill="1" applyBorder="1" applyAlignment="1">
      <alignment horizontal="right" vertical="top"/>
    </xf>
    <xf numFmtId="3" fontId="38" fillId="0" borderId="128" xfId="0" applyNumberFormat="1" applyFont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177" fontId="38" fillId="10" borderId="130" xfId="0" applyNumberFormat="1" applyFont="1" applyFill="1" applyBorder="1" applyAlignment="1">
      <alignment horizontal="right" vertical="top"/>
    </xf>
    <xf numFmtId="177" fontId="38" fillId="10" borderId="131" xfId="0" applyNumberFormat="1" applyFont="1" applyFill="1" applyBorder="1" applyAlignment="1">
      <alignment horizontal="right" vertical="top"/>
    </xf>
    <xf numFmtId="3" fontId="38" fillId="0" borderId="132" xfId="0" applyNumberFormat="1" applyFont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0" fontId="38" fillId="0" borderId="134" xfId="0" applyFont="1" applyBorder="1" applyAlignment="1">
      <alignment horizontal="right" vertical="top"/>
    </xf>
    <xf numFmtId="177" fontId="38" fillId="10" borderId="135" xfId="0" applyNumberFormat="1" applyFont="1" applyFill="1" applyBorder="1" applyAlignment="1">
      <alignment horizontal="right" vertical="top"/>
    </xf>
    <xf numFmtId="0" fontId="40" fillId="11" borderId="122" xfId="0" applyFont="1" applyFill="1" applyBorder="1" applyAlignment="1">
      <alignment vertical="top"/>
    </xf>
    <xf numFmtId="0" fontId="40" fillId="11" borderId="122" xfId="0" applyFont="1" applyFill="1" applyBorder="1" applyAlignment="1">
      <alignment vertical="top" indent="2"/>
    </xf>
    <xf numFmtId="0" fontId="40" fillId="11" borderId="122" xfId="0" applyFont="1" applyFill="1" applyBorder="1" applyAlignment="1">
      <alignment vertical="top" indent="4"/>
    </xf>
    <xf numFmtId="0" fontId="41" fillId="11" borderId="127" xfId="0" applyFont="1" applyFill="1" applyBorder="1" applyAlignment="1">
      <alignment vertical="top" indent="6"/>
    </xf>
    <xf numFmtId="0" fontId="40" fillId="11" borderId="122" xfId="0" applyFont="1" applyFill="1" applyBorder="1" applyAlignment="1">
      <alignment vertical="top" indent="8"/>
    </xf>
    <xf numFmtId="0" fontId="41" fillId="11" borderId="127" xfId="0" applyFont="1" applyFill="1" applyBorder="1" applyAlignment="1">
      <alignment vertical="top" indent="2"/>
    </xf>
    <xf numFmtId="0" fontId="40" fillId="11" borderId="122" xfId="0" applyFont="1" applyFill="1" applyBorder="1" applyAlignment="1">
      <alignment vertical="top" indent="6"/>
    </xf>
    <xf numFmtId="0" fontId="41" fillId="11" borderId="127" xfId="0" applyFont="1" applyFill="1" applyBorder="1" applyAlignment="1">
      <alignment vertical="top" indent="4"/>
    </xf>
    <xf numFmtId="0" fontId="41" fillId="11" borderId="127" xfId="0" applyFont="1" applyFill="1" applyBorder="1" applyAlignment="1">
      <alignment vertical="top"/>
    </xf>
    <xf numFmtId="0" fontId="35" fillId="11" borderId="122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6" xfId="53" applyNumberFormat="1" applyFont="1" applyFill="1" applyBorder="1" applyAlignment="1">
      <alignment horizontal="left"/>
    </xf>
    <xf numFmtId="165" fontId="34" fillId="2" borderId="137" xfId="53" applyNumberFormat="1" applyFont="1" applyFill="1" applyBorder="1" applyAlignment="1">
      <alignment horizontal="left"/>
    </xf>
    <xf numFmtId="165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5" fontId="35" fillId="0" borderId="89" xfId="0" applyNumberFormat="1" applyFont="1" applyFill="1" applyBorder="1"/>
    <xf numFmtId="165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5" fontId="35" fillId="0" borderId="99" xfId="0" applyNumberFormat="1" applyFont="1" applyFill="1" applyBorder="1"/>
    <xf numFmtId="165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6" xfId="0" applyFont="1" applyFill="1" applyBorder="1"/>
    <xf numFmtId="3" fontId="42" fillId="2" borderId="138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39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7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6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80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6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6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74" fontId="42" fillId="4" borderId="145" xfId="0" applyNumberFormat="1" applyFont="1" applyFill="1" applyBorder="1" applyAlignment="1">
      <alignment horizontal="center"/>
    </xf>
    <xf numFmtId="174" fontId="42" fillId="4" borderId="146" xfId="0" applyNumberFormat="1" applyFont="1" applyFill="1" applyBorder="1" applyAlignment="1">
      <alignment horizontal="center"/>
    </xf>
    <xf numFmtId="174" fontId="35" fillId="0" borderId="147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/>
    </xf>
    <xf numFmtId="174" fontId="35" fillId="0" borderId="148" xfId="0" applyNumberFormat="1" applyFont="1" applyBorder="1" applyAlignment="1">
      <alignment horizontal="right" wrapText="1"/>
    </xf>
    <xf numFmtId="176" fontId="35" fillId="0" borderId="147" xfId="0" applyNumberFormat="1" applyFont="1" applyBorder="1" applyAlignment="1">
      <alignment horizontal="right"/>
    </xf>
    <xf numFmtId="176" fontId="35" fillId="0" borderId="148" xfId="0" applyNumberFormat="1" applyFont="1" applyBorder="1" applyAlignment="1">
      <alignment horizontal="right"/>
    </xf>
    <xf numFmtId="174" fontId="35" fillId="0" borderId="149" xfId="0" applyNumberFormat="1" applyFont="1" applyBorder="1" applyAlignment="1">
      <alignment horizontal="right"/>
    </xf>
    <xf numFmtId="174" fontId="35" fillId="0" borderId="150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5" fontId="35" fillId="2" borderId="60" xfId="0" applyNumberFormat="1" applyFont="1" applyFill="1" applyBorder="1" applyAlignment="1"/>
    <xf numFmtId="175" fontId="35" fillId="0" borderId="113" xfId="0" applyNumberFormat="1" applyFont="1" applyBorder="1"/>
    <xf numFmtId="175" fontId="35" fillId="0" borderId="151" xfId="0" applyNumberFormat="1" applyFont="1" applyBorder="1"/>
    <xf numFmtId="174" fontId="42" fillId="4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14" xfId="0" applyNumberFormat="1" applyFont="1" applyBorder="1"/>
    <xf numFmtId="174" fontId="42" fillId="2" borderId="60" xfId="0" applyNumberFormat="1" applyFont="1" applyFill="1" applyBorder="1" applyAlignment="1"/>
    <xf numFmtId="174" fontId="35" fillId="0" borderId="151" xfId="0" applyNumberFormat="1" applyFont="1" applyBorder="1"/>
    <xf numFmtId="174" fontId="35" fillId="0" borderId="60" xfId="0" applyNumberFormat="1" applyFont="1" applyBorder="1"/>
    <xf numFmtId="174" fontId="42" fillId="4" borderId="152" xfId="0" applyNumberFormat="1" applyFont="1" applyFill="1" applyBorder="1" applyAlignment="1">
      <alignment horizontal="center"/>
    </xf>
    <xf numFmtId="174" fontId="35" fillId="0" borderId="153" xfId="0" applyNumberFormat="1" applyFont="1" applyBorder="1" applyAlignment="1">
      <alignment horizontal="right"/>
    </xf>
    <xf numFmtId="176" fontId="35" fillId="0" borderId="153" xfId="0" applyNumberFormat="1" applyFont="1" applyBorder="1" applyAlignment="1">
      <alignment horizontal="right"/>
    </xf>
    <xf numFmtId="174" fontId="35" fillId="0" borderId="154" xfId="0" applyNumberFormat="1" applyFont="1" applyBorder="1" applyAlignment="1">
      <alignment horizontal="right"/>
    </xf>
    <xf numFmtId="0" fontId="0" fillId="0" borderId="17" xfId="0" applyBorder="1"/>
    <xf numFmtId="174" fontId="42" fillId="4" borderId="35" xfId="0" applyNumberFormat="1" applyFont="1" applyFill="1" applyBorder="1" applyAlignment="1">
      <alignment horizontal="center"/>
    </xf>
    <xf numFmtId="174" fontId="35" fillId="0" borderId="96" xfId="0" applyNumberFormat="1" applyFont="1" applyBorder="1" applyAlignment="1">
      <alignment horizontal="right"/>
    </xf>
    <xf numFmtId="176" fontId="35" fillId="0" borderId="96" xfId="0" applyNumberFormat="1" applyFont="1" applyBorder="1" applyAlignment="1">
      <alignment horizontal="right"/>
    </xf>
    <xf numFmtId="174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31" xfId="0" applyNumberFormat="1" applyFont="1" applyFill="1" applyBorder="1"/>
    <xf numFmtId="170" fontId="35" fillId="0" borderId="99" xfId="0" applyNumberFormat="1" applyFont="1" applyFill="1" applyBorder="1"/>
    <xf numFmtId="170" fontId="35" fillId="0" borderId="92" xfId="0" applyNumberFormat="1" applyFont="1" applyFill="1" applyBorder="1"/>
    <xf numFmtId="0" fontId="42" fillId="0" borderId="91" xfId="0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0" xfId="0" applyNumberFormat="1" applyFont="1" applyBorder="1"/>
    <xf numFmtId="167" fontId="12" fillId="0" borderId="140" xfId="0" applyNumberFormat="1" applyFont="1" applyBorder="1"/>
    <xf numFmtId="167" fontId="12" fillId="0" borderId="103" xfId="0" applyNumberFormat="1" applyFont="1" applyBorder="1"/>
    <xf numFmtId="167" fontId="5" fillId="0" borderId="140" xfId="0" applyNumberFormat="1" applyFont="1" applyBorder="1" applyAlignment="1">
      <alignment horizontal="right"/>
    </xf>
    <xf numFmtId="167" fontId="5" fillId="0" borderId="103" xfId="0" applyNumberFormat="1" applyFont="1" applyBorder="1" applyAlignment="1">
      <alignment horizontal="right"/>
    </xf>
    <xf numFmtId="3" fontId="5" fillId="0" borderId="140" xfId="0" applyNumberFormat="1" applyFont="1" applyBorder="1" applyAlignment="1">
      <alignment horizontal="right"/>
    </xf>
    <xf numFmtId="178" fontId="5" fillId="0" borderId="140" xfId="0" applyNumberFormat="1" applyFont="1" applyBorder="1" applyAlignment="1">
      <alignment horizontal="right"/>
    </xf>
    <xf numFmtId="4" fontId="5" fillId="0" borderId="140" xfId="0" applyNumberFormat="1" applyFont="1" applyBorder="1" applyAlignment="1">
      <alignment horizontal="right"/>
    </xf>
    <xf numFmtId="3" fontId="5" fillId="0" borderId="140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0" xfId="0" applyNumberFormat="1" applyFont="1" applyBorder="1" applyAlignment="1">
      <alignment horizontal="right"/>
    </xf>
    <xf numFmtId="167" fontId="12" fillId="0" borderId="140" xfId="0" applyNumberFormat="1" applyFont="1" applyBorder="1" applyAlignment="1">
      <alignment horizontal="right"/>
    </xf>
    <xf numFmtId="167" fontId="12" fillId="0" borderId="103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1" fillId="0" borderId="103" xfId="0" applyNumberFormat="1" applyFont="1" applyBorder="1" applyAlignment="1">
      <alignment horizontal="right"/>
    </xf>
    <xf numFmtId="3" fontId="35" fillId="0" borderId="140" xfId="0" applyNumberFormat="1" applyFont="1" applyBorder="1" applyAlignment="1">
      <alignment horizontal="right"/>
    </xf>
    <xf numFmtId="0" fontId="5" fillId="0" borderId="140" xfId="0" applyFont="1" applyBorder="1"/>
    <xf numFmtId="3" fontId="35" fillId="0" borderId="140" xfId="0" applyNumberFormat="1" applyFont="1" applyBorder="1"/>
    <xf numFmtId="9" fontId="35" fillId="0" borderId="140" xfId="0" applyNumberFormat="1" applyFont="1" applyBorder="1"/>
    <xf numFmtId="167" fontId="35" fillId="0" borderId="140" xfId="0" applyNumberFormat="1" applyFont="1" applyBorder="1"/>
    <xf numFmtId="167" fontId="35" fillId="0" borderId="103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7" fontId="12" fillId="0" borderId="52" xfId="0" applyNumberFormat="1" applyFont="1" applyBorder="1"/>
    <xf numFmtId="167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5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0.93656322196781983</c:v>
                </c:pt>
                <c:pt idx="1">
                  <c:v>0.86405951817374449</c:v>
                </c:pt>
                <c:pt idx="2">
                  <c:v>0.91800201808871296</c:v>
                </c:pt>
                <c:pt idx="3">
                  <c:v>0.9594848605674936</c:v>
                </c:pt>
                <c:pt idx="4">
                  <c:v>0.97359781739023987</c:v>
                </c:pt>
                <c:pt idx="5">
                  <c:v>1.0122159332032352</c:v>
                </c:pt>
                <c:pt idx="6">
                  <c:v>0.98621961600932695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177152"/>
        <c:axId val="107030566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0.87885991973653332</c:v>
                </c:pt>
                <c:pt idx="1">
                  <c:v>0.87885991973653332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307584"/>
        <c:axId val="1075450624"/>
      </c:scatterChart>
      <c:catAx>
        <c:axId val="103217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03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0305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2177152"/>
        <c:crosses val="autoZero"/>
        <c:crossBetween val="between"/>
      </c:valAx>
      <c:valAx>
        <c:axId val="10703075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75450624"/>
        <c:crosses val="max"/>
        <c:crossBetween val="midCat"/>
      </c:valAx>
      <c:valAx>
        <c:axId val="10754506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03075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0.9627156371730663</c:v>
                </c:pt>
                <c:pt idx="1">
                  <c:v>1.1448384142352479</c:v>
                </c:pt>
                <c:pt idx="2">
                  <c:v>1.0913756030572974</c:v>
                </c:pt>
                <c:pt idx="3">
                  <c:v>0.98679320793550973</c:v>
                </c:pt>
                <c:pt idx="4">
                  <c:v>0.99344726199913702</c:v>
                </c:pt>
                <c:pt idx="5">
                  <c:v>0.96008939270302662</c:v>
                </c:pt>
                <c:pt idx="6">
                  <c:v>0.94642254730579334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610752"/>
        <c:axId val="107839155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393472"/>
        <c:axId val="1097192192"/>
      </c:scatterChart>
      <c:catAx>
        <c:axId val="107761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839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3915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77610752"/>
        <c:crosses val="autoZero"/>
        <c:crossBetween val="between"/>
      </c:valAx>
      <c:valAx>
        <c:axId val="10783934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97192192"/>
        <c:crosses val="max"/>
        <c:crossBetween val="midCat"/>
      </c:valAx>
      <c:valAx>
        <c:axId val="109719219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7839347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1" t="s">
        <v>133</v>
      </c>
      <c r="B1" s="471"/>
    </row>
    <row r="2" spans="1:3" ht="14.4" customHeight="1" thickBot="1" x14ac:dyDescent="0.35">
      <c r="A2" s="383" t="s">
        <v>333</v>
      </c>
      <c r="B2" s="50"/>
    </row>
    <row r="3" spans="1:3" ht="14.4" customHeight="1" thickBot="1" x14ac:dyDescent="0.35">
      <c r="A3" s="467" t="s">
        <v>183</v>
      </c>
      <c r="B3" s="46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335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9" t="s">
        <v>134</v>
      </c>
      <c r="B10" s="46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78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915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321</v>
      </c>
      <c r="C15" s="51" t="s">
        <v>331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1420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78" t="s">
        <v>1421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1466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1640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0" t="s">
        <v>135</v>
      </c>
      <c r="B25" s="468"/>
    </row>
    <row r="26" spans="1:3" ht="14.4" customHeight="1" x14ac:dyDescent="0.3">
      <c r="A26" s="276" t="str">
        <f t="shared" ref="A26:A35" si="4">HYPERLINK("#'"&amp;C26&amp;"'!A1",C26)</f>
        <v>ZV Vykáz.-A</v>
      </c>
      <c r="B26" s="183" t="s">
        <v>1646</v>
      </c>
      <c r="C26" s="51" t="s">
        <v>154</v>
      </c>
    </row>
    <row r="27" spans="1:3" ht="14.4" customHeight="1" x14ac:dyDescent="0.3">
      <c r="A27" s="273" t="str">
        <f t="shared" si="4"/>
        <v>ZV Vykáz.-A Detail</v>
      </c>
      <c r="B27" s="184" t="s">
        <v>1786</v>
      </c>
      <c r="C27" s="51" t="s">
        <v>155</v>
      </c>
    </row>
    <row r="28" spans="1:3" ht="14.4" customHeight="1" x14ac:dyDescent="0.3">
      <c r="A28" s="273" t="str">
        <f t="shared" si="4"/>
        <v>ZV Vykáz.-H</v>
      </c>
      <c r="B28" s="184" t="s">
        <v>158</v>
      </c>
      <c r="C28" s="51" t="s">
        <v>156</v>
      </c>
    </row>
    <row r="29" spans="1:3" ht="14.4" customHeight="1" x14ac:dyDescent="0.3">
      <c r="A29" s="273" t="str">
        <f t="shared" si="4"/>
        <v>ZV Vykáz.-H Detail</v>
      </c>
      <c r="B29" s="184" t="s">
        <v>1880</v>
      </c>
      <c r="C29" s="51" t="s">
        <v>157</v>
      </c>
    </row>
    <row r="30" spans="1:3" ht="14.4" customHeight="1" x14ac:dyDescent="0.3">
      <c r="A30" s="276" t="str">
        <f t="shared" si="4"/>
        <v>CaseMix</v>
      </c>
      <c r="B30" s="184" t="s">
        <v>136</v>
      </c>
      <c r="C30" s="51" t="s">
        <v>147</v>
      </c>
    </row>
    <row r="31" spans="1:3" ht="14.4" customHeight="1" x14ac:dyDescent="0.3">
      <c r="A31" s="273" t="str">
        <f t="shared" si="4"/>
        <v>ALOS</v>
      </c>
      <c r="B31" s="184" t="s">
        <v>115</v>
      </c>
      <c r="C31" s="51" t="s">
        <v>86</v>
      </c>
    </row>
    <row r="32" spans="1:3" ht="14.4" customHeight="1" x14ac:dyDescent="0.3">
      <c r="A32" s="273" t="str">
        <f t="shared" si="4"/>
        <v>Total</v>
      </c>
      <c r="B32" s="184" t="s">
        <v>1898</v>
      </c>
      <c r="C32" s="51" t="s">
        <v>148</v>
      </c>
    </row>
    <row r="33" spans="1:3" ht="14.4" customHeight="1" x14ac:dyDescent="0.3">
      <c r="A33" s="273" t="str">
        <f t="shared" si="4"/>
        <v>ZV Vyžád.</v>
      </c>
      <c r="B33" s="184" t="s">
        <v>159</v>
      </c>
      <c r="C33" s="51" t="s">
        <v>151</v>
      </c>
    </row>
    <row r="34" spans="1:3" ht="14.4" customHeight="1" x14ac:dyDescent="0.3">
      <c r="A34" s="273" t="str">
        <f t="shared" si="4"/>
        <v>ZV Vyžád. Detail</v>
      </c>
      <c r="B34" s="184" t="s">
        <v>2052</v>
      </c>
      <c r="C34" s="51" t="s">
        <v>150</v>
      </c>
    </row>
    <row r="35" spans="1:3" ht="14.4" customHeight="1" thickBot="1" x14ac:dyDescent="0.35">
      <c r="A35" s="274" t="str">
        <f t="shared" si="4"/>
        <v>OD TISS</v>
      </c>
      <c r="B35" s="185" t="s">
        <v>182</v>
      </c>
      <c r="C35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915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333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3</v>
      </c>
      <c r="G3" s="47">
        <f>SUBTOTAL(9,G6:G1048576)</f>
        <v>149.57985425231743</v>
      </c>
      <c r="H3" s="48">
        <f>IF(M3=0,0,G3/M3)</f>
        <v>8.5500567235218965E-5</v>
      </c>
      <c r="I3" s="47">
        <f>SUBTOTAL(9,I6:I1048576)</f>
        <v>812</v>
      </c>
      <c r="J3" s="47">
        <f>SUBTOTAL(9,J6:J1048576)</f>
        <v>1749310.793207498</v>
      </c>
      <c r="K3" s="48">
        <f>IF(M3=0,0,J3/M3)</f>
        <v>0.99991449943276478</v>
      </c>
      <c r="L3" s="47">
        <f>SUBTOTAL(9,L6:L1048576)</f>
        <v>815</v>
      </c>
      <c r="M3" s="49">
        <f>SUBTOTAL(9,M6:M1048576)</f>
        <v>1749460.3730617503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661" t="s">
        <v>163</v>
      </c>
      <c r="B5" s="679" t="s">
        <v>164</v>
      </c>
      <c r="C5" s="679" t="s">
        <v>90</v>
      </c>
      <c r="D5" s="679" t="s">
        <v>165</v>
      </c>
      <c r="E5" s="679" t="s">
        <v>166</v>
      </c>
      <c r="F5" s="680" t="s">
        <v>28</v>
      </c>
      <c r="G5" s="680" t="s">
        <v>14</v>
      </c>
      <c r="H5" s="663" t="s">
        <v>167</v>
      </c>
      <c r="I5" s="662" t="s">
        <v>28</v>
      </c>
      <c r="J5" s="680" t="s">
        <v>14</v>
      </c>
      <c r="K5" s="663" t="s">
        <v>167</v>
      </c>
      <c r="L5" s="662" t="s">
        <v>28</v>
      </c>
      <c r="M5" s="681" t="s">
        <v>14</v>
      </c>
    </row>
    <row r="6" spans="1:13" ht="14.4" customHeight="1" x14ac:dyDescent="0.3">
      <c r="A6" s="643" t="s">
        <v>536</v>
      </c>
      <c r="B6" s="644" t="s">
        <v>902</v>
      </c>
      <c r="C6" s="644" t="s">
        <v>734</v>
      </c>
      <c r="D6" s="644" t="s">
        <v>728</v>
      </c>
      <c r="E6" s="644" t="s">
        <v>735</v>
      </c>
      <c r="F6" s="647"/>
      <c r="G6" s="647"/>
      <c r="H6" s="665">
        <v>0</v>
      </c>
      <c r="I6" s="647">
        <v>1</v>
      </c>
      <c r="J6" s="647">
        <v>73.849999999999966</v>
      </c>
      <c r="K6" s="665">
        <v>1</v>
      </c>
      <c r="L6" s="647">
        <v>1</v>
      </c>
      <c r="M6" s="648">
        <v>73.849999999999966</v>
      </c>
    </row>
    <row r="7" spans="1:13" ht="14.4" customHeight="1" x14ac:dyDescent="0.3">
      <c r="A7" s="649" t="s">
        <v>536</v>
      </c>
      <c r="B7" s="650" t="s">
        <v>902</v>
      </c>
      <c r="C7" s="650" t="s">
        <v>727</v>
      </c>
      <c r="D7" s="650" t="s">
        <v>728</v>
      </c>
      <c r="E7" s="650" t="s">
        <v>729</v>
      </c>
      <c r="F7" s="653"/>
      <c r="G7" s="653"/>
      <c r="H7" s="666">
        <v>0</v>
      </c>
      <c r="I7" s="653">
        <v>3</v>
      </c>
      <c r="J7" s="653">
        <v>346.04924485485373</v>
      </c>
      <c r="K7" s="666">
        <v>1</v>
      </c>
      <c r="L7" s="653">
        <v>3</v>
      </c>
      <c r="M7" s="654">
        <v>346.04924485485373</v>
      </c>
    </row>
    <row r="8" spans="1:13" ht="14.4" customHeight="1" x14ac:dyDescent="0.3">
      <c r="A8" s="649" t="s">
        <v>536</v>
      </c>
      <c r="B8" s="650" t="s">
        <v>903</v>
      </c>
      <c r="C8" s="650" t="s">
        <v>554</v>
      </c>
      <c r="D8" s="650" t="s">
        <v>555</v>
      </c>
      <c r="E8" s="650" t="s">
        <v>556</v>
      </c>
      <c r="F8" s="653">
        <v>3</v>
      </c>
      <c r="G8" s="653">
        <v>149.57985425231743</v>
      </c>
      <c r="H8" s="666">
        <v>1</v>
      </c>
      <c r="I8" s="653"/>
      <c r="J8" s="653"/>
      <c r="K8" s="666">
        <v>0</v>
      </c>
      <c r="L8" s="653">
        <v>3</v>
      </c>
      <c r="M8" s="654">
        <v>149.57985425231743</v>
      </c>
    </row>
    <row r="9" spans="1:13" ht="14.4" customHeight="1" x14ac:dyDescent="0.3">
      <c r="A9" s="649" t="s">
        <v>536</v>
      </c>
      <c r="B9" s="650" t="s">
        <v>903</v>
      </c>
      <c r="C9" s="650" t="s">
        <v>731</v>
      </c>
      <c r="D9" s="650" t="s">
        <v>732</v>
      </c>
      <c r="E9" s="650" t="s">
        <v>904</v>
      </c>
      <c r="F9" s="653"/>
      <c r="G9" s="653"/>
      <c r="H9" s="666">
        <v>0</v>
      </c>
      <c r="I9" s="653">
        <v>2</v>
      </c>
      <c r="J9" s="653">
        <v>124.09999999999998</v>
      </c>
      <c r="K9" s="666">
        <v>1</v>
      </c>
      <c r="L9" s="653">
        <v>2</v>
      </c>
      <c r="M9" s="654">
        <v>124.09999999999998</v>
      </c>
    </row>
    <row r="10" spans="1:13" ht="14.4" customHeight="1" x14ac:dyDescent="0.3">
      <c r="A10" s="649" t="s">
        <v>536</v>
      </c>
      <c r="B10" s="650" t="s">
        <v>905</v>
      </c>
      <c r="C10" s="650" t="s">
        <v>750</v>
      </c>
      <c r="D10" s="650" t="s">
        <v>906</v>
      </c>
      <c r="E10" s="650" t="s">
        <v>907</v>
      </c>
      <c r="F10" s="653"/>
      <c r="G10" s="653"/>
      <c r="H10" s="666">
        <v>0</v>
      </c>
      <c r="I10" s="653">
        <v>1</v>
      </c>
      <c r="J10" s="653">
        <v>166.81999999999991</v>
      </c>
      <c r="K10" s="666">
        <v>1</v>
      </c>
      <c r="L10" s="653">
        <v>1</v>
      </c>
      <c r="M10" s="654">
        <v>166.81999999999991</v>
      </c>
    </row>
    <row r="11" spans="1:13" ht="14.4" customHeight="1" x14ac:dyDescent="0.3">
      <c r="A11" s="649" t="s">
        <v>536</v>
      </c>
      <c r="B11" s="650" t="s">
        <v>908</v>
      </c>
      <c r="C11" s="650" t="s">
        <v>737</v>
      </c>
      <c r="D11" s="650" t="s">
        <v>909</v>
      </c>
      <c r="E11" s="650" t="s">
        <v>910</v>
      </c>
      <c r="F11" s="653"/>
      <c r="G11" s="653"/>
      <c r="H11" s="666">
        <v>0</v>
      </c>
      <c r="I11" s="653">
        <v>1</v>
      </c>
      <c r="J11" s="653">
        <v>91.169999999999987</v>
      </c>
      <c r="K11" s="666">
        <v>1</v>
      </c>
      <c r="L11" s="653">
        <v>1</v>
      </c>
      <c r="M11" s="654">
        <v>91.169999999999987</v>
      </c>
    </row>
    <row r="12" spans="1:13" ht="14.4" customHeight="1" x14ac:dyDescent="0.3">
      <c r="A12" s="649" t="s">
        <v>541</v>
      </c>
      <c r="B12" s="650" t="s">
        <v>911</v>
      </c>
      <c r="C12" s="650" t="s">
        <v>816</v>
      </c>
      <c r="D12" s="650" t="s">
        <v>817</v>
      </c>
      <c r="E12" s="650" t="s">
        <v>912</v>
      </c>
      <c r="F12" s="653"/>
      <c r="G12" s="653"/>
      <c r="H12" s="666">
        <v>0</v>
      </c>
      <c r="I12" s="653">
        <v>1</v>
      </c>
      <c r="J12" s="653">
        <v>52.810000000000016</v>
      </c>
      <c r="K12" s="666">
        <v>1</v>
      </c>
      <c r="L12" s="653">
        <v>1</v>
      </c>
      <c r="M12" s="654">
        <v>52.810000000000016</v>
      </c>
    </row>
    <row r="13" spans="1:13" ht="14.4" customHeight="1" x14ac:dyDescent="0.3">
      <c r="A13" s="649" t="s">
        <v>547</v>
      </c>
      <c r="B13" s="650" t="s">
        <v>913</v>
      </c>
      <c r="C13" s="650" t="s">
        <v>861</v>
      </c>
      <c r="D13" s="650" t="s">
        <v>862</v>
      </c>
      <c r="E13" s="650" t="s">
        <v>863</v>
      </c>
      <c r="F13" s="653"/>
      <c r="G13" s="653"/>
      <c r="H13" s="666">
        <v>0</v>
      </c>
      <c r="I13" s="653">
        <v>2</v>
      </c>
      <c r="J13" s="653">
        <v>944.95998483997448</v>
      </c>
      <c r="K13" s="666">
        <v>1</v>
      </c>
      <c r="L13" s="653">
        <v>2</v>
      </c>
      <c r="M13" s="654">
        <v>944.95998483997448</v>
      </c>
    </row>
    <row r="14" spans="1:13" ht="14.4" customHeight="1" x14ac:dyDescent="0.3">
      <c r="A14" s="649" t="s">
        <v>547</v>
      </c>
      <c r="B14" s="650" t="s">
        <v>911</v>
      </c>
      <c r="C14" s="650" t="s">
        <v>816</v>
      </c>
      <c r="D14" s="650" t="s">
        <v>817</v>
      </c>
      <c r="E14" s="650" t="s">
        <v>912</v>
      </c>
      <c r="F14" s="653"/>
      <c r="G14" s="653"/>
      <c r="H14" s="666">
        <v>0</v>
      </c>
      <c r="I14" s="653">
        <v>1</v>
      </c>
      <c r="J14" s="653">
        <v>52.810637979699308</v>
      </c>
      <c r="K14" s="666">
        <v>1</v>
      </c>
      <c r="L14" s="653">
        <v>1</v>
      </c>
      <c r="M14" s="654">
        <v>52.810637979699308</v>
      </c>
    </row>
    <row r="15" spans="1:13" ht="14.4" customHeight="1" thickBot="1" x14ac:dyDescent="0.35">
      <c r="A15" s="655" t="s">
        <v>547</v>
      </c>
      <c r="B15" s="656" t="s">
        <v>914</v>
      </c>
      <c r="C15" s="656" t="s">
        <v>877</v>
      </c>
      <c r="D15" s="656" t="s">
        <v>878</v>
      </c>
      <c r="E15" s="656" t="s">
        <v>868</v>
      </c>
      <c r="F15" s="659"/>
      <c r="G15" s="659"/>
      <c r="H15" s="667">
        <v>0</v>
      </c>
      <c r="I15" s="659">
        <v>800</v>
      </c>
      <c r="J15" s="659">
        <v>1747458.2233398235</v>
      </c>
      <c r="K15" s="667">
        <v>1</v>
      </c>
      <c r="L15" s="659">
        <v>800</v>
      </c>
      <c r="M15" s="660">
        <v>1747458.2233398235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3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09" t="s">
        <v>321</v>
      </c>
      <c r="B1" s="509"/>
      <c r="C1" s="509"/>
      <c r="D1" s="509"/>
      <c r="E1" s="509"/>
      <c r="F1" s="472"/>
      <c r="G1" s="472"/>
      <c r="H1" s="472"/>
      <c r="I1" s="472"/>
      <c r="J1" s="502"/>
      <c r="K1" s="502"/>
      <c r="L1" s="502"/>
      <c r="M1" s="502"/>
      <c r="N1" s="502"/>
      <c r="O1" s="502"/>
      <c r="P1" s="502"/>
      <c r="Q1" s="502"/>
    </row>
    <row r="2" spans="1:17" ht="14.4" customHeight="1" thickBot="1" x14ac:dyDescent="0.35">
      <c r="A2" s="383" t="s">
        <v>333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143</v>
      </c>
      <c r="C3" s="460">
        <f>SUM(C6:C1048576)</f>
        <v>39</v>
      </c>
      <c r="D3" s="460">
        <f>SUM(D6:D1048576)</f>
        <v>0</v>
      </c>
      <c r="E3" s="461">
        <f>SUM(E6:E1048576)</f>
        <v>7</v>
      </c>
      <c r="F3" s="458">
        <f>IF(SUM($B3:$E3)=0,"",B3/SUM($B3:$E3))</f>
        <v>0.75661375661375663</v>
      </c>
      <c r="G3" s="456">
        <f t="shared" ref="G3:I3" si="0">IF(SUM($B3:$E3)=0,"",C3/SUM($B3:$E3))</f>
        <v>0.20634920634920634</v>
      </c>
      <c r="H3" s="456">
        <f t="shared" si="0"/>
        <v>0</v>
      </c>
      <c r="I3" s="457">
        <f t="shared" si="0"/>
        <v>3.7037037037037035E-2</v>
      </c>
      <c r="J3" s="460">
        <f>SUM(J6:J1048576)</f>
        <v>69</v>
      </c>
      <c r="K3" s="460">
        <f>SUM(K6:K1048576)</f>
        <v>10</v>
      </c>
      <c r="L3" s="460">
        <f>SUM(L6:L1048576)</f>
        <v>0</v>
      </c>
      <c r="M3" s="461">
        <f>SUM(M6:M1048576)</f>
        <v>7</v>
      </c>
      <c r="N3" s="458">
        <f>IF(SUM($J3:$M3)=0,"",J3/SUM($J3:$M3))</f>
        <v>0.80232558139534882</v>
      </c>
      <c r="O3" s="456">
        <f t="shared" ref="O3:Q3" si="1">IF(SUM($J3:$M3)=0,"",K3/SUM($J3:$M3))</f>
        <v>0.11627906976744186</v>
      </c>
      <c r="P3" s="456">
        <f t="shared" si="1"/>
        <v>0</v>
      </c>
      <c r="Q3" s="457">
        <f t="shared" si="1"/>
        <v>8.1395348837209308E-2</v>
      </c>
    </row>
    <row r="4" spans="1:17" ht="14.4" customHeight="1" thickBot="1" x14ac:dyDescent="0.35">
      <c r="A4" s="454"/>
      <c r="B4" s="522" t="s">
        <v>323</v>
      </c>
      <c r="C4" s="523"/>
      <c r="D4" s="523"/>
      <c r="E4" s="524"/>
      <c r="F4" s="519" t="s">
        <v>328</v>
      </c>
      <c r="G4" s="520"/>
      <c r="H4" s="520"/>
      <c r="I4" s="521"/>
      <c r="J4" s="522" t="s">
        <v>329</v>
      </c>
      <c r="K4" s="523"/>
      <c r="L4" s="523"/>
      <c r="M4" s="524"/>
      <c r="N4" s="519" t="s">
        <v>330</v>
      </c>
      <c r="O4" s="520"/>
      <c r="P4" s="520"/>
      <c r="Q4" s="521"/>
    </row>
    <row r="5" spans="1:17" ht="14.4" customHeight="1" thickBot="1" x14ac:dyDescent="0.35">
      <c r="A5" s="682" t="s">
        <v>322</v>
      </c>
      <c r="B5" s="683" t="s">
        <v>324</v>
      </c>
      <c r="C5" s="683" t="s">
        <v>325</v>
      </c>
      <c r="D5" s="683" t="s">
        <v>326</v>
      </c>
      <c r="E5" s="684" t="s">
        <v>327</v>
      </c>
      <c r="F5" s="685" t="s">
        <v>324</v>
      </c>
      <c r="G5" s="686" t="s">
        <v>325</v>
      </c>
      <c r="H5" s="686" t="s">
        <v>326</v>
      </c>
      <c r="I5" s="687" t="s">
        <v>327</v>
      </c>
      <c r="J5" s="683" t="s">
        <v>324</v>
      </c>
      <c r="K5" s="683" t="s">
        <v>325</v>
      </c>
      <c r="L5" s="683" t="s">
        <v>326</v>
      </c>
      <c r="M5" s="684" t="s">
        <v>327</v>
      </c>
      <c r="N5" s="685" t="s">
        <v>324</v>
      </c>
      <c r="O5" s="686" t="s">
        <v>325</v>
      </c>
      <c r="P5" s="686" t="s">
        <v>326</v>
      </c>
      <c r="Q5" s="687" t="s">
        <v>327</v>
      </c>
    </row>
    <row r="6" spans="1:17" ht="14.4" customHeight="1" x14ac:dyDescent="0.3">
      <c r="A6" s="691" t="s">
        <v>916</v>
      </c>
      <c r="B6" s="697"/>
      <c r="C6" s="647"/>
      <c r="D6" s="647"/>
      <c r="E6" s="648"/>
      <c r="F6" s="694"/>
      <c r="G6" s="665"/>
      <c r="H6" s="665"/>
      <c r="I6" s="700"/>
      <c r="J6" s="697"/>
      <c r="K6" s="647"/>
      <c r="L6" s="647"/>
      <c r="M6" s="648"/>
      <c r="N6" s="694"/>
      <c r="O6" s="665"/>
      <c r="P6" s="665"/>
      <c r="Q6" s="688"/>
    </row>
    <row r="7" spans="1:17" ht="14.4" customHeight="1" x14ac:dyDescent="0.3">
      <c r="A7" s="692" t="s">
        <v>917</v>
      </c>
      <c r="B7" s="698">
        <v>38</v>
      </c>
      <c r="C7" s="653">
        <v>36</v>
      </c>
      <c r="D7" s="653"/>
      <c r="E7" s="654"/>
      <c r="F7" s="695">
        <v>0.51351351351351349</v>
      </c>
      <c r="G7" s="666">
        <v>0.48648648648648651</v>
      </c>
      <c r="H7" s="666">
        <v>0</v>
      </c>
      <c r="I7" s="701">
        <v>0</v>
      </c>
      <c r="J7" s="698">
        <v>9</v>
      </c>
      <c r="K7" s="653">
        <v>7</v>
      </c>
      <c r="L7" s="653"/>
      <c r="M7" s="654"/>
      <c r="N7" s="695">
        <v>0.5625</v>
      </c>
      <c r="O7" s="666">
        <v>0.4375</v>
      </c>
      <c r="P7" s="666">
        <v>0</v>
      </c>
      <c r="Q7" s="689">
        <v>0</v>
      </c>
    </row>
    <row r="8" spans="1:17" ht="14.4" customHeight="1" x14ac:dyDescent="0.3">
      <c r="A8" s="692" t="s">
        <v>918</v>
      </c>
      <c r="B8" s="698">
        <v>30</v>
      </c>
      <c r="C8" s="653">
        <v>1</v>
      </c>
      <c r="D8" s="653"/>
      <c r="E8" s="654"/>
      <c r="F8" s="695">
        <v>0.967741935483871</v>
      </c>
      <c r="G8" s="666">
        <v>3.2258064516129031E-2</v>
      </c>
      <c r="H8" s="666">
        <v>0</v>
      </c>
      <c r="I8" s="701">
        <v>0</v>
      </c>
      <c r="J8" s="698">
        <v>15</v>
      </c>
      <c r="K8" s="653">
        <v>1</v>
      </c>
      <c r="L8" s="653"/>
      <c r="M8" s="654"/>
      <c r="N8" s="695">
        <v>0.9375</v>
      </c>
      <c r="O8" s="666">
        <v>6.25E-2</v>
      </c>
      <c r="P8" s="666">
        <v>0</v>
      </c>
      <c r="Q8" s="689">
        <v>0</v>
      </c>
    </row>
    <row r="9" spans="1:17" ht="14.4" customHeight="1" x14ac:dyDescent="0.3">
      <c r="A9" s="692" t="s">
        <v>919</v>
      </c>
      <c r="B9" s="698">
        <v>11</v>
      </c>
      <c r="C9" s="653"/>
      <c r="D9" s="653"/>
      <c r="E9" s="654"/>
      <c r="F9" s="695">
        <v>1</v>
      </c>
      <c r="G9" s="666">
        <v>0</v>
      </c>
      <c r="H9" s="666">
        <v>0</v>
      </c>
      <c r="I9" s="701">
        <v>0</v>
      </c>
      <c r="J9" s="698">
        <v>4</v>
      </c>
      <c r="K9" s="653"/>
      <c r="L9" s="653"/>
      <c r="M9" s="654"/>
      <c r="N9" s="695">
        <v>1</v>
      </c>
      <c r="O9" s="666">
        <v>0</v>
      </c>
      <c r="P9" s="666">
        <v>0</v>
      </c>
      <c r="Q9" s="689">
        <v>0</v>
      </c>
    </row>
    <row r="10" spans="1:17" ht="14.4" customHeight="1" x14ac:dyDescent="0.3">
      <c r="A10" s="692" t="s">
        <v>920</v>
      </c>
      <c r="B10" s="698">
        <v>64</v>
      </c>
      <c r="C10" s="653">
        <v>2</v>
      </c>
      <c r="D10" s="653"/>
      <c r="E10" s="654"/>
      <c r="F10" s="695">
        <v>0.96969696969696972</v>
      </c>
      <c r="G10" s="666">
        <v>3.0303030303030304E-2</v>
      </c>
      <c r="H10" s="666">
        <v>0</v>
      </c>
      <c r="I10" s="701">
        <v>0</v>
      </c>
      <c r="J10" s="698">
        <v>41</v>
      </c>
      <c r="K10" s="653">
        <v>2</v>
      </c>
      <c r="L10" s="653"/>
      <c r="M10" s="654"/>
      <c r="N10" s="695">
        <v>0.95348837209302328</v>
      </c>
      <c r="O10" s="666">
        <v>4.6511627906976744E-2</v>
      </c>
      <c r="P10" s="666">
        <v>0</v>
      </c>
      <c r="Q10" s="689">
        <v>0</v>
      </c>
    </row>
    <row r="11" spans="1:17" ht="14.4" customHeight="1" thickBot="1" x14ac:dyDescent="0.35">
      <c r="A11" s="693" t="s">
        <v>921</v>
      </c>
      <c r="B11" s="699"/>
      <c r="C11" s="659"/>
      <c r="D11" s="659"/>
      <c r="E11" s="660">
        <v>7</v>
      </c>
      <c r="F11" s="696">
        <v>0</v>
      </c>
      <c r="G11" s="667">
        <v>0</v>
      </c>
      <c r="H11" s="667">
        <v>0</v>
      </c>
      <c r="I11" s="702">
        <v>1</v>
      </c>
      <c r="J11" s="699"/>
      <c r="K11" s="659"/>
      <c r="L11" s="659"/>
      <c r="M11" s="660">
        <v>7</v>
      </c>
      <c r="N11" s="696">
        <v>0</v>
      </c>
      <c r="O11" s="667">
        <v>0</v>
      </c>
      <c r="P11" s="667">
        <v>0</v>
      </c>
      <c r="Q11" s="690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09" t="s">
        <v>178</v>
      </c>
      <c r="B1" s="509"/>
      <c r="C1" s="509"/>
      <c r="D1" s="509"/>
      <c r="E1" s="509"/>
      <c r="F1" s="509"/>
      <c r="G1" s="509"/>
      <c r="H1" s="509"/>
      <c r="I1" s="472"/>
      <c r="J1" s="472"/>
      <c r="K1" s="472"/>
      <c r="L1" s="472"/>
    </row>
    <row r="2" spans="1:14" ht="14.4" customHeight="1" thickBot="1" x14ac:dyDescent="0.35">
      <c r="A2" s="383" t="s">
        <v>333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26" t="s">
        <v>15</v>
      </c>
      <c r="D3" s="525"/>
      <c r="E3" s="525" t="s">
        <v>16</v>
      </c>
      <c r="F3" s="525"/>
      <c r="G3" s="525"/>
      <c r="H3" s="525"/>
      <c r="I3" s="525" t="s">
        <v>191</v>
      </c>
      <c r="J3" s="525"/>
      <c r="K3" s="525"/>
      <c r="L3" s="52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33">
        <v>22</v>
      </c>
      <c r="B5" s="634" t="s">
        <v>530</v>
      </c>
      <c r="C5" s="637">
        <v>203643.44000000018</v>
      </c>
      <c r="D5" s="637">
        <v>1435</v>
      </c>
      <c r="E5" s="637">
        <v>60344.840000000011</v>
      </c>
      <c r="F5" s="703">
        <v>0.29632597052966675</v>
      </c>
      <c r="G5" s="637">
        <v>433</v>
      </c>
      <c r="H5" s="703">
        <v>0.30174216027874562</v>
      </c>
      <c r="I5" s="637">
        <v>143298.60000000015</v>
      </c>
      <c r="J5" s="703">
        <v>0.7036740294703332</v>
      </c>
      <c r="K5" s="637">
        <v>1002</v>
      </c>
      <c r="L5" s="703">
        <v>0.69825783972125433</v>
      </c>
      <c r="M5" s="637" t="s">
        <v>74</v>
      </c>
      <c r="N5" s="277"/>
    </row>
    <row r="6" spans="1:14" ht="14.4" customHeight="1" x14ac:dyDescent="0.3">
      <c r="A6" s="633">
        <v>22</v>
      </c>
      <c r="B6" s="634" t="s">
        <v>922</v>
      </c>
      <c r="C6" s="637">
        <v>203643.44000000018</v>
      </c>
      <c r="D6" s="637">
        <v>1434</v>
      </c>
      <c r="E6" s="637">
        <v>60344.840000000011</v>
      </c>
      <c r="F6" s="703">
        <v>0.29632597052966675</v>
      </c>
      <c r="G6" s="637">
        <v>432</v>
      </c>
      <c r="H6" s="703">
        <v>0.30125523012552302</v>
      </c>
      <c r="I6" s="637">
        <v>143298.60000000015</v>
      </c>
      <c r="J6" s="703">
        <v>0.7036740294703332</v>
      </c>
      <c r="K6" s="637">
        <v>1002</v>
      </c>
      <c r="L6" s="703">
        <v>0.69874476987447698</v>
      </c>
      <c r="M6" s="637" t="s">
        <v>1</v>
      </c>
      <c r="N6" s="277"/>
    </row>
    <row r="7" spans="1:14" ht="14.4" customHeight="1" x14ac:dyDescent="0.3">
      <c r="A7" s="633">
        <v>22</v>
      </c>
      <c r="B7" s="634" t="s">
        <v>923</v>
      </c>
      <c r="C7" s="637">
        <v>0</v>
      </c>
      <c r="D7" s="637">
        <v>1</v>
      </c>
      <c r="E7" s="637">
        <v>0</v>
      </c>
      <c r="F7" s="703" t="s">
        <v>531</v>
      </c>
      <c r="G7" s="637">
        <v>1</v>
      </c>
      <c r="H7" s="703">
        <v>1</v>
      </c>
      <c r="I7" s="637" t="s">
        <v>531</v>
      </c>
      <c r="J7" s="703" t="s">
        <v>531</v>
      </c>
      <c r="K7" s="637" t="s">
        <v>531</v>
      </c>
      <c r="L7" s="703">
        <v>0</v>
      </c>
      <c r="M7" s="637" t="s">
        <v>1</v>
      </c>
      <c r="N7" s="277"/>
    </row>
    <row r="8" spans="1:14" ht="14.4" customHeight="1" x14ac:dyDescent="0.3">
      <c r="A8" s="633" t="s">
        <v>529</v>
      </c>
      <c r="B8" s="634" t="s">
        <v>3</v>
      </c>
      <c r="C8" s="637">
        <v>203643.44000000018</v>
      </c>
      <c r="D8" s="637">
        <v>1435</v>
      </c>
      <c r="E8" s="637">
        <v>60344.840000000011</v>
      </c>
      <c r="F8" s="703">
        <v>0.29632597052966675</v>
      </c>
      <c r="G8" s="637">
        <v>433</v>
      </c>
      <c r="H8" s="703">
        <v>0.30174216027874562</v>
      </c>
      <c r="I8" s="637">
        <v>143298.60000000015</v>
      </c>
      <c r="J8" s="703">
        <v>0.7036740294703332</v>
      </c>
      <c r="K8" s="637">
        <v>1002</v>
      </c>
      <c r="L8" s="703">
        <v>0.69825783972125433</v>
      </c>
      <c r="M8" s="637" t="s">
        <v>535</v>
      </c>
      <c r="N8" s="277"/>
    </row>
    <row r="10" spans="1:14" ht="14.4" customHeight="1" x14ac:dyDescent="0.3">
      <c r="A10" s="633">
        <v>22</v>
      </c>
      <c r="B10" s="634" t="s">
        <v>530</v>
      </c>
      <c r="C10" s="637" t="s">
        <v>531</v>
      </c>
      <c r="D10" s="637" t="s">
        <v>531</v>
      </c>
      <c r="E10" s="637" t="s">
        <v>531</v>
      </c>
      <c r="F10" s="703" t="s">
        <v>531</v>
      </c>
      <c r="G10" s="637" t="s">
        <v>531</v>
      </c>
      <c r="H10" s="703" t="s">
        <v>531</v>
      </c>
      <c r="I10" s="637" t="s">
        <v>531</v>
      </c>
      <c r="J10" s="703" t="s">
        <v>531</v>
      </c>
      <c r="K10" s="637" t="s">
        <v>531</v>
      </c>
      <c r="L10" s="703" t="s">
        <v>531</v>
      </c>
      <c r="M10" s="637" t="s">
        <v>74</v>
      </c>
      <c r="N10" s="277"/>
    </row>
    <row r="11" spans="1:14" ht="14.4" customHeight="1" x14ac:dyDescent="0.3">
      <c r="A11" s="633">
        <v>89301221</v>
      </c>
      <c r="B11" s="634" t="s">
        <v>922</v>
      </c>
      <c r="C11" s="637">
        <v>35515.470000000008</v>
      </c>
      <c r="D11" s="637">
        <v>235</v>
      </c>
      <c r="E11" s="637">
        <v>5802.1500000000005</v>
      </c>
      <c r="F11" s="703">
        <v>0.16336965271753406</v>
      </c>
      <c r="G11" s="637">
        <v>38</v>
      </c>
      <c r="H11" s="703">
        <v>0.16170212765957448</v>
      </c>
      <c r="I11" s="637">
        <v>29713.320000000011</v>
      </c>
      <c r="J11" s="703">
        <v>0.83663034728246599</v>
      </c>
      <c r="K11" s="637">
        <v>197</v>
      </c>
      <c r="L11" s="703">
        <v>0.83829787234042552</v>
      </c>
      <c r="M11" s="637" t="s">
        <v>1</v>
      </c>
      <c r="N11" s="277"/>
    </row>
    <row r="12" spans="1:14" ht="14.4" customHeight="1" x14ac:dyDescent="0.3">
      <c r="A12" s="633" t="s">
        <v>924</v>
      </c>
      <c r="B12" s="634" t="s">
        <v>925</v>
      </c>
      <c r="C12" s="637">
        <v>35515.470000000008</v>
      </c>
      <c r="D12" s="637">
        <v>235</v>
      </c>
      <c r="E12" s="637">
        <v>5802.1500000000005</v>
      </c>
      <c r="F12" s="703">
        <v>0.16336965271753406</v>
      </c>
      <c r="G12" s="637">
        <v>38</v>
      </c>
      <c r="H12" s="703">
        <v>0.16170212765957448</v>
      </c>
      <c r="I12" s="637">
        <v>29713.320000000011</v>
      </c>
      <c r="J12" s="703">
        <v>0.83663034728246599</v>
      </c>
      <c r="K12" s="637">
        <v>197</v>
      </c>
      <c r="L12" s="703">
        <v>0.83829787234042552</v>
      </c>
      <c r="M12" s="637" t="s">
        <v>539</v>
      </c>
      <c r="N12" s="277"/>
    </row>
    <row r="13" spans="1:14" ht="14.4" customHeight="1" x14ac:dyDescent="0.3">
      <c r="A13" s="633" t="s">
        <v>531</v>
      </c>
      <c r="B13" s="634" t="s">
        <v>531</v>
      </c>
      <c r="C13" s="637" t="s">
        <v>531</v>
      </c>
      <c r="D13" s="637" t="s">
        <v>531</v>
      </c>
      <c r="E13" s="637" t="s">
        <v>531</v>
      </c>
      <c r="F13" s="703" t="s">
        <v>531</v>
      </c>
      <c r="G13" s="637" t="s">
        <v>531</v>
      </c>
      <c r="H13" s="703" t="s">
        <v>531</v>
      </c>
      <c r="I13" s="637" t="s">
        <v>531</v>
      </c>
      <c r="J13" s="703" t="s">
        <v>531</v>
      </c>
      <c r="K13" s="637" t="s">
        <v>531</v>
      </c>
      <c r="L13" s="703" t="s">
        <v>531</v>
      </c>
      <c r="M13" s="637" t="s">
        <v>540</v>
      </c>
      <c r="N13" s="277"/>
    </row>
    <row r="14" spans="1:14" ht="14.4" customHeight="1" x14ac:dyDescent="0.3">
      <c r="A14" s="633">
        <v>89301222</v>
      </c>
      <c r="B14" s="634" t="s">
        <v>922</v>
      </c>
      <c r="C14" s="637">
        <v>168127.97000000009</v>
      </c>
      <c r="D14" s="637">
        <v>1199</v>
      </c>
      <c r="E14" s="637">
        <v>54542.69000000001</v>
      </c>
      <c r="F14" s="703">
        <v>0.32441175611648665</v>
      </c>
      <c r="G14" s="637">
        <v>394</v>
      </c>
      <c r="H14" s="703">
        <v>0.3286071726438699</v>
      </c>
      <c r="I14" s="637">
        <v>113585.28000000007</v>
      </c>
      <c r="J14" s="703">
        <v>0.67558824388351335</v>
      </c>
      <c r="K14" s="637">
        <v>805</v>
      </c>
      <c r="L14" s="703">
        <v>0.67139282735613015</v>
      </c>
      <c r="M14" s="637" t="s">
        <v>1</v>
      </c>
      <c r="N14" s="277"/>
    </row>
    <row r="15" spans="1:14" ht="14.4" customHeight="1" x14ac:dyDescent="0.3">
      <c r="A15" s="633">
        <v>89301222</v>
      </c>
      <c r="B15" s="634" t="s">
        <v>923</v>
      </c>
      <c r="C15" s="637">
        <v>0</v>
      </c>
      <c r="D15" s="637">
        <v>1</v>
      </c>
      <c r="E15" s="637">
        <v>0</v>
      </c>
      <c r="F15" s="703" t="s">
        <v>531</v>
      </c>
      <c r="G15" s="637">
        <v>1</v>
      </c>
      <c r="H15" s="703">
        <v>1</v>
      </c>
      <c r="I15" s="637" t="s">
        <v>531</v>
      </c>
      <c r="J15" s="703" t="s">
        <v>531</v>
      </c>
      <c r="K15" s="637" t="s">
        <v>531</v>
      </c>
      <c r="L15" s="703">
        <v>0</v>
      </c>
      <c r="M15" s="637" t="s">
        <v>1</v>
      </c>
      <c r="N15" s="277"/>
    </row>
    <row r="16" spans="1:14" ht="14.4" customHeight="1" x14ac:dyDescent="0.3">
      <c r="A16" s="633" t="s">
        <v>926</v>
      </c>
      <c r="B16" s="634" t="s">
        <v>927</v>
      </c>
      <c r="C16" s="637">
        <v>168127.97000000009</v>
      </c>
      <c r="D16" s="637">
        <v>1200</v>
      </c>
      <c r="E16" s="637">
        <v>54542.69000000001</v>
      </c>
      <c r="F16" s="703">
        <v>0.32441175611648665</v>
      </c>
      <c r="G16" s="637">
        <v>395</v>
      </c>
      <c r="H16" s="703">
        <v>0.32916666666666666</v>
      </c>
      <c r="I16" s="637">
        <v>113585.28000000007</v>
      </c>
      <c r="J16" s="703">
        <v>0.67558824388351335</v>
      </c>
      <c r="K16" s="637">
        <v>805</v>
      </c>
      <c r="L16" s="703">
        <v>0.67083333333333328</v>
      </c>
      <c r="M16" s="637" t="s">
        <v>539</v>
      </c>
      <c r="N16" s="277"/>
    </row>
    <row r="17" spans="1:14" ht="14.4" customHeight="1" x14ac:dyDescent="0.3">
      <c r="A17" s="633" t="s">
        <v>531</v>
      </c>
      <c r="B17" s="634" t="s">
        <v>531</v>
      </c>
      <c r="C17" s="637" t="s">
        <v>531</v>
      </c>
      <c r="D17" s="637" t="s">
        <v>531</v>
      </c>
      <c r="E17" s="637" t="s">
        <v>531</v>
      </c>
      <c r="F17" s="703" t="s">
        <v>531</v>
      </c>
      <c r="G17" s="637" t="s">
        <v>531</v>
      </c>
      <c r="H17" s="703" t="s">
        <v>531</v>
      </c>
      <c r="I17" s="637" t="s">
        <v>531</v>
      </c>
      <c r="J17" s="703" t="s">
        <v>531</v>
      </c>
      <c r="K17" s="637" t="s">
        <v>531</v>
      </c>
      <c r="L17" s="703" t="s">
        <v>531</v>
      </c>
      <c r="M17" s="637" t="s">
        <v>540</v>
      </c>
      <c r="N17" s="277"/>
    </row>
    <row r="18" spans="1:14" ht="14.4" customHeight="1" x14ac:dyDescent="0.3">
      <c r="A18" s="633" t="s">
        <v>529</v>
      </c>
      <c r="B18" s="634" t="s">
        <v>534</v>
      </c>
      <c r="C18" s="637">
        <v>203643.44000000009</v>
      </c>
      <c r="D18" s="637">
        <v>1435</v>
      </c>
      <c r="E18" s="637">
        <v>60344.840000000011</v>
      </c>
      <c r="F18" s="703">
        <v>0.29632597052966686</v>
      </c>
      <c r="G18" s="637">
        <v>433</v>
      </c>
      <c r="H18" s="703">
        <v>0.30174216027874562</v>
      </c>
      <c r="I18" s="637">
        <v>143298.60000000009</v>
      </c>
      <c r="J18" s="703">
        <v>0.7036740294703332</v>
      </c>
      <c r="K18" s="637">
        <v>1002</v>
      </c>
      <c r="L18" s="703">
        <v>0.69825783972125433</v>
      </c>
      <c r="M18" s="637" t="s">
        <v>535</v>
      </c>
      <c r="N18" s="277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18">
    <cfRule type="expression" dxfId="44" priority="4">
      <formula>AND(LEFT(M10,6)&lt;&gt;"mezera",M10&lt;&gt;"")</formula>
    </cfRule>
  </conditionalFormatting>
  <conditionalFormatting sqref="A10:A18">
    <cfRule type="expression" dxfId="43" priority="2">
      <formula>AND(M10&lt;&gt;"",M10&lt;&gt;"mezeraKL")</formula>
    </cfRule>
  </conditionalFormatting>
  <conditionalFormatting sqref="F10:F18">
    <cfRule type="cellIs" dxfId="42" priority="1" operator="lessThan">
      <formula>0.6</formula>
    </cfRule>
  </conditionalFormatting>
  <conditionalFormatting sqref="B10:L18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18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09" t="s">
        <v>192</v>
      </c>
      <c r="B1" s="509"/>
      <c r="C1" s="509"/>
      <c r="D1" s="509"/>
      <c r="E1" s="509"/>
      <c r="F1" s="509"/>
      <c r="G1" s="509"/>
      <c r="H1" s="509"/>
      <c r="I1" s="509"/>
      <c r="J1" s="472"/>
      <c r="K1" s="472"/>
      <c r="L1" s="472"/>
      <c r="M1" s="472"/>
    </row>
    <row r="2" spans="1:13" ht="14.4" customHeight="1" thickBot="1" x14ac:dyDescent="0.35">
      <c r="A2" s="383" t="s">
        <v>333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26" t="s">
        <v>15</v>
      </c>
      <c r="C3" s="528"/>
      <c r="D3" s="525"/>
      <c r="E3" s="268"/>
      <c r="F3" s="525" t="s">
        <v>16</v>
      </c>
      <c r="G3" s="525"/>
      <c r="H3" s="525"/>
      <c r="I3" s="525"/>
      <c r="J3" s="525" t="s">
        <v>191</v>
      </c>
      <c r="K3" s="525"/>
      <c r="L3" s="525"/>
      <c r="M3" s="527"/>
    </row>
    <row r="4" spans="1:13" ht="14.4" customHeight="1" thickBot="1" x14ac:dyDescent="0.35">
      <c r="A4" s="682" t="s">
        <v>168</v>
      </c>
      <c r="B4" s="683" t="s">
        <v>19</v>
      </c>
      <c r="C4" s="707"/>
      <c r="D4" s="683" t="s">
        <v>20</v>
      </c>
      <c r="E4" s="707"/>
      <c r="F4" s="683" t="s">
        <v>19</v>
      </c>
      <c r="G4" s="686" t="s">
        <v>2</v>
      </c>
      <c r="H4" s="683" t="s">
        <v>20</v>
      </c>
      <c r="I4" s="686" t="s">
        <v>2</v>
      </c>
      <c r="J4" s="683" t="s">
        <v>19</v>
      </c>
      <c r="K4" s="686" t="s">
        <v>2</v>
      </c>
      <c r="L4" s="683" t="s">
        <v>20</v>
      </c>
      <c r="M4" s="687" t="s">
        <v>2</v>
      </c>
    </row>
    <row r="5" spans="1:13" ht="14.4" customHeight="1" x14ac:dyDescent="0.3">
      <c r="A5" s="704" t="s">
        <v>928</v>
      </c>
      <c r="B5" s="697">
        <v>40921.759999999995</v>
      </c>
      <c r="C5" s="644">
        <v>1</v>
      </c>
      <c r="D5" s="708">
        <v>287</v>
      </c>
      <c r="E5" s="711" t="s">
        <v>928</v>
      </c>
      <c r="F5" s="697">
        <v>8583.4900000000016</v>
      </c>
      <c r="G5" s="665">
        <v>0.20975368605846872</v>
      </c>
      <c r="H5" s="647">
        <v>59</v>
      </c>
      <c r="I5" s="688">
        <v>0.20557491289198607</v>
      </c>
      <c r="J5" s="714">
        <v>32338.269999999997</v>
      </c>
      <c r="K5" s="665">
        <v>0.79024631394153133</v>
      </c>
      <c r="L5" s="647">
        <v>228</v>
      </c>
      <c r="M5" s="688">
        <v>0.79442508710801396</v>
      </c>
    </row>
    <row r="6" spans="1:13" ht="14.4" customHeight="1" x14ac:dyDescent="0.3">
      <c r="A6" s="705" t="s">
        <v>929</v>
      </c>
      <c r="B6" s="698">
        <v>40079.589999999997</v>
      </c>
      <c r="C6" s="650">
        <v>1</v>
      </c>
      <c r="D6" s="709">
        <v>297</v>
      </c>
      <c r="E6" s="712" t="s">
        <v>929</v>
      </c>
      <c r="F6" s="698">
        <v>11009.6</v>
      </c>
      <c r="G6" s="666">
        <v>0.27469342875014441</v>
      </c>
      <c r="H6" s="653">
        <v>95</v>
      </c>
      <c r="I6" s="689">
        <v>0.31986531986531985</v>
      </c>
      <c r="J6" s="715">
        <v>29069.989999999998</v>
      </c>
      <c r="K6" s="666">
        <v>0.72530657124985565</v>
      </c>
      <c r="L6" s="653">
        <v>202</v>
      </c>
      <c r="M6" s="689">
        <v>0.68013468013468015</v>
      </c>
    </row>
    <row r="7" spans="1:13" ht="14.4" customHeight="1" x14ac:dyDescent="0.3">
      <c r="A7" s="705" t="s">
        <v>930</v>
      </c>
      <c r="B7" s="698">
        <v>0</v>
      </c>
      <c r="C7" s="650"/>
      <c r="D7" s="709">
        <v>1</v>
      </c>
      <c r="E7" s="712" t="s">
        <v>930</v>
      </c>
      <c r="F7" s="698">
        <v>0</v>
      </c>
      <c r="G7" s="666"/>
      <c r="H7" s="653">
        <v>1</v>
      </c>
      <c r="I7" s="689">
        <v>1</v>
      </c>
      <c r="J7" s="715"/>
      <c r="K7" s="666"/>
      <c r="L7" s="653"/>
      <c r="M7" s="689">
        <v>0</v>
      </c>
    </row>
    <row r="8" spans="1:13" ht="14.4" customHeight="1" x14ac:dyDescent="0.3">
      <c r="A8" s="705" t="s">
        <v>931</v>
      </c>
      <c r="B8" s="698">
        <v>50095.69</v>
      </c>
      <c r="C8" s="650">
        <v>1</v>
      </c>
      <c r="D8" s="709">
        <v>345</v>
      </c>
      <c r="E8" s="712" t="s">
        <v>931</v>
      </c>
      <c r="F8" s="698">
        <v>13468.670000000002</v>
      </c>
      <c r="G8" s="666">
        <v>0.26885885791771708</v>
      </c>
      <c r="H8" s="653">
        <v>96</v>
      </c>
      <c r="I8" s="689">
        <v>0.27826086956521739</v>
      </c>
      <c r="J8" s="715">
        <v>36627.020000000004</v>
      </c>
      <c r="K8" s="666">
        <v>0.73114114208228298</v>
      </c>
      <c r="L8" s="653">
        <v>249</v>
      </c>
      <c r="M8" s="689">
        <v>0.72173913043478266</v>
      </c>
    </row>
    <row r="9" spans="1:13" ht="14.4" customHeight="1" x14ac:dyDescent="0.3">
      <c r="A9" s="705" t="s">
        <v>932</v>
      </c>
      <c r="B9" s="698">
        <v>1313.5700000000002</v>
      </c>
      <c r="C9" s="650">
        <v>1</v>
      </c>
      <c r="D9" s="709">
        <v>5</v>
      </c>
      <c r="E9" s="712" t="s">
        <v>932</v>
      </c>
      <c r="F9" s="698">
        <v>1313.5700000000002</v>
      </c>
      <c r="G9" s="666">
        <v>1</v>
      </c>
      <c r="H9" s="653">
        <v>5</v>
      </c>
      <c r="I9" s="689">
        <v>1</v>
      </c>
      <c r="J9" s="715"/>
      <c r="K9" s="666">
        <v>0</v>
      </c>
      <c r="L9" s="653"/>
      <c r="M9" s="689">
        <v>0</v>
      </c>
    </row>
    <row r="10" spans="1:13" ht="14.4" customHeight="1" x14ac:dyDescent="0.3">
      <c r="A10" s="705" t="s">
        <v>933</v>
      </c>
      <c r="B10" s="698">
        <v>1059.54</v>
      </c>
      <c r="C10" s="650">
        <v>1</v>
      </c>
      <c r="D10" s="709">
        <v>15</v>
      </c>
      <c r="E10" s="712" t="s">
        <v>933</v>
      </c>
      <c r="F10" s="698">
        <v>618.54999999999995</v>
      </c>
      <c r="G10" s="666">
        <v>0.58379107914755457</v>
      </c>
      <c r="H10" s="653">
        <v>8</v>
      </c>
      <c r="I10" s="689">
        <v>0.53333333333333333</v>
      </c>
      <c r="J10" s="715">
        <v>440.99</v>
      </c>
      <c r="K10" s="666">
        <v>0.41620892085244543</v>
      </c>
      <c r="L10" s="653">
        <v>7</v>
      </c>
      <c r="M10" s="689">
        <v>0.46666666666666667</v>
      </c>
    </row>
    <row r="11" spans="1:13" ht="14.4" customHeight="1" x14ac:dyDescent="0.3">
      <c r="A11" s="705" t="s">
        <v>934</v>
      </c>
      <c r="B11" s="698">
        <v>35626.800000000003</v>
      </c>
      <c r="C11" s="650">
        <v>1</v>
      </c>
      <c r="D11" s="709">
        <v>283</v>
      </c>
      <c r="E11" s="712" t="s">
        <v>934</v>
      </c>
      <c r="F11" s="698">
        <v>14272.8</v>
      </c>
      <c r="G11" s="666">
        <v>0.40061975815958767</v>
      </c>
      <c r="H11" s="653">
        <v>106</v>
      </c>
      <c r="I11" s="689">
        <v>0.37455830388692579</v>
      </c>
      <c r="J11" s="715">
        <v>21354</v>
      </c>
      <c r="K11" s="666">
        <v>0.59938024184041228</v>
      </c>
      <c r="L11" s="653">
        <v>177</v>
      </c>
      <c r="M11" s="689">
        <v>0.62544169611307421</v>
      </c>
    </row>
    <row r="12" spans="1:13" ht="14.4" customHeight="1" x14ac:dyDescent="0.3">
      <c r="A12" s="705" t="s">
        <v>935</v>
      </c>
      <c r="B12" s="698">
        <v>4961.59</v>
      </c>
      <c r="C12" s="650">
        <v>1</v>
      </c>
      <c r="D12" s="709">
        <v>17</v>
      </c>
      <c r="E12" s="712" t="s">
        <v>935</v>
      </c>
      <c r="F12" s="698">
        <v>3121.98</v>
      </c>
      <c r="G12" s="666">
        <v>0.62922974288484135</v>
      </c>
      <c r="H12" s="653">
        <v>8</v>
      </c>
      <c r="I12" s="689">
        <v>0.47058823529411764</v>
      </c>
      <c r="J12" s="715">
        <v>1839.61</v>
      </c>
      <c r="K12" s="666">
        <v>0.3707702571151586</v>
      </c>
      <c r="L12" s="653">
        <v>9</v>
      </c>
      <c r="M12" s="689">
        <v>0.52941176470588236</v>
      </c>
    </row>
    <row r="13" spans="1:13" ht="14.4" customHeight="1" x14ac:dyDescent="0.3">
      <c r="A13" s="705" t="s">
        <v>936</v>
      </c>
      <c r="B13" s="698">
        <v>12033.35</v>
      </c>
      <c r="C13" s="650">
        <v>1</v>
      </c>
      <c r="D13" s="709">
        <v>97</v>
      </c>
      <c r="E13" s="712" t="s">
        <v>936</v>
      </c>
      <c r="F13" s="698">
        <v>2805.360000000001</v>
      </c>
      <c r="G13" s="666">
        <v>0.23313208707467173</v>
      </c>
      <c r="H13" s="653">
        <v>27</v>
      </c>
      <c r="I13" s="689">
        <v>0.27835051546391754</v>
      </c>
      <c r="J13" s="715">
        <v>9227.99</v>
      </c>
      <c r="K13" s="666">
        <v>0.7668679129253283</v>
      </c>
      <c r="L13" s="653">
        <v>70</v>
      </c>
      <c r="M13" s="689">
        <v>0.72164948453608246</v>
      </c>
    </row>
    <row r="14" spans="1:13" ht="14.4" customHeight="1" thickBot="1" x14ac:dyDescent="0.35">
      <c r="A14" s="706" t="s">
        <v>937</v>
      </c>
      <c r="B14" s="699">
        <v>17551.550000000003</v>
      </c>
      <c r="C14" s="656">
        <v>1</v>
      </c>
      <c r="D14" s="710">
        <v>88</v>
      </c>
      <c r="E14" s="713" t="s">
        <v>937</v>
      </c>
      <c r="F14" s="699">
        <v>5150.8200000000006</v>
      </c>
      <c r="G14" s="667">
        <v>0.29346809825912812</v>
      </c>
      <c r="H14" s="659">
        <v>28</v>
      </c>
      <c r="I14" s="690">
        <v>0.31818181818181818</v>
      </c>
      <c r="J14" s="716">
        <v>12400.730000000003</v>
      </c>
      <c r="K14" s="667">
        <v>0.70653190174087199</v>
      </c>
      <c r="L14" s="659">
        <v>60</v>
      </c>
      <c r="M14" s="690">
        <v>0.68181818181818177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3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0" t="s">
        <v>1420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</row>
    <row r="2" spans="1:21" ht="14.4" customHeight="1" thickBot="1" x14ac:dyDescent="0.35">
      <c r="A2" s="383" t="s">
        <v>333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2"/>
      <c r="B3" s="533"/>
      <c r="C3" s="533"/>
      <c r="D3" s="533"/>
      <c r="E3" s="533"/>
      <c r="F3" s="533"/>
      <c r="G3" s="533"/>
      <c r="H3" s="533"/>
      <c r="I3" s="533"/>
      <c r="J3" s="533"/>
      <c r="K3" s="534" t="s">
        <v>160</v>
      </c>
      <c r="L3" s="535"/>
      <c r="M3" s="70">
        <f>SUBTOTAL(9,M7:M1048576)</f>
        <v>203643.44000000006</v>
      </c>
      <c r="N3" s="70">
        <f>SUBTOTAL(9,N7:N1048576)</f>
        <v>2017</v>
      </c>
      <c r="O3" s="70">
        <f>SUBTOTAL(9,O7:O1048576)</f>
        <v>1435</v>
      </c>
      <c r="P3" s="70">
        <f>SUBTOTAL(9,P7:P1048576)</f>
        <v>60344.840000000018</v>
      </c>
      <c r="Q3" s="71">
        <f>IF(M3=0,0,P3/M3)</f>
        <v>0.29632597052966697</v>
      </c>
      <c r="R3" s="70">
        <f>SUBTOTAL(9,R7:R1048576)</f>
        <v>610</v>
      </c>
      <c r="S3" s="71">
        <f>IF(N3=0,0,R3/N3)</f>
        <v>0.30242935052057512</v>
      </c>
      <c r="T3" s="70">
        <f>SUBTOTAL(9,T7:T1048576)</f>
        <v>433</v>
      </c>
      <c r="U3" s="72">
        <f>IF(O3=0,0,T3/O3)</f>
        <v>0.30174216027874562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36" t="s">
        <v>15</v>
      </c>
      <c r="N4" s="537"/>
      <c r="O4" s="537"/>
      <c r="P4" s="538" t="s">
        <v>21</v>
      </c>
      <c r="Q4" s="537"/>
      <c r="R4" s="537"/>
      <c r="S4" s="537"/>
      <c r="T4" s="537"/>
      <c r="U4" s="53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29" t="s">
        <v>22</v>
      </c>
      <c r="Q5" s="530"/>
      <c r="R5" s="529" t="s">
        <v>13</v>
      </c>
      <c r="S5" s="530"/>
      <c r="T5" s="529" t="s">
        <v>20</v>
      </c>
      <c r="U5" s="531"/>
    </row>
    <row r="6" spans="1:21" s="338" customFormat="1" ht="14.4" customHeight="1" thickBot="1" x14ac:dyDescent="0.35">
      <c r="A6" s="717" t="s">
        <v>23</v>
      </c>
      <c r="B6" s="718" t="s">
        <v>5</v>
      </c>
      <c r="C6" s="717" t="s">
        <v>24</v>
      </c>
      <c r="D6" s="718" t="s">
        <v>6</v>
      </c>
      <c r="E6" s="718" t="s">
        <v>194</v>
      </c>
      <c r="F6" s="718" t="s">
        <v>25</v>
      </c>
      <c r="G6" s="718" t="s">
        <v>26</v>
      </c>
      <c r="H6" s="718" t="s">
        <v>8</v>
      </c>
      <c r="I6" s="718" t="s">
        <v>10</v>
      </c>
      <c r="J6" s="718" t="s">
        <v>11</v>
      </c>
      <c r="K6" s="718" t="s">
        <v>12</v>
      </c>
      <c r="L6" s="718" t="s">
        <v>27</v>
      </c>
      <c r="M6" s="719" t="s">
        <v>14</v>
      </c>
      <c r="N6" s="720" t="s">
        <v>28</v>
      </c>
      <c r="O6" s="720" t="s">
        <v>28</v>
      </c>
      <c r="P6" s="720" t="s">
        <v>14</v>
      </c>
      <c r="Q6" s="720" t="s">
        <v>2</v>
      </c>
      <c r="R6" s="720" t="s">
        <v>28</v>
      </c>
      <c r="S6" s="720" t="s">
        <v>2</v>
      </c>
      <c r="T6" s="720" t="s">
        <v>28</v>
      </c>
      <c r="U6" s="721" t="s">
        <v>2</v>
      </c>
    </row>
    <row r="7" spans="1:21" ht="14.4" customHeight="1" x14ac:dyDescent="0.3">
      <c r="A7" s="722">
        <v>22</v>
      </c>
      <c r="B7" s="723" t="s">
        <v>530</v>
      </c>
      <c r="C7" s="723">
        <v>89301221</v>
      </c>
      <c r="D7" s="724" t="s">
        <v>1418</v>
      </c>
      <c r="E7" s="725" t="s">
        <v>928</v>
      </c>
      <c r="F7" s="723" t="s">
        <v>922</v>
      </c>
      <c r="G7" s="723" t="s">
        <v>938</v>
      </c>
      <c r="H7" s="723" t="s">
        <v>531</v>
      </c>
      <c r="I7" s="723" t="s">
        <v>694</v>
      </c>
      <c r="J7" s="723" t="s">
        <v>695</v>
      </c>
      <c r="K7" s="723" t="s">
        <v>696</v>
      </c>
      <c r="L7" s="726">
        <v>0</v>
      </c>
      <c r="M7" s="726">
        <v>0</v>
      </c>
      <c r="N7" s="723">
        <v>1</v>
      </c>
      <c r="O7" s="727">
        <v>1</v>
      </c>
      <c r="P7" s="726"/>
      <c r="Q7" s="728"/>
      <c r="R7" s="723"/>
      <c r="S7" s="728">
        <v>0</v>
      </c>
      <c r="T7" s="727"/>
      <c r="U7" s="235">
        <v>0</v>
      </c>
    </row>
    <row r="8" spans="1:21" ht="14.4" customHeight="1" x14ac:dyDescent="0.3">
      <c r="A8" s="649">
        <v>22</v>
      </c>
      <c r="B8" s="650" t="s">
        <v>530</v>
      </c>
      <c r="C8" s="650">
        <v>89301221</v>
      </c>
      <c r="D8" s="729" t="s">
        <v>1418</v>
      </c>
      <c r="E8" s="730" t="s">
        <v>928</v>
      </c>
      <c r="F8" s="650" t="s">
        <v>922</v>
      </c>
      <c r="G8" s="650" t="s">
        <v>939</v>
      </c>
      <c r="H8" s="650" t="s">
        <v>531</v>
      </c>
      <c r="I8" s="650" t="s">
        <v>940</v>
      </c>
      <c r="J8" s="650" t="s">
        <v>584</v>
      </c>
      <c r="K8" s="650" t="s">
        <v>941</v>
      </c>
      <c r="L8" s="651">
        <v>0</v>
      </c>
      <c r="M8" s="651">
        <v>0</v>
      </c>
      <c r="N8" s="650">
        <v>5</v>
      </c>
      <c r="O8" s="731">
        <v>4</v>
      </c>
      <c r="P8" s="651"/>
      <c r="Q8" s="666"/>
      <c r="R8" s="650"/>
      <c r="S8" s="666">
        <v>0</v>
      </c>
      <c r="T8" s="731"/>
      <c r="U8" s="689">
        <v>0</v>
      </c>
    </row>
    <row r="9" spans="1:21" ht="14.4" customHeight="1" x14ac:dyDescent="0.3">
      <c r="A9" s="649">
        <v>22</v>
      </c>
      <c r="B9" s="650" t="s">
        <v>530</v>
      </c>
      <c r="C9" s="650">
        <v>89301221</v>
      </c>
      <c r="D9" s="729" t="s">
        <v>1418</v>
      </c>
      <c r="E9" s="730" t="s">
        <v>928</v>
      </c>
      <c r="F9" s="650" t="s">
        <v>922</v>
      </c>
      <c r="G9" s="650" t="s">
        <v>942</v>
      </c>
      <c r="H9" s="650" t="s">
        <v>531</v>
      </c>
      <c r="I9" s="650" t="s">
        <v>943</v>
      </c>
      <c r="J9" s="650" t="s">
        <v>944</v>
      </c>
      <c r="K9" s="650" t="s">
        <v>945</v>
      </c>
      <c r="L9" s="651">
        <v>0</v>
      </c>
      <c r="M9" s="651">
        <v>0</v>
      </c>
      <c r="N9" s="650">
        <v>1</v>
      </c>
      <c r="O9" s="731">
        <v>0.5</v>
      </c>
      <c r="P9" s="651"/>
      <c r="Q9" s="666"/>
      <c r="R9" s="650"/>
      <c r="S9" s="666">
        <v>0</v>
      </c>
      <c r="T9" s="731"/>
      <c r="U9" s="689">
        <v>0</v>
      </c>
    </row>
    <row r="10" spans="1:21" ht="14.4" customHeight="1" x14ac:dyDescent="0.3">
      <c r="A10" s="649">
        <v>22</v>
      </c>
      <c r="B10" s="650" t="s">
        <v>530</v>
      </c>
      <c r="C10" s="650">
        <v>89301221</v>
      </c>
      <c r="D10" s="729" t="s">
        <v>1418</v>
      </c>
      <c r="E10" s="730" t="s">
        <v>928</v>
      </c>
      <c r="F10" s="650" t="s">
        <v>922</v>
      </c>
      <c r="G10" s="650" t="s">
        <v>942</v>
      </c>
      <c r="H10" s="650" t="s">
        <v>531</v>
      </c>
      <c r="I10" s="650" t="s">
        <v>946</v>
      </c>
      <c r="J10" s="650" t="s">
        <v>947</v>
      </c>
      <c r="K10" s="650" t="s">
        <v>948</v>
      </c>
      <c r="L10" s="651">
        <v>0</v>
      </c>
      <c r="M10" s="651">
        <v>0</v>
      </c>
      <c r="N10" s="650">
        <v>5</v>
      </c>
      <c r="O10" s="731">
        <v>5</v>
      </c>
      <c r="P10" s="651"/>
      <c r="Q10" s="666"/>
      <c r="R10" s="650"/>
      <c r="S10" s="666">
        <v>0</v>
      </c>
      <c r="T10" s="731"/>
      <c r="U10" s="689">
        <v>0</v>
      </c>
    </row>
    <row r="11" spans="1:21" ht="14.4" customHeight="1" x14ac:dyDescent="0.3">
      <c r="A11" s="649">
        <v>22</v>
      </c>
      <c r="B11" s="650" t="s">
        <v>530</v>
      </c>
      <c r="C11" s="650">
        <v>89301221</v>
      </c>
      <c r="D11" s="729" t="s">
        <v>1418</v>
      </c>
      <c r="E11" s="730" t="s">
        <v>928</v>
      </c>
      <c r="F11" s="650" t="s">
        <v>922</v>
      </c>
      <c r="G11" s="650" t="s">
        <v>942</v>
      </c>
      <c r="H11" s="650" t="s">
        <v>531</v>
      </c>
      <c r="I11" s="650" t="s">
        <v>949</v>
      </c>
      <c r="J11" s="650" t="s">
        <v>950</v>
      </c>
      <c r="K11" s="650" t="s">
        <v>951</v>
      </c>
      <c r="L11" s="651">
        <v>108.46</v>
      </c>
      <c r="M11" s="651">
        <v>108.46</v>
      </c>
      <c r="N11" s="650">
        <v>1</v>
      </c>
      <c r="O11" s="731">
        <v>1</v>
      </c>
      <c r="P11" s="651"/>
      <c r="Q11" s="666">
        <v>0</v>
      </c>
      <c r="R11" s="650"/>
      <c r="S11" s="666">
        <v>0</v>
      </c>
      <c r="T11" s="731"/>
      <c r="U11" s="689">
        <v>0</v>
      </c>
    </row>
    <row r="12" spans="1:21" ht="14.4" customHeight="1" x14ac:dyDescent="0.3">
      <c r="A12" s="649">
        <v>22</v>
      </c>
      <c r="B12" s="650" t="s">
        <v>530</v>
      </c>
      <c r="C12" s="650">
        <v>89301221</v>
      </c>
      <c r="D12" s="729" t="s">
        <v>1418</v>
      </c>
      <c r="E12" s="730" t="s">
        <v>928</v>
      </c>
      <c r="F12" s="650" t="s">
        <v>922</v>
      </c>
      <c r="G12" s="650" t="s">
        <v>942</v>
      </c>
      <c r="H12" s="650" t="s">
        <v>725</v>
      </c>
      <c r="I12" s="650" t="s">
        <v>952</v>
      </c>
      <c r="J12" s="650" t="s">
        <v>950</v>
      </c>
      <c r="K12" s="650" t="s">
        <v>951</v>
      </c>
      <c r="L12" s="651">
        <v>108.46</v>
      </c>
      <c r="M12" s="651">
        <v>1952.2800000000002</v>
      </c>
      <c r="N12" s="650">
        <v>18</v>
      </c>
      <c r="O12" s="731">
        <v>17.5</v>
      </c>
      <c r="P12" s="651">
        <v>325.38</v>
      </c>
      <c r="Q12" s="666">
        <v>0.16666666666666666</v>
      </c>
      <c r="R12" s="650">
        <v>3</v>
      </c>
      <c r="S12" s="666">
        <v>0.16666666666666666</v>
      </c>
      <c r="T12" s="731">
        <v>3</v>
      </c>
      <c r="U12" s="689">
        <v>0.17142857142857143</v>
      </c>
    </row>
    <row r="13" spans="1:21" ht="14.4" customHeight="1" x14ac:dyDescent="0.3">
      <c r="A13" s="649">
        <v>22</v>
      </c>
      <c r="B13" s="650" t="s">
        <v>530</v>
      </c>
      <c r="C13" s="650">
        <v>89301221</v>
      </c>
      <c r="D13" s="729" t="s">
        <v>1418</v>
      </c>
      <c r="E13" s="730" t="s">
        <v>928</v>
      </c>
      <c r="F13" s="650" t="s">
        <v>922</v>
      </c>
      <c r="G13" s="650" t="s">
        <v>942</v>
      </c>
      <c r="H13" s="650" t="s">
        <v>531</v>
      </c>
      <c r="I13" s="650" t="s">
        <v>645</v>
      </c>
      <c r="J13" s="650" t="s">
        <v>953</v>
      </c>
      <c r="K13" s="650" t="s">
        <v>954</v>
      </c>
      <c r="L13" s="651">
        <v>108.46</v>
      </c>
      <c r="M13" s="651">
        <v>216.92</v>
      </c>
      <c r="N13" s="650">
        <v>2</v>
      </c>
      <c r="O13" s="731">
        <v>2</v>
      </c>
      <c r="P13" s="651">
        <v>108.46</v>
      </c>
      <c r="Q13" s="666">
        <v>0.5</v>
      </c>
      <c r="R13" s="650">
        <v>1</v>
      </c>
      <c r="S13" s="666">
        <v>0.5</v>
      </c>
      <c r="T13" s="731">
        <v>1</v>
      </c>
      <c r="U13" s="689">
        <v>0.5</v>
      </c>
    </row>
    <row r="14" spans="1:21" ht="14.4" customHeight="1" x14ac:dyDescent="0.3">
      <c r="A14" s="649">
        <v>22</v>
      </c>
      <c r="B14" s="650" t="s">
        <v>530</v>
      </c>
      <c r="C14" s="650">
        <v>89301221</v>
      </c>
      <c r="D14" s="729" t="s">
        <v>1418</v>
      </c>
      <c r="E14" s="730" t="s">
        <v>928</v>
      </c>
      <c r="F14" s="650" t="s">
        <v>922</v>
      </c>
      <c r="G14" s="650" t="s">
        <v>942</v>
      </c>
      <c r="H14" s="650" t="s">
        <v>725</v>
      </c>
      <c r="I14" s="650" t="s">
        <v>955</v>
      </c>
      <c r="J14" s="650" t="s">
        <v>956</v>
      </c>
      <c r="K14" s="650" t="s">
        <v>957</v>
      </c>
      <c r="L14" s="651">
        <v>130.15</v>
      </c>
      <c r="M14" s="651">
        <v>5336.1500000000005</v>
      </c>
      <c r="N14" s="650">
        <v>41</v>
      </c>
      <c r="O14" s="731">
        <v>31</v>
      </c>
      <c r="P14" s="651">
        <v>650.75</v>
      </c>
      <c r="Q14" s="666">
        <v>0.12195121951219511</v>
      </c>
      <c r="R14" s="650">
        <v>5</v>
      </c>
      <c r="S14" s="666">
        <v>0.12195121951219512</v>
      </c>
      <c r="T14" s="731">
        <v>4.5</v>
      </c>
      <c r="U14" s="689">
        <v>0.14516129032258066</v>
      </c>
    </row>
    <row r="15" spans="1:21" ht="14.4" customHeight="1" x14ac:dyDescent="0.3">
      <c r="A15" s="649">
        <v>22</v>
      </c>
      <c r="B15" s="650" t="s">
        <v>530</v>
      </c>
      <c r="C15" s="650">
        <v>89301221</v>
      </c>
      <c r="D15" s="729" t="s">
        <v>1418</v>
      </c>
      <c r="E15" s="730" t="s">
        <v>928</v>
      </c>
      <c r="F15" s="650" t="s">
        <v>922</v>
      </c>
      <c r="G15" s="650" t="s">
        <v>942</v>
      </c>
      <c r="H15" s="650" t="s">
        <v>531</v>
      </c>
      <c r="I15" s="650" t="s">
        <v>958</v>
      </c>
      <c r="J15" s="650" t="s">
        <v>732</v>
      </c>
      <c r="K15" s="650" t="s">
        <v>959</v>
      </c>
      <c r="L15" s="651">
        <v>0</v>
      </c>
      <c r="M15" s="651">
        <v>0</v>
      </c>
      <c r="N15" s="650">
        <v>1</v>
      </c>
      <c r="O15" s="731">
        <v>0.5</v>
      </c>
      <c r="P15" s="651"/>
      <c r="Q15" s="666"/>
      <c r="R15" s="650"/>
      <c r="S15" s="666">
        <v>0</v>
      </c>
      <c r="T15" s="731"/>
      <c r="U15" s="689">
        <v>0</v>
      </c>
    </row>
    <row r="16" spans="1:21" ht="14.4" customHeight="1" x14ac:dyDescent="0.3">
      <c r="A16" s="649">
        <v>22</v>
      </c>
      <c r="B16" s="650" t="s">
        <v>530</v>
      </c>
      <c r="C16" s="650">
        <v>89301221</v>
      </c>
      <c r="D16" s="729" t="s">
        <v>1418</v>
      </c>
      <c r="E16" s="730" t="s">
        <v>928</v>
      </c>
      <c r="F16" s="650" t="s">
        <v>922</v>
      </c>
      <c r="G16" s="650" t="s">
        <v>942</v>
      </c>
      <c r="H16" s="650" t="s">
        <v>725</v>
      </c>
      <c r="I16" s="650" t="s">
        <v>731</v>
      </c>
      <c r="J16" s="650" t="s">
        <v>732</v>
      </c>
      <c r="K16" s="650" t="s">
        <v>904</v>
      </c>
      <c r="L16" s="651">
        <v>86.76</v>
      </c>
      <c r="M16" s="651">
        <v>3990.9600000000037</v>
      </c>
      <c r="N16" s="650">
        <v>46</v>
      </c>
      <c r="O16" s="731">
        <v>27</v>
      </c>
      <c r="P16" s="651">
        <v>260.28000000000003</v>
      </c>
      <c r="Q16" s="666">
        <v>6.5217391304347769E-2</v>
      </c>
      <c r="R16" s="650">
        <v>3</v>
      </c>
      <c r="S16" s="666">
        <v>6.5217391304347824E-2</v>
      </c>
      <c r="T16" s="731">
        <v>2.5</v>
      </c>
      <c r="U16" s="689">
        <v>9.2592592592592587E-2</v>
      </c>
    </row>
    <row r="17" spans="1:21" ht="14.4" customHeight="1" x14ac:dyDescent="0.3">
      <c r="A17" s="649">
        <v>22</v>
      </c>
      <c r="B17" s="650" t="s">
        <v>530</v>
      </c>
      <c r="C17" s="650">
        <v>89301221</v>
      </c>
      <c r="D17" s="729" t="s">
        <v>1418</v>
      </c>
      <c r="E17" s="730" t="s">
        <v>928</v>
      </c>
      <c r="F17" s="650" t="s">
        <v>922</v>
      </c>
      <c r="G17" s="650" t="s">
        <v>942</v>
      </c>
      <c r="H17" s="650" t="s">
        <v>531</v>
      </c>
      <c r="I17" s="650" t="s">
        <v>960</v>
      </c>
      <c r="J17" s="650" t="s">
        <v>961</v>
      </c>
      <c r="K17" s="650" t="s">
        <v>957</v>
      </c>
      <c r="L17" s="651">
        <v>130.15</v>
      </c>
      <c r="M17" s="651">
        <v>390.45000000000005</v>
      </c>
      <c r="N17" s="650">
        <v>3</v>
      </c>
      <c r="O17" s="731">
        <v>2</v>
      </c>
      <c r="P17" s="651">
        <v>260.3</v>
      </c>
      <c r="Q17" s="666">
        <v>0.66666666666666663</v>
      </c>
      <c r="R17" s="650">
        <v>2</v>
      </c>
      <c r="S17" s="666">
        <v>0.66666666666666663</v>
      </c>
      <c r="T17" s="731">
        <v>1.5</v>
      </c>
      <c r="U17" s="689">
        <v>0.75</v>
      </c>
    </row>
    <row r="18" spans="1:21" ht="14.4" customHeight="1" x14ac:dyDescent="0.3">
      <c r="A18" s="649">
        <v>22</v>
      </c>
      <c r="B18" s="650" t="s">
        <v>530</v>
      </c>
      <c r="C18" s="650">
        <v>89301221</v>
      </c>
      <c r="D18" s="729" t="s">
        <v>1418</v>
      </c>
      <c r="E18" s="730" t="s">
        <v>928</v>
      </c>
      <c r="F18" s="650" t="s">
        <v>922</v>
      </c>
      <c r="G18" s="650" t="s">
        <v>942</v>
      </c>
      <c r="H18" s="650" t="s">
        <v>531</v>
      </c>
      <c r="I18" s="650" t="s">
        <v>653</v>
      </c>
      <c r="J18" s="650" t="s">
        <v>962</v>
      </c>
      <c r="K18" s="650" t="s">
        <v>963</v>
      </c>
      <c r="L18" s="651">
        <v>86.76</v>
      </c>
      <c r="M18" s="651">
        <v>347.04</v>
      </c>
      <c r="N18" s="650">
        <v>4</v>
      </c>
      <c r="O18" s="731">
        <v>2.5</v>
      </c>
      <c r="P18" s="651">
        <v>86.76</v>
      </c>
      <c r="Q18" s="666">
        <v>0.25</v>
      </c>
      <c r="R18" s="650">
        <v>1</v>
      </c>
      <c r="S18" s="666">
        <v>0.25</v>
      </c>
      <c r="T18" s="731">
        <v>0.5</v>
      </c>
      <c r="U18" s="689">
        <v>0.2</v>
      </c>
    </row>
    <row r="19" spans="1:21" ht="14.4" customHeight="1" x14ac:dyDescent="0.3">
      <c r="A19" s="649">
        <v>22</v>
      </c>
      <c r="B19" s="650" t="s">
        <v>530</v>
      </c>
      <c r="C19" s="650">
        <v>89301221</v>
      </c>
      <c r="D19" s="729" t="s">
        <v>1418</v>
      </c>
      <c r="E19" s="730" t="s">
        <v>928</v>
      </c>
      <c r="F19" s="650" t="s">
        <v>922</v>
      </c>
      <c r="G19" s="650" t="s">
        <v>942</v>
      </c>
      <c r="H19" s="650" t="s">
        <v>531</v>
      </c>
      <c r="I19" s="650" t="s">
        <v>964</v>
      </c>
      <c r="J19" s="650" t="s">
        <v>732</v>
      </c>
      <c r="K19" s="650" t="s">
        <v>965</v>
      </c>
      <c r="L19" s="651">
        <v>0</v>
      </c>
      <c r="M19" s="651">
        <v>0</v>
      </c>
      <c r="N19" s="650">
        <v>1</v>
      </c>
      <c r="O19" s="731">
        <v>0.5</v>
      </c>
      <c r="P19" s="651"/>
      <c r="Q19" s="666"/>
      <c r="R19" s="650"/>
      <c r="S19" s="666">
        <v>0</v>
      </c>
      <c r="T19" s="731"/>
      <c r="U19" s="689">
        <v>0</v>
      </c>
    </row>
    <row r="20" spans="1:21" ht="14.4" customHeight="1" x14ac:dyDescent="0.3">
      <c r="A20" s="649">
        <v>22</v>
      </c>
      <c r="B20" s="650" t="s">
        <v>530</v>
      </c>
      <c r="C20" s="650">
        <v>89301221</v>
      </c>
      <c r="D20" s="729" t="s">
        <v>1418</v>
      </c>
      <c r="E20" s="730" t="s">
        <v>928</v>
      </c>
      <c r="F20" s="650" t="s">
        <v>922</v>
      </c>
      <c r="G20" s="650" t="s">
        <v>942</v>
      </c>
      <c r="H20" s="650" t="s">
        <v>531</v>
      </c>
      <c r="I20" s="650" t="s">
        <v>966</v>
      </c>
      <c r="J20" s="650" t="s">
        <v>956</v>
      </c>
      <c r="K20" s="650" t="s">
        <v>967</v>
      </c>
      <c r="L20" s="651">
        <v>0</v>
      </c>
      <c r="M20" s="651">
        <v>0</v>
      </c>
      <c r="N20" s="650">
        <v>4</v>
      </c>
      <c r="O20" s="731">
        <v>2</v>
      </c>
      <c r="P20" s="651"/>
      <c r="Q20" s="666"/>
      <c r="R20" s="650"/>
      <c r="S20" s="666">
        <v>0</v>
      </c>
      <c r="T20" s="731"/>
      <c r="U20" s="689">
        <v>0</v>
      </c>
    </row>
    <row r="21" spans="1:21" ht="14.4" customHeight="1" x14ac:dyDescent="0.3">
      <c r="A21" s="649">
        <v>22</v>
      </c>
      <c r="B21" s="650" t="s">
        <v>530</v>
      </c>
      <c r="C21" s="650">
        <v>89301221</v>
      </c>
      <c r="D21" s="729" t="s">
        <v>1418</v>
      </c>
      <c r="E21" s="730" t="s">
        <v>928</v>
      </c>
      <c r="F21" s="650" t="s">
        <v>922</v>
      </c>
      <c r="G21" s="650" t="s">
        <v>942</v>
      </c>
      <c r="H21" s="650" t="s">
        <v>531</v>
      </c>
      <c r="I21" s="650" t="s">
        <v>968</v>
      </c>
      <c r="J21" s="650" t="s">
        <v>961</v>
      </c>
      <c r="K21" s="650" t="s">
        <v>967</v>
      </c>
      <c r="L21" s="651">
        <v>0</v>
      </c>
      <c r="M21" s="651">
        <v>0</v>
      </c>
      <c r="N21" s="650">
        <v>2</v>
      </c>
      <c r="O21" s="731">
        <v>2</v>
      </c>
      <c r="P21" s="651">
        <v>0</v>
      </c>
      <c r="Q21" s="666"/>
      <c r="R21" s="650">
        <v>1</v>
      </c>
      <c r="S21" s="666">
        <v>0.5</v>
      </c>
      <c r="T21" s="731">
        <v>1</v>
      </c>
      <c r="U21" s="689">
        <v>0.5</v>
      </c>
    </row>
    <row r="22" spans="1:21" ht="14.4" customHeight="1" x14ac:dyDescent="0.3">
      <c r="A22" s="649">
        <v>22</v>
      </c>
      <c r="B22" s="650" t="s">
        <v>530</v>
      </c>
      <c r="C22" s="650">
        <v>89301221</v>
      </c>
      <c r="D22" s="729" t="s">
        <v>1418</v>
      </c>
      <c r="E22" s="730" t="s">
        <v>928</v>
      </c>
      <c r="F22" s="650" t="s">
        <v>922</v>
      </c>
      <c r="G22" s="650" t="s">
        <v>942</v>
      </c>
      <c r="H22" s="650" t="s">
        <v>531</v>
      </c>
      <c r="I22" s="650" t="s">
        <v>969</v>
      </c>
      <c r="J22" s="650" t="s">
        <v>732</v>
      </c>
      <c r="K22" s="650" t="s">
        <v>970</v>
      </c>
      <c r="L22" s="651">
        <v>0</v>
      </c>
      <c r="M22" s="651">
        <v>0</v>
      </c>
      <c r="N22" s="650">
        <v>1</v>
      </c>
      <c r="O22" s="731">
        <v>0.5</v>
      </c>
      <c r="P22" s="651"/>
      <c r="Q22" s="666"/>
      <c r="R22" s="650"/>
      <c r="S22" s="666">
        <v>0</v>
      </c>
      <c r="T22" s="731"/>
      <c r="U22" s="689">
        <v>0</v>
      </c>
    </row>
    <row r="23" spans="1:21" ht="14.4" customHeight="1" x14ac:dyDescent="0.3">
      <c r="A23" s="649">
        <v>22</v>
      </c>
      <c r="B23" s="650" t="s">
        <v>530</v>
      </c>
      <c r="C23" s="650">
        <v>89301221</v>
      </c>
      <c r="D23" s="729" t="s">
        <v>1418</v>
      </c>
      <c r="E23" s="730" t="s">
        <v>928</v>
      </c>
      <c r="F23" s="650" t="s">
        <v>922</v>
      </c>
      <c r="G23" s="650" t="s">
        <v>971</v>
      </c>
      <c r="H23" s="650" t="s">
        <v>531</v>
      </c>
      <c r="I23" s="650" t="s">
        <v>972</v>
      </c>
      <c r="J23" s="650" t="s">
        <v>973</v>
      </c>
      <c r="K23" s="650" t="s">
        <v>974</v>
      </c>
      <c r="L23" s="651">
        <v>0</v>
      </c>
      <c r="M23" s="651">
        <v>0</v>
      </c>
      <c r="N23" s="650">
        <v>2</v>
      </c>
      <c r="O23" s="731">
        <v>0.5</v>
      </c>
      <c r="P23" s="651">
        <v>0</v>
      </c>
      <c r="Q23" s="666"/>
      <c r="R23" s="650">
        <v>2</v>
      </c>
      <c r="S23" s="666">
        <v>1</v>
      </c>
      <c r="T23" s="731">
        <v>0.5</v>
      </c>
      <c r="U23" s="689">
        <v>1</v>
      </c>
    </row>
    <row r="24" spans="1:21" ht="14.4" customHeight="1" x14ac:dyDescent="0.3">
      <c r="A24" s="649">
        <v>22</v>
      </c>
      <c r="B24" s="650" t="s">
        <v>530</v>
      </c>
      <c r="C24" s="650">
        <v>89301221</v>
      </c>
      <c r="D24" s="729" t="s">
        <v>1418</v>
      </c>
      <c r="E24" s="730" t="s">
        <v>928</v>
      </c>
      <c r="F24" s="650" t="s">
        <v>922</v>
      </c>
      <c r="G24" s="650" t="s">
        <v>971</v>
      </c>
      <c r="H24" s="650" t="s">
        <v>531</v>
      </c>
      <c r="I24" s="650" t="s">
        <v>975</v>
      </c>
      <c r="J24" s="650" t="s">
        <v>976</v>
      </c>
      <c r="K24" s="650" t="s">
        <v>977</v>
      </c>
      <c r="L24" s="651">
        <v>314.89999999999998</v>
      </c>
      <c r="M24" s="651">
        <v>629.79999999999995</v>
      </c>
      <c r="N24" s="650">
        <v>2</v>
      </c>
      <c r="O24" s="731">
        <v>1</v>
      </c>
      <c r="P24" s="651"/>
      <c r="Q24" s="666">
        <v>0</v>
      </c>
      <c r="R24" s="650"/>
      <c r="S24" s="666">
        <v>0</v>
      </c>
      <c r="T24" s="731"/>
      <c r="U24" s="689">
        <v>0</v>
      </c>
    </row>
    <row r="25" spans="1:21" ht="14.4" customHeight="1" x14ac:dyDescent="0.3">
      <c r="A25" s="649">
        <v>22</v>
      </c>
      <c r="B25" s="650" t="s">
        <v>530</v>
      </c>
      <c r="C25" s="650">
        <v>89301221</v>
      </c>
      <c r="D25" s="729" t="s">
        <v>1418</v>
      </c>
      <c r="E25" s="730" t="s">
        <v>928</v>
      </c>
      <c r="F25" s="650" t="s">
        <v>922</v>
      </c>
      <c r="G25" s="650" t="s">
        <v>971</v>
      </c>
      <c r="H25" s="650" t="s">
        <v>531</v>
      </c>
      <c r="I25" s="650" t="s">
        <v>978</v>
      </c>
      <c r="J25" s="650" t="s">
        <v>979</v>
      </c>
      <c r="K25" s="650" t="s">
        <v>980</v>
      </c>
      <c r="L25" s="651">
        <v>0</v>
      </c>
      <c r="M25" s="651">
        <v>0</v>
      </c>
      <c r="N25" s="650">
        <v>1</v>
      </c>
      <c r="O25" s="731">
        <v>0.5</v>
      </c>
      <c r="P25" s="651"/>
      <c r="Q25" s="666"/>
      <c r="R25" s="650"/>
      <c r="S25" s="666">
        <v>0</v>
      </c>
      <c r="T25" s="731"/>
      <c r="U25" s="689">
        <v>0</v>
      </c>
    </row>
    <row r="26" spans="1:21" ht="14.4" customHeight="1" x14ac:dyDescent="0.3">
      <c r="A26" s="649">
        <v>22</v>
      </c>
      <c r="B26" s="650" t="s">
        <v>530</v>
      </c>
      <c r="C26" s="650">
        <v>89301221</v>
      </c>
      <c r="D26" s="729" t="s">
        <v>1418</v>
      </c>
      <c r="E26" s="730" t="s">
        <v>928</v>
      </c>
      <c r="F26" s="650" t="s">
        <v>922</v>
      </c>
      <c r="G26" s="650" t="s">
        <v>971</v>
      </c>
      <c r="H26" s="650" t="s">
        <v>531</v>
      </c>
      <c r="I26" s="650" t="s">
        <v>981</v>
      </c>
      <c r="J26" s="650" t="s">
        <v>588</v>
      </c>
      <c r="K26" s="650" t="s">
        <v>982</v>
      </c>
      <c r="L26" s="651">
        <v>314.89999999999998</v>
      </c>
      <c r="M26" s="651">
        <v>629.79999999999995</v>
      </c>
      <c r="N26" s="650">
        <v>2</v>
      </c>
      <c r="O26" s="731">
        <v>1</v>
      </c>
      <c r="P26" s="651"/>
      <c r="Q26" s="666">
        <v>0</v>
      </c>
      <c r="R26" s="650"/>
      <c r="S26" s="666">
        <v>0</v>
      </c>
      <c r="T26" s="731"/>
      <c r="U26" s="689">
        <v>0</v>
      </c>
    </row>
    <row r="27" spans="1:21" ht="14.4" customHeight="1" x14ac:dyDescent="0.3">
      <c r="A27" s="649">
        <v>22</v>
      </c>
      <c r="B27" s="650" t="s">
        <v>530</v>
      </c>
      <c r="C27" s="650">
        <v>89301221</v>
      </c>
      <c r="D27" s="729" t="s">
        <v>1418</v>
      </c>
      <c r="E27" s="730" t="s">
        <v>928</v>
      </c>
      <c r="F27" s="650" t="s">
        <v>922</v>
      </c>
      <c r="G27" s="650" t="s">
        <v>983</v>
      </c>
      <c r="H27" s="650" t="s">
        <v>531</v>
      </c>
      <c r="I27" s="650" t="s">
        <v>671</v>
      </c>
      <c r="J27" s="650" t="s">
        <v>984</v>
      </c>
      <c r="K27" s="650" t="s">
        <v>985</v>
      </c>
      <c r="L27" s="651">
        <v>91.52</v>
      </c>
      <c r="M27" s="651">
        <v>1189.76</v>
      </c>
      <c r="N27" s="650">
        <v>13</v>
      </c>
      <c r="O27" s="731">
        <v>3</v>
      </c>
      <c r="P27" s="651">
        <v>274.56</v>
      </c>
      <c r="Q27" s="666">
        <v>0.23076923076923078</v>
      </c>
      <c r="R27" s="650">
        <v>3</v>
      </c>
      <c r="S27" s="666">
        <v>0.23076923076923078</v>
      </c>
      <c r="T27" s="731">
        <v>0.5</v>
      </c>
      <c r="U27" s="689">
        <v>0.16666666666666666</v>
      </c>
    </row>
    <row r="28" spans="1:21" ht="14.4" customHeight="1" x14ac:dyDescent="0.3">
      <c r="A28" s="649">
        <v>22</v>
      </c>
      <c r="B28" s="650" t="s">
        <v>530</v>
      </c>
      <c r="C28" s="650">
        <v>89301221</v>
      </c>
      <c r="D28" s="729" t="s">
        <v>1418</v>
      </c>
      <c r="E28" s="730" t="s">
        <v>928</v>
      </c>
      <c r="F28" s="650" t="s">
        <v>922</v>
      </c>
      <c r="G28" s="650" t="s">
        <v>986</v>
      </c>
      <c r="H28" s="650" t="s">
        <v>531</v>
      </c>
      <c r="I28" s="650" t="s">
        <v>987</v>
      </c>
      <c r="J28" s="650" t="s">
        <v>683</v>
      </c>
      <c r="K28" s="650" t="s">
        <v>626</v>
      </c>
      <c r="L28" s="651">
        <v>0</v>
      </c>
      <c r="M28" s="651">
        <v>0</v>
      </c>
      <c r="N28" s="650">
        <v>1</v>
      </c>
      <c r="O28" s="731">
        <v>1</v>
      </c>
      <c r="P28" s="651"/>
      <c r="Q28" s="666"/>
      <c r="R28" s="650"/>
      <c r="S28" s="666">
        <v>0</v>
      </c>
      <c r="T28" s="731"/>
      <c r="U28" s="689">
        <v>0</v>
      </c>
    </row>
    <row r="29" spans="1:21" ht="14.4" customHeight="1" x14ac:dyDescent="0.3">
      <c r="A29" s="649">
        <v>22</v>
      </c>
      <c r="B29" s="650" t="s">
        <v>530</v>
      </c>
      <c r="C29" s="650">
        <v>89301221</v>
      </c>
      <c r="D29" s="729" t="s">
        <v>1418</v>
      </c>
      <c r="E29" s="730" t="s">
        <v>928</v>
      </c>
      <c r="F29" s="650" t="s">
        <v>922</v>
      </c>
      <c r="G29" s="650" t="s">
        <v>986</v>
      </c>
      <c r="H29" s="650" t="s">
        <v>531</v>
      </c>
      <c r="I29" s="650" t="s">
        <v>682</v>
      </c>
      <c r="J29" s="650" t="s">
        <v>683</v>
      </c>
      <c r="K29" s="650" t="s">
        <v>988</v>
      </c>
      <c r="L29" s="651">
        <v>137.04</v>
      </c>
      <c r="M29" s="651">
        <v>274.08</v>
      </c>
      <c r="N29" s="650">
        <v>2</v>
      </c>
      <c r="O29" s="731">
        <v>1</v>
      </c>
      <c r="P29" s="651"/>
      <c r="Q29" s="666">
        <v>0</v>
      </c>
      <c r="R29" s="650"/>
      <c r="S29" s="666">
        <v>0</v>
      </c>
      <c r="T29" s="731"/>
      <c r="U29" s="689">
        <v>0</v>
      </c>
    </row>
    <row r="30" spans="1:21" ht="14.4" customHeight="1" x14ac:dyDescent="0.3">
      <c r="A30" s="649">
        <v>22</v>
      </c>
      <c r="B30" s="650" t="s">
        <v>530</v>
      </c>
      <c r="C30" s="650">
        <v>89301221</v>
      </c>
      <c r="D30" s="729" t="s">
        <v>1418</v>
      </c>
      <c r="E30" s="730" t="s">
        <v>928</v>
      </c>
      <c r="F30" s="650" t="s">
        <v>922</v>
      </c>
      <c r="G30" s="650" t="s">
        <v>989</v>
      </c>
      <c r="H30" s="650" t="s">
        <v>531</v>
      </c>
      <c r="I30" s="650" t="s">
        <v>690</v>
      </c>
      <c r="J30" s="650" t="s">
        <v>691</v>
      </c>
      <c r="K30" s="650" t="s">
        <v>990</v>
      </c>
      <c r="L30" s="651">
        <v>0</v>
      </c>
      <c r="M30" s="651">
        <v>0</v>
      </c>
      <c r="N30" s="650">
        <v>2</v>
      </c>
      <c r="O30" s="731">
        <v>1</v>
      </c>
      <c r="P30" s="651">
        <v>0</v>
      </c>
      <c r="Q30" s="666"/>
      <c r="R30" s="650">
        <v>2</v>
      </c>
      <c r="S30" s="666">
        <v>1</v>
      </c>
      <c r="T30" s="731">
        <v>1</v>
      </c>
      <c r="U30" s="689">
        <v>1</v>
      </c>
    </row>
    <row r="31" spans="1:21" ht="14.4" customHeight="1" x14ac:dyDescent="0.3">
      <c r="A31" s="649">
        <v>22</v>
      </c>
      <c r="B31" s="650" t="s">
        <v>530</v>
      </c>
      <c r="C31" s="650">
        <v>89301221</v>
      </c>
      <c r="D31" s="729" t="s">
        <v>1418</v>
      </c>
      <c r="E31" s="730" t="s">
        <v>929</v>
      </c>
      <c r="F31" s="650" t="s">
        <v>922</v>
      </c>
      <c r="G31" s="650" t="s">
        <v>939</v>
      </c>
      <c r="H31" s="650" t="s">
        <v>531</v>
      </c>
      <c r="I31" s="650" t="s">
        <v>583</v>
      </c>
      <c r="J31" s="650" t="s">
        <v>584</v>
      </c>
      <c r="K31" s="650" t="s">
        <v>991</v>
      </c>
      <c r="L31" s="651">
        <v>40.36</v>
      </c>
      <c r="M31" s="651">
        <v>80.72</v>
      </c>
      <c r="N31" s="650">
        <v>2</v>
      </c>
      <c r="O31" s="731">
        <v>1.5</v>
      </c>
      <c r="P31" s="651"/>
      <c r="Q31" s="666">
        <v>0</v>
      </c>
      <c r="R31" s="650"/>
      <c r="S31" s="666">
        <v>0</v>
      </c>
      <c r="T31" s="731"/>
      <c r="U31" s="689">
        <v>0</v>
      </c>
    </row>
    <row r="32" spans="1:21" ht="14.4" customHeight="1" x14ac:dyDescent="0.3">
      <c r="A32" s="649">
        <v>22</v>
      </c>
      <c r="B32" s="650" t="s">
        <v>530</v>
      </c>
      <c r="C32" s="650">
        <v>89301221</v>
      </c>
      <c r="D32" s="729" t="s">
        <v>1418</v>
      </c>
      <c r="E32" s="730" t="s">
        <v>929</v>
      </c>
      <c r="F32" s="650" t="s">
        <v>922</v>
      </c>
      <c r="G32" s="650" t="s">
        <v>992</v>
      </c>
      <c r="H32" s="650" t="s">
        <v>531</v>
      </c>
      <c r="I32" s="650" t="s">
        <v>993</v>
      </c>
      <c r="J32" s="650" t="s">
        <v>994</v>
      </c>
      <c r="K32" s="650"/>
      <c r="L32" s="651">
        <v>0</v>
      </c>
      <c r="M32" s="651">
        <v>0</v>
      </c>
      <c r="N32" s="650">
        <v>1</v>
      </c>
      <c r="O32" s="731">
        <v>1</v>
      </c>
      <c r="P32" s="651"/>
      <c r="Q32" s="666"/>
      <c r="R32" s="650"/>
      <c r="S32" s="666">
        <v>0</v>
      </c>
      <c r="T32" s="731"/>
      <c r="U32" s="689">
        <v>0</v>
      </c>
    </row>
    <row r="33" spans="1:21" ht="14.4" customHeight="1" x14ac:dyDescent="0.3">
      <c r="A33" s="649">
        <v>22</v>
      </c>
      <c r="B33" s="650" t="s">
        <v>530</v>
      </c>
      <c r="C33" s="650">
        <v>89301221</v>
      </c>
      <c r="D33" s="729" t="s">
        <v>1418</v>
      </c>
      <c r="E33" s="730" t="s">
        <v>929</v>
      </c>
      <c r="F33" s="650" t="s">
        <v>922</v>
      </c>
      <c r="G33" s="650" t="s">
        <v>942</v>
      </c>
      <c r="H33" s="650" t="s">
        <v>531</v>
      </c>
      <c r="I33" s="650" t="s">
        <v>943</v>
      </c>
      <c r="J33" s="650" t="s">
        <v>944</v>
      </c>
      <c r="K33" s="650" t="s">
        <v>945</v>
      </c>
      <c r="L33" s="651">
        <v>0</v>
      </c>
      <c r="M33" s="651">
        <v>0</v>
      </c>
      <c r="N33" s="650">
        <v>1</v>
      </c>
      <c r="O33" s="731">
        <v>0.5</v>
      </c>
      <c r="P33" s="651"/>
      <c r="Q33" s="666"/>
      <c r="R33" s="650"/>
      <c r="S33" s="666">
        <v>0</v>
      </c>
      <c r="T33" s="731"/>
      <c r="U33" s="689">
        <v>0</v>
      </c>
    </row>
    <row r="34" spans="1:21" ht="14.4" customHeight="1" x14ac:dyDescent="0.3">
      <c r="A34" s="649">
        <v>22</v>
      </c>
      <c r="B34" s="650" t="s">
        <v>530</v>
      </c>
      <c r="C34" s="650">
        <v>89301221</v>
      </c>
      <c r="D34" s="729" t="s">
        <v>1418</v>
      </c>
      <c r="E34" s="730" t="s">
        <v>929</v>
      </c>
      <c r="F34" s="650" t="s">
        <v>922</v>
      </c>
      <c r="G34" s="650" t="s">
        <v>942</v>
      </c>
      <c r="H34" s="650" t="s">
        <v>531</v>
      </c>
      <c r="I34" s="650" t="s">
        <v>995</v>
      </c>
      <c r="J34" s="650" t="s">
        <v>996</v>
      </c>
      <c r="K34" s="650" t="s">
        <v>997</v>
      </c>
      <c r="L34" s="651">
        <v>0</v>
      </c>
      <c r="M34" s="651">
        <v>0</v>
      </c>
      <c r="N34" s="650">
        <v>1</v>
      </c>
      <c r="O34" s="731">
        <v>0.5</v>
      </c>
      <c r="P34" s="651"/>
      <c r="Q34" s="666"/>
      <c r="R34" s="650"/>
      <c r="S34" s="666">
        <v>0</v>
      </c>
      <c r="T34" s="731"/>
      <c r="U34" s="689">
        <v>0</v>
      </c>
    </row>
    <row r="35" spans="1:21" ht="14.4" customHeight="1" x14ac:dyDescent="0.3">
      <c r="A35" s="649">
        <v>22</v>
      </c>
      <c r="B35" s="650" t="s">
        <v>530</v>
      </c>
      <c r="C35" s="650">
        <v>89301221</v>
      </c>
      <c r="D35" s="729" t="s">
        <v>1418</v>
      </c>
      <c r="E35" s="730" t="s">
        <v>929</v>
      </c>
      <c r="F35" s="650" t="s">
        <v>922</v>
      </c>
      <c r="G35" s="650" t="s">
        <v>942</v>
      </c>
      <c r="H35" s="650" t="s">
        <v>725</v>
      </c>
      <c r="I35" s="650" t="s">
        <v>998</v>
      </c>
      <c r="J35" s="650" t="s">
        <v>999</v>
      </c>
      <c r="K35" s="650" t="s">
        <v>1000</v>
      </c>
      <c r="L35" s="651">
        <v>65.069999999999993</v>
      </c>
      <c r="M35" s="651">
        <v>65.069999999999993</v>
      </c>
      <c r="N35" s="650">
        <v>1</v>
      </c>
      <c r="O35" s="731">
        <v>1</v>
      </c>
      <c r="P35" s="651"/>
      <c r="Q35" s="666">
        <v>0</v>
      </c>
      <c r="R35" s="650"/>
      <c r="S35" s="666">
        <v>0</v>
      </c>
      <c r="T35" s="731"/>
      <c r="U35" s="689">
        <v>0</v>
      </c>
    </row>
    <row r="36" spans="1:21" ht="14.4" customHeight="1" x14ac:dyDescent="0.3">
      <c r="A36" s="649">
        <v>22</v>
      </c>
      <c r="B36" s="650" t="s">
        <v>530</v>
      </c>
      <c r="C36" s="650">
        <v>89301221</v>
      </c>
      <c r="D36" s="729" t="s">
        <v>1418</v>
      </c>
      <c r="E36" s="730" t="s">
        <v>929</v>
      </c>
      <c r="F36" s="650" t="s">
        <v>922</v>
      </c>
      <c r="G36" s="650" t="s">
        <v>942</v>
      </c>
      <c r="H36" s="650" t="s">
        <v>725</v>
      </c>
      <c r="I36" s="650" t="s">
        <v>952</v>
      </c>
      <c r="J36" s="650" t="s">
        <v>950</v>
      </c>
      <c r="K36" s="650" t="s">
        <v>951</v>
      </c>
      <c r="L36" s="651">
        <v>108.46</v>
      </c>
      <c r="M36" s="651">
        <v>542.29999999999995</v>
      </c>
      <c r="N36" s="650">
        <v>5</v>
      </c>
      <c r="O36" s="731">
        <v>4.5</v>
      </c>
      <c r="P36" s="651">
        <v>108.46</v>
      </c>
      <c r="Q36" s="666">
        <v>0.2</v>
      </c>
      <c r="R36" s="650">
        <v>1</v>
      </c>
      <c r="S36" s="666">
        <v>0.2</v>
      </c>
      <c r="T36" s="731">
        <v>1</v>
      </c>
      <c r="U36" s="689">
        <v>0.22222222222222221</v>
      </c>
    </row>
    <row r="37" spans="1:21" ht="14.4" customHeight="1" x14ac:dyDescent="0.3">
      <c r="A37" s="649">
        <v>22</v>
      </c>
      <c r="B37" s="650" t="s">
        <v>530</v>
      </c>
      <c r="C37" s="650">
        <v>89301221</v>
      </c>
      <c r="D37" s="729" t="s">
        <v>1418</v>
      </c>
      <c r="E37" s="730" t="s">
        <v>929</v>
      </c>
      <c r="F37" s="650" t="s">
        <v>922</v>
      </c>
      <c r="G37" s="650" t="s">
        <v>942</v>
      </c>
      <c r="H37" s="650" t="s">
        <v>531</v>
      </c>
      <c r="I37" s="650" t="s">
        <v>1001</v>
      </c>
      <c r="J37" s="650" t="s">
        <v>1002</v>
      </c>
      <c r="K37" s="650" t="s">
        <v>1003</v>
      </c>
      <c r="L37" s="651">
        <v>65.069999999999993</v>
      </c>
      <c r="M37" s="651">
        <v>65.069999999999993</v>
      </c>
      <c r="N37" s="650">
        <v>1</v>
      </c>
      <c r="O37" s="731">
        <v>1</v>
      </c>
      <c r="P37" s="651"/>
      <c r="Q37" s="666">
        <v>0</v>
      </c>
      <c r="R37" s="650"/>
      <c r="S37" s="666">
        <v>0</v>
      </c>
      <c r="T37" s="731"/>
      <c r="U37" s="689">
        <v>0</v>
      </c>
    </row>
    <row r="38" spans="1:21" ht="14.4" customHeight="1" x14ac:dyDescent="0.3">
      <c r="A38" s="649">
        <v>22</v>
      </c>
      <c r="B38" s="650" t="s">
        <v>530</v>
      </c>
      <c r="C38" s="650">
        <v>89301221</v>
      </c>
      <c r="D38" s="729" t="s">
        <v>1418</v>
      </c>
      <c r="E38" s="730" t="s">
        <v>929</v>
      </c>
      <c r="F38" s="650" t="s">
        <v>922</v>
      </c>
      <c r="G38" s="650" t="s">
        <v>942</v>
      </c>
      <c r="H38" s="650" t="s">
        <v>725</v>
      </c>
      <c r="I38" s="650" t="s">
        <v>955</v>
      </c>
      <c r="J38" s="650" t="s">
        <v>956</v>
      </c>
      <c r="K38" s="650" t="s">
        <v>957</v>
      </c>
      <c r="L38" s="651">
        <v>130.15</v>
      </c>
      <c r="M38" s="651">
        <v>650.75</v>
      </c>
      <c r="N38" s="650">
        <v>5</v>
      </c>
      <c r="O38" s="731">
        <v>5</v>
      </c>
      <c r="P38" s="651"/>
      <c r="Q38" s="666">
        <v>0</v>
      </c>
      <c r="R38" s="650"/>
      <c r="S38" s="666">
        <v>0</v>
      </c>
      <c r="T38" s="731"/>
      <c r="U38" s="689">
        <v>0</v>
      </c>
    </row>
    <row r="39" spans="1:21" ht="14.4" customHeight="1" x14ac:dyDescent="0.3">
      <c r="A39" s="649">
        <v>22</v>
      </c>
      <c r="B39" s="650" t="s">
        <v>530</v>
      </c>
      <c r="C39" s="650">
        <v>89301221</v>
      </c>
      <c r="D39" s="729" t="s">
        <v>1418</v>
      </c>
      <c r="E39" s="730" t="s">
        <v>929</v>
      </c>
      <c r="F39" s="650" t="s">
        <v>922</v>
      </c>
      <c r="G39" s="650" t="s">
        <v>942</v>
      </c>
      <c r="H39" s="650" t="s">
        <v>725</v>
      </c>
      <c r="I39" s="650" t="s">
        <v>731</v>
      </c>
      <c r="J39" s="650" t="s">
        <v>732</v>
      </c>
      <c r="K39" s="650" t="s">
        <v>904</v>
      </c>
      <c r="L39" s="651">
        <v>86.76</v>
      </c>
      <c r="M39" s="651">
        <v>86.76</v>
      </c>
      <c r="N39" s="650">
        <v>1</v>
      </c>
      <c r="O39" s="731">
        <v>0.5</v>
      </c>
      <c r="P39" s="651"/>
      <c r="Q39" s="666">
        <v>0</v>
      </c>
      <c r="R39" s="650"/>
      <c r="S39" s="666">
        <v>0</v>
      </c>
      <c r="T39" s="731"/>
      <c r="U39" s="689">
        <v>0</v>
      </c>
    </row>
    <row r="40" spans="1:21" ht="14.4" customHeight="1" x14ac:dyDescent="0.3">
      <c r="A40" s="649">
        <v>22</v>
      </c>
      <c r="B40" s="650" t="s">
        <v>530</v>
      </c>
      <c r="C40" s="650">
        <v>89301221</v>
      </c>
      <c r="D40" s="729" t="s">
        <v>1418</v>
      </c>
      <c r="E40" s="730" t="s">
        <v>929</v>
      </c>
      <c r="F40" s="650" t="s">
        <v>922</v>
      </c>
      <c r="G40" s="650" t="s">
        <v>942</v>
      </c>
      <c r="H40" s="650" t="s">
        <v>531</v>
      </c>
      <c r="I40" s="650" t="s">
        <v>960</v>
      </c>
      <c r="J40" s="650" t="s">
        <v>961</v>
      </c>
      <c r="K40" s="650" t="s">
        <v>957</v>
      </c>
      <c r="L40" s="651">
        <v>130.15</v>
      </c>
      <c r="M40" s="651">
        <v>390.45000000000005</v>
      </c>
      <c r="N40" s="650">
        <v>3</v>
      </c>
      <c r="O40" s="731">
        <v>2.5</v>
      </c>
      <c r="P40" s="651"/>
      <c r="Q40" s="666">
        <v>0</v>
      </c>
      <c r="R40" s="650"/>
      <c r="S40" s="666">
        <v>0</v>
      </c>
      <c r="T40" s="731"/>
      <c r="U40" s="689">
        <v>0</v>
      </c>
    </row>
    <row r="41" spans="1:21" ht="14.4" customHeight="1" x14ac:dyDescent="0.3">
      <c r="A41" s="649">
        <v>22</v>
      </c>
      <c r="B41" s="650" t="s">
        <v>530</v>
      </c>
      <c r="C41" s="650">
        <v>89301221</v>
      </c>
      <c r="D41" s="729" t="s">
        <v>1418</v>
      </c>
      <c r="E41" s="730" t="s">
        <v>929</v>
      </c>
      <c r="F41" s="650" t="s">
        <v>922</v>
      </c>
      <c r="G41" s="650" t="s">
        <v>942</v>
      </c>
      <c r="H41" s="650" t="s">
        <v>531</v>
      </c>
      <c r="I41" s="650" t="s">
        <v>653</v>
      </c>
      <c r="J41" s="650" t="s">
        <v>962</v>
      </c>
      <c r="K41" s="650" t="s">
        <v>963</v>
      </c>
      <c r="L41" s="651">
        <v>86.76</v>
      </c>
      <c r="M41" s="651">
        <v>260.28000000000003</v>
      </c>
      <c r="N41" s="650">
        <v>3</v>
      </c>
      <c r="O41" s="731">
        <v>1.5</v>
      </c>
      <c r="P41" s="651"/>
      <c r="Q41" s="666">
        <v>0</v>
      </c>
      <c r="R41" s="650"/>
      <c r="S41" s="666">
        <v>0</v>
      </c>
      <c r="T41" s="731"/>
      <c r="U41" s="689">
        <v>0</v>
      </c>
    </row>
    <row r="42" spans="1:21" ht="14.4" customHeight="1" x14ac:dyDescent="0.3">
      <c r="A42" s="649">
        <v>22</v>
      </c>
      <c r="B42" s="650" t="s">
        <v>530</v>
      </c>
      <c r="C42" s="650">
        <v>89301221</v>
      </c>
      <c r="D42" s="729" t="s">
        <v>1418</v>
      </c>
      <c r="E42" s="730" t="s">
        <v>929</v>
      </c>
      <c r="F42" s="650" t="s">
        <v>922</v>
      </c>
      <c r="G42" s="650" t="s">
        <v>971</v>
      </c>
      <c r="H42" s="650" t="s">
        <v>531</v>
      </c>
      <c r="I42" s="650" t="s">
        <v>975</v>
      </c>
      <c r="J42" s="650" t="s">
        <v>976</v>
      </c>
      <c r="K42" s="650" t="s">
        <v>977</v>
      </c>
      <c r="L42" s="651">
        <v>314.89999999999998</v>
      </c>
      <c r="M42" s="651">
        <v>629.79999999999995</v>
      </c>
      <c r="N42" s="650">
        <v>2</v>
      </c>
      <c r="O42" s="731">
        <v>1</v>
      </c>
      <c r="P42" s="651"/>
      <c r="Q42" s="666">
        <v>0</v>
      </c>
      <c r="R42" s="650"/>
      <c r="S42" s="666">
        <v>0</v>
      </c>
      <c r="T42" s="731"/>
      <c r="U42" s="689">
        <v>0</v>
      </c>
    </row>
    <row r="43" spans="1:21" ht="14.4" customHeight="1" x14ac:dyDescent="0.3">
      <c r="A43" s="649">
        <v>22</v>
      </c>
      <c r="B43" s="650" t="s">
        <v>530</v>
      </c>
      <c r="C43" s="650">
        <v>89301221</v>
      </c>
      <c r="D43" s="729" t="s">
        <v>1418</v>
      </c>
      <c r="E43" s="730" t="s">
        <v>929</v>
      </c>
      <c r="F43" s="650" t="s">
        <v>922</v>
      </c>
      <c r="G43" s="650" t="s">
        <v>983</v>
      </c>
      <c r="H43" s="650" t="s">
        <v>531</v>
      </c>
      <c r="I43" s="650" t="s">
        <v>671</v>
      </c>
      <c r="J43" s="650" t="s">
        <v>984</v>
      </c>
      <c r="K43" s="650" t="s">
        <v>985</v>
      </c>
      <c r="L43" s="651">
        <v>91.52</v>
      </c>
      <c r="M43" s="651">
        <v>183.04</v>
      </c>
      <c r="N43" s="650">
        <v>2</v>
      </c>
      <c r="O43" s="731">
        <v>0.5</v>
      </c>
      <c r="P43" s="651"/>
      <c r="Q43" s="666">
        <v>0</v>
      </c>
      <c r="R43" s="650"/>
      <c r="S43" s="666">
        <v>0</v>
      </c>
      <c r="T43" s="731"/>
      <c r="U43" s="689">
        <v>0</v>
      </c>
    </row>
    <row r="44" spans="1:21" ht="14.4" customHeight="1" x14ac:dyDescent="0.3">
      <c r="A44" s="649">
        <v>22</v>
      </c>
      <c r="B44" s="650" t="s">
        <v>530</v>
      </c>
      <c r="C44" s="650">
        <v>89301221</v>
      </c>
      <c r="D44" s="729" t="s">
        <v>1418</v>
      </c>
      <c r="E44" s="730" t="s">
        <v>929</v>
      </c>
      <c r="F44" s="650" t="s">
        <v>922</v>
      </c>
      <c r="G44" s="650" t="s">
        <v>1004</v>
      </c>
      <c r="H44" s="650" t="s">
        <v>531</v>
      </c>
      <c r="I44" s="650" t="s">
        <v>1005</v>
      </c>
      <c r="J44" s="650" t="s">
        <v>1006</v>
      </c>
      <c r="K44" s="650" t="s">
        <v>1007</v>
      </c>
      <c r="L44" s="651">
        <v>137.04</v>
      </c>
      <c r="M44" s="651">
        <v>137.04</v>
      </c>
      <c r="N44" s="650">
        <v>1</v>
      </c>
      <c r="O44" s="731">
        <v>0.5</v>
      </c>
      <c r="P44" s="651"/>
      <c r="Q44" s="666">
        <v>0</v>
      </c>
      <c r="R44" s="650"/>
      <c r="S44" s="666">
        <v>0</v>
      </c>
      <c r="T44" s="731"/>
      <c r="U44" s="689">
        <v>0</v>
      </c>
    </row>
    <row r="45" spans="1:21" ht="14.4" customHeight="1" x14ac:dyDescent="0.3">
      <c r="A45" s="649">
        <v>22</v>
      </c>
      <c r="B45" s="650" t="s">
        <v>530</v>
      </c>
      <c r="C45" s="650">
        <v>89301221</v>
      </c>
      <c r="D45" s="729" t="s">
        <v>1418</v>
      </c>
      <c r="E45" s="730" t="s">
        <v>929</v>
      </c>
      <c r="F45" s="650" t="s">
        <v>922</v>
      </c>
      <c r="G45" s="650" t="s">
        <v>986</v>
      </c>
      <c r="H45" s="650" t="s">
        <v>531</v>
      </c>
      <c r="I45" s="650" t="s">
        <v>682</v>
      </c>
      <c r="J45" s="650" t="s">
        <v>683</v>
      </c>
      <c r="K45" s="650" t="s">
        <v>988</v>
      </c>
      <c r="L45" s="651">
        <v>137.04</v>
      </c>
      <c r="M45" s="651">
        <v>137.04</v>
      </c>
      <c r="N45" s="650">
        <v>1</v>
      </c>
      <c r="O45" s="731">
        <v>0.5</v>
      </c>
      <c r="P45" s="651"/>
      <c r="Q45" s="666">
        <v>0</v>
      </c>
      <c r="R45" s="650"/>
      <c r="S45" s="666">
        <v>0</v>
      </c>
      <c r="T45" s="731"/>
      <c r="U45" s="689">
        <v>0</v>
      </c>
    </row>
    <row r="46" spans="1:21" ht="14.4" customHeight="1" x14ac:dyDescent="0.3">
      <c r="A46" s="649">
        <v>22</v>
      </c>
      <c r="B46" s="650" t="s">
        <v>530</v>
      </c>
      <c r="C46" s="650">
        <v>89301221</v>
      </c>
      <c r="D46" s="729" t="s">
        <v>1418</v>
      </c>
      <c r="E46" s="730" t="s">
        <v>931</v>
      </c>
      <c r="F46" s="650" t="s">
        <v>922</v>
      </c>
      <c r="G46" s="650" t="s">
        <v>1008</v>
      </c>
      <c r="H46" s="650" t="s">
        <v>531</v>
      </c>
      <c r="I46" s="650" t="s">
        <v>1009</v>
      </c>
      <c r="J46" s="650" t="s">
        <v>1010</v>
      </c>
      <c r="K46" s="650" t="s">
        <v>1011</v>
      </c>
      <c r="L46" s="651">
        <v>45.75</v>
      </c>
      <c r="M46" s="651">
        <v>45.75</v>
      </c>
      <c r="N46" s="650">
        <v>1</v>
      </c>
      <c r="O46" s="731">
        <v>1</v>
      </c>
      <c r="P46" s="651">
        <v>45.75</v>
      </c>
      <c r="Q46" s="666">
        <v>1</v>
      </c>
      <c r="R46" s="650">
        <v>1</v>
      </c>
      <c r="S46" s="666">
        <v>1</v>
      </c>
      <c r="T46" s="731">
        <v>1</v>
      </c>
      <c r="U46" s="689">
        <v>1</v>
      </c>
    </row>
    <row r="47" spans="1:21" ht="14.4" customHeight="1" x14ac:dyDescent="0.3">
      <c r="A47" s="649">
        <v>22</v>
      </c>
      <c r="B47" s="650" t="s">
        <v>530</v>
      </c>
      <c r="C47" s="650">
        <v>89301221</v>
      </c>
      <c r="D47" s="729" t="s">
        <v>1418</v>
      </c>
      <c r="E47" s="730" t="s">
        <v>931</v>
      </c>
      <c r="F47" s="650" t="s">
        <v>922</v>
      </c>
      <c r="G47" s="650" t="s">
        <v>1012</v>
      </c>
      <c r="H47" s="650" t="s">
        <v>531</v>
      </c>
      <c r="I47" s="650" t="s">
        <v>1013</v>
      </c>
      <c r="J47" s="650" t="s">
        <v>1014</v>
      </c>
      <c r="K47" s="650" t="s">
        <v>1015</v>
      </c>
      <c r="L47" s="651">
        <v>201.75</v>
      </c>
      <c r="M47" s="651">
        <v>201.75</v>
      </c>
      <c r="N47" s="650">
        <v>1</v>
      </c>
      <c r="O47" s="731">
        <v>1</v>
      </c>
      <c r="P47" s="651"/>
      <c r="Q47" s="666">
        <v>0</v>
      </c>
      <c r="R47" s="650"/>
      <c r="S47" s="666">
        <v>0</v>
      </c>
      <c r="T47" s="731"/>
      <c r="U47" s="689">
        <v>0</v>
      </c>
    </row>
    <row r="48" spans="1:21" ht="14.4" customHeight="1" x14ac:dyDescent="0.3">
      <c r="A48" s="649">
        <v>22</v>
      </c>
      <c r="B48" s="650" t="s">
        <v>530</v>
      </c>
      <c r="C48" s="650">
        <v>89301221</v>
      </c>
      <c r="D48" s="729" t="s">
        <v>1418</v>
      </c>
      <c r="E48" s="730" t="s">
        <v>931</v>
      </c>
      <c r="F48" s="650" t="s">
        <v>922</v>
      </c>
      <c r="G48" s="650" t="s">
        <v>1016</v>
      </c>
      <c r="H48" s="650" t="s">
        <v>531</v>
      </c>
      <c r="I48" s="650" t="s">
        <v>1017</v>
      </c>
      <c r="J48" s="650" t="s">
        <v>1018</v>
      </c>
      <c r="K48" s="650" t="s">
        <v>1019</v>
      </c>
      <c r="L48" s="651">
        <v>163.9</v>
      </c>
      <c r="M48" s="651">
        <v>163.9</v>
      </c>
      <c r="N48" s="650">
        <v>1</v>
      </c>
      <c r="O48" s="731">
        <v>1</v>
      </c>
      <c r="P48" s="651"/>
      <c r="Q48" s="666">
        <v>0</v>
      </c>
      <c r="R48" s="650"/>
      <c r="S48" s="666">
        <v>0</v>
      </c>
      <c r="T48" s="731"/>
      <c r="U48" s="689">
        <v>0</v>
      </c>
    </row>
    <row r="49" spans="1:21" ht="14.4" customHeight="1" x14ac:dyDescent="0.3">
      <c r="A49" s="649">
        <v>22</v>
      </c>
      <c r="B49" s="650" t="s">
        <v>530</v>
      </c>
      <c r="C49" s="650">
        <v>89301221</v>
      </c>
      <c r="D49" s="729" t="s">
        <v>1418</v>
      </c>
      <c r="E49" s="730" t="s">
        <v>931</v>
      </c>
      <c r="F49" s="650" t="s">
        <v>922</v>
      </c>
      <c r="G49" s="650" t="s">
        <v>939</v>
      </c>
      <c r="H49" s="650" t="s">
        <v>531</v>
      </c>
      <c r="I49" s="650" t="s">
        <v>940</v>
      </c>
      <c r="J49" s="650" t="s">
        <v>584</v>
      </c>
      <c r="K49" s="650" t="s">
        <v>941</v>
      </c>
      <c r="L49" s="651">
        <v>0</v>
      </c>
      <c r="M49" s="651">
        <v>0</v>
      </c>
      <c r="N49" s="650">
        <v>2</v>
      </c>
      <c r="O49" s="731">
        <v>1.5</v>
      </c>
      <c r="P49" s="651"/>
      <c r="Q49" s="666"/>
      <c r="R49" s="650"/>
      <c r="S49" s="666">
        <v>0</v>
      </c>
      <c r="T49" s="731"/>
      <c r="U49" s="689">
        <v>0</v>
      </c>
    </row>
    <row r="50" spans="1:21" ht="14.4" customHeight="1" x14ac:dyDescent="0.3">
      <c r="A50" s="649">
        <v>22</v>
      </c>
      <c r="B50" s="650" t="s">
        <v>530</v>
      </c>
      <c r="C50" s="650">
        <v>89301221</v>
      </c>
      <c r="D50" s="729" t="s">
        <v>1418</v>
      </c>
      <c r="E50" s="730" t="s">
        <v>931</v>
      </c>
      <c r="F50" s="650" t="s">
        <v>922</v>
      </c>
      <c r="G50" s="650" t="s">
        <v>942</v>
      </c>
      <c r="H50" s="650" t="s">
        <v>531</v>
      </c>
      <c r="I50" s="650" t="s">
        <v>1020</v>
      </c>
      <c r="J50" s="650" t="s">
        <v>1021</v>
      </c>
      <c r="K50" s="650" t="s">
        <v>1022</v>
      </c>
      <c r="L50" s="651">
        <v>0</v>
      </c>
      <c r="M50" s="651">
        <v>0</v>
      </c>
      <c r="N50" s="650">
        <v>1</v>
      </c>
      <c r="O50" s="731">
        <v>1</v>
      </c>
      <c r="P50" s="651"/>
      <c r="Q50" s="666"/>
      <c r="R50" s="650"/>
      <c r="S50" s="666">
        <v>0</v>
      </c>
      <c r="T50" s="731"/>
      <c r="U50" s="689">
        <v>0</v>
      </c>
    </row>
    <row r="51" spans="1:21" ht="14.4" customHeight="1" x14ac:dyDescent="0.3">
      <c r="A51" s="649">
        <v>22</v>
      </c>
      <c r="B51" s="650" t="s">
        <v>530</v>
      </c>
      <c r="C51" s="650">
        <v>89301221</v>
      </c>
      <c r="D51" s="729" t="s">
        <v>1418</v>
      </c>
      <c r="E51" s="730" t="s">
        <v>931</v>
      </c>
      <c r="F51" s="650" t="s">
        <v>922</v>
      </c>
      <c r="G51" s="650" t="s">
        <v>942</v>
      </c>
      <c r="H51" s="650" t="s">
        <v>725</v>
      </c>
      <c r="I51" s="650" t="s">
        <v>952</v>
      </c>
      <c r="J51" s="650" t="s">
        <v>950</v>
      </c>
      <c r="K51" s="650" t="s">
        <v>951</v>
      </c>
      <c r="L51" s="651">
        <v>108.46</v>
      </c>
      <c r="M51" s="651">
        <v>867.68000000000006</v>
      </c>
      <c r="N51" s="650">
        <v>8</v>
      </c>
      <c r="O51" s="731">
        <v>7.5</v>
      </c>
      <c r="P51" s="651"/>
      <c r="Q51" s="666">
        <v>0</v>
      </c>
      <c r="R51" s="650"/>
      <c r="S51" s="666">
        <v>0</v>
      </c>
      <c r="T51" s="731"/>
      <c r="U51" s="689">
        <v>0</v>
      </c>
    </row>
    <row r="52" spans="1:21" ht="14.4" customHeight="1" x14ac:dyDescent="0.3">
      <c r="A52" s="649">
        <v>22</v>
      </c>
      <c r="B52" s="650" t="s">
        <v>530</v>
      </c>
      <c r="C52" s="650">
        <v>89301221</v>
      </c>
      <c r="D52" s="729" t="s">
        <v>1418</v>
      </c>
      <c r="E52" s="730" t="s">
        <v>931</v>
      </c>
      <c r="F52" s="650" t="s">
        <v>922</v>
      </c>
      <c r="G52" s="650" t="s">
        <v>942</v>
      </c>
      <c r="H52" s="650" t="s">
        <v>725</v>
      </c>
      <c r="I52" s="650" t="s">
        <v>955</v>
      </c>
      <c r="J52" s="650" t="s">
        <v>956</v>
      </c>
      <c r="K52" s="650" t="s">
        <v>957</v>
      </c>
      <c r="L52" s="651">
        <v>130.15</v>
      </c>
      <c r="M52" s="651">
        <v>5075.8500000000013</v>
      </c>
      <c r="N52" s="650">
        <v>39</v>
      </c>
      <c r="O52" s="731">
        <v>28</v>
      </c>
      <c r="P52" s="651">
        <v>780.9</v>
      </c>
      <c r="Q52" s="666">
        <v>0.1538461538461538</v>
      </c>
      <c r="R52" s="650">
        <v>6</v>
      </c>
      <c r="S52" s="666">
        <v>0.15384615384615385</v>
      </c>
      <c r="T52" s="731">
        <v>4.5</v>
      </c>
      <c r="U52" s="689">
        <v>0.16071428571428573</v>
      </c>
    </row>
    <row r="53" spans="1:21" ht="14.4" customHeight="1" x14ac:dyDescent="0.3">
      <c r="A53" s="649">
        <v>22</v>
      </c>
      <c r="B53" s="650" t="s">
        <v>530</v>
      </c>
      <c r="C53" s="650">
        <v>89301221</v>
      </c>
      <c r="D53" s="729" t="s">
        <v>1418</v>
      </c>
      <c r="E53" s="730" t="s">
        <v>931</v>
      </c>
      <c r="F53" s="650" t="s">
        <v>922</v>
      </c>
      <c r="G53" s="650" t="s">
        <v>942</v>
      </c>
      <c r="H53" s="650" t="s">
        <v>725</v>
      </c>
      <c r="I53" s="650" t="s">
        <v>731</v>
      </c>
      <c r="J53" s="650" t="s">
        <v>732</v>
      </c>
      <c r="K53" s="650" t="s">
        <v>904</v>
      </c>
      <c r="L53" s="651">
        <v>86.76</v>
      </c>
      <c r="M53" s="651">
        <v>3730.6800000000021</v>
      </c>
      <c r="N53" s="650">
        <v>43</v>
      </c>
      <c r="O53" s="731">
        <v>24</v>
      </c>
      <c r="P53" s="651">
        <v>780.84</v>
      </c>
      <c r="Q53" s="666">
        <v>0.20930232558139525</v>
      </c>
      <c r="R53" s="650">
        <v>9</v>
      </c>
      <c r="S53" s="666">
        <v>0.20930232558139536</v>
      </c>
      <c r="T53" s="731">
        <v>4.5</v>
      </c>
      <c r="U53" s="689">
        <v>0.1875</v>
      </c>
    </row>
    <row r="54" spans="1:21" ht="14.4" customHeight="1" x14ac:dyDescent="0.3">
      <c r="A54" s="649">
        <v>22</v>
      </c>
      <c r="B54" s="650" t="s">
        <v>530</v>
      </c>
      <c r="C54" s="650">
        <v>89301221</v>
      </c>
      <c r="D54" s="729" t="s">
        <v>1418</v>
      </c>
      <c r="E54" s="730" t="s">
        <v>931</v>
      </c>
      <c r="F54" s="650" t="s">
        <v>922</v>
      </c>
      <c r="G54" s="650" t="s">
        <v>942</v>
      </c>
      <c r="H54" s="650" t="s">
        <v>531</v>
      </c>
      <c r="I54" s="650" t="s">
        <v>960</v>
      </c>
      <c r="J54" s="650" t="s">
        <v>961</v>
      </c>
      <c r="K54" s="650" t="s">
        <v>957</v>
      </c>
      <c r="L54" s="651">
        <v>130.15</v>
      </c>
      <c r="M54" s="651">
        <v>911.05</v>
      </c>
      <c r="N54" s="650">
        <v>7</v>
      </c>
      <c r="O54" s="731">
        <v>6</v>
      </c>
      <c r="P54" s="651">
        <v>130.15</v>
      </c>
      <c r="Q54" s="666">
        <v>0.14285714285714288</v>
      </c>
      <c r="R54" s="650">
        <v>1</v>
      </c>
      <c r="S54" s="666">
        <v>0.14285714285714285</v>
      </c>
      <c r="T54" s="731">
        <v>1</v>
      </c>
      <c r="U54" s="689">
        <v>0.16666666666666666</v>
      </c>
    </row>
    <row r="55" spans="1:21" ht="14.4" customHeight="1" x14ac:dyDescent="0.3">
      <c r="A55" s="649">
        <v>22</v>
      </c>
      <c r="B55" s="650" t="s">
        <v>530</v>
      </c>
      <c r="C55" s="650">
        <v>89301221</v>
      </c>
      <c r="D55" s="729" t="s">
        <v>1418</v>
      </c>
      <c r="E55" s="730" t="s">
        <v>931</v>
      </c>
      <c r="F55" s="650" t="s">
        <v>922</v>
      </c>
      <c r="G55" s="650" t="s">
        <v>942</v>
      </c>
      <c r="H55" s="650" t="s">
        <v>531</v>
      </c>
      <c r="I55" s="650" t="s">
        <v>653</v>
      </c>
      <c r="J55" s="650" t="s">
        <v>962</v>
      </c>
      <c r="K55" s="650" t="s">
        <v>963</v>
      </c>
      <c r="L55" s="651">
        <v>86.76</v>
      </c>
      <c r="M55" s="651">
        <v>347.04</v>
      </c>
      <c r="N55" s="650">
        <v>4</v>
      </c>
      <c r="O55" s="731">
        <v>3</v>
      </c>
      <c r="P55" s="651"/>
      <c r="Q55" s="666">
        <v>0</v>
      </c>
      <c r="R55" s="650"/>
      <c r="S55" s="666">
        <v>0</v>
      </c>
      <c r="T55" s="731"/>
      <c r="U55" s="689">
        <v>0</v>
      </c>
    </row>
    <row r="56" spans="1:21" ht="14.4" customHeight="1" x14ac:dyDescent="0.3">
      <c r="A56" s="649">
        <v>22</v>
      </c>
      <c r="B56" s="650" t="s">
        <v>530</v>
      </c>
      <c r="C56" s="650">
        <v>89301221</v>
      </c>
      <c r="D56" s="729" t="s">
        <v>1418</v>
      </c>
      <c r="E56" s="730" t="s">
        <v>931</v>
      </c>
      <c r="F56" s="650" t="s">
        <v>922</v>
      </c>
      <c r="G56" s="650" t="s">
        <v>971</v>
      </c>
      <c r="H56" s="650" t="s">
        <v>531</v>
      </c>
      <c r="I56" s="650" t="s">
        <v>1023</v>
      </c>
      <c r="J56" s="650" t="s">
        <v>976</v>
      </c>
      <c r="K56" s="650" t="s">
        <v>589</v>
      </c>
      <c r="L56" s="651">
        <v>97.97</v>
      </c>
      <c r="M56" s="651">
        <v>391.88</v>
      </c>
      <c r="N56" s="650">
        <v>4</v>
      </c>
      <c r="O56" s="731">
        <v>1</v>
      </c>
      <c r="P56" s="651"/>
      <c r="Q56" s="666">
        <v>0</v>
      </c>
      <c r="R56" s="650"/>
      <c r="S56" s="666">
        <v>0</v>
      </c>
      <c r="T56" s="731"/>
      <c r="U56" s="689">
        <v>0</v>
      </c>
    </row>
    <row r="57" spans="1:21" ht="14.4" customHeight="1" x14ac:dyDescent="0.3">
      <c r="A57" s="649">
        <v>22</v>
      </c>
      <c r="B57" s="650" t="s">
        <v>530</v>
      </c>
      <c r="C57" s="650">
        <v>89301221</v>
      </c>
      <c r="D57" s="729" t="s">
        <v>1418</v>
      </c>
      <c r="E57" s="730" t="s">
        <v>931</v>
      </c>
      <c r="F57" s="650" t="s">
        <v>922</v>
      </c>
      <c r="G57" s="650" t="s">
        <v>983</v>
      </c>
      <c r="H57" s="650" t="s">
        <v>531</v>
      </c>
      <c r="I57" s="650" t="s">
        <v>671</v>
      </c>
      <c r="J57" s="650" t="s">
        <v>984</v>
      </c>
      <c r="K57" s="650" t="s">
        <v>985</v>
      </c>
      <c r="L57" s="651">
        <v>91.52</v>
      </c>
      <c r="M57" s="651">
        <v>549.12</v>
      </c>
      <c r="N57" s="650">
        <v>6</v>
      </c>
      <c r="O57" s="731">
        <v>1</v>
      </c>
      <c r="P57" s="651"/>
      <c r="Q57" s="666">
        <v>0</v>
      </c>
      <c r="R57" s="650"/>
      <c r="S57" s="666">
        <v>0</v>
      </c>
      <c r="T57" s="731"/>
      <c r="U57" s="689">
        <v>0</v>
      </c>
    </row>
    <row r="58" spans="1:21" ht="14.4" customHeight="1" x14ac:dyDescent="0.3">
      <c r="A58" s="649">
        <v>22</v>
      </c>
      <c r="B58" s="650" t="s">
        <v>530</v>
      </c>
      <c r="C58" s="650">
        <v>89301221</v>
      </c>
      <c r="D58" s="729" t="s">
        <v>1418</v>
      </c>
      <c r="E58" s="730" t="s">
        <v>931</v>
      </c>
      <c r="F58" s="650" t="s">
        <v>922</v>
      </c>
      <c r="G58" s="650" t="s">
        <v>986</v>
      </c>
      <c r="H58" s="650" t="s">
        <v>531</v>
      </c>
      <c r="I58" s="650" t="s">
        <v>987</v>
      </c>
      <c r="J58" s="650" t="s">
        <v>683</v>
      </c>
      <c r="K58" s="650" t="s">
        <v>626</v>
      </c>
      <c r="L58" s="651">
        <v>0</v>
      </c>
      <c r="M58" s="651">
        <v>0</v>
      </c>
      <c r="N58" s="650">
        <v>1</v>
      </c>
      <c r="O58" s="731">
        <v>0.5</v>
      </c>
      <c r="P58" s="651"/>
      <c r="Q58" s="666"/>
      <c r="R58" s="650"/>
      <c r="S58" s="666">
        <v>0</v>
      </c>
      <c r="T58" s="731"/>
      <c r="U58" s="689">
        <v>0</v>
      </c>
    </row>
    <row r="59" spans="1:21" ht="14.4" customHeight="1" x14ac:dyDescent="0.3">
      <c r="A59" s="649">
        <v>22</v>
      </c>
      <c r="B59" s="650" t="s">
        <v>530</v>
      </c>
      <c r="C59" s="650">
        <v>89301221</v>
      </c>
      <c r="D59" s="729" t="s">
        <v>1418</v>
      </c>
      <c r="E59" s="730" t="s">
        <v>931</v>
      </c>
      <c r="F59" s="650" t="s">
        <v>922</v>
      </c>
      <c r="G59" s="650" t="s">
        <v>1024</v>
      </c>
      <c r="H59" s="650" t="s">
        <v>531</v>
      </c>
      <c r="I59" s="650" t="s">
        <v>1025</v>
      </c>
      <c r="J59" s="650" t="s">
        <v>1026</v>
      </c>
      <c r="K59" s="650" t="s">
        <v>1027</v>
      </c>
      <c r="L59" s="651">
        <v>161.16999999999999</v>
      </c>
      <c r="M59" s="651">
        <v>161.16999999999999</v>
      </c>
      <c r="N59" s="650">
        <v>1</v>
      </c>
      <c r="O59" s="731">
        <v>0.5</v>
      </c>
      <c r="P59" s="651"/>
      <c r="Q59" s="666">
        <v>0</v>
      </c>
      <c r="R59" s="650"/>
      <c r="S59" s="666">
        <v>0</v>
      </c>
      <c r="T59" s="731"/>
      <c r="U59" s="689">
        <v>0</v>
      </c>
    </row>
    <row r="60" spans="1:21" ht="14.4" customHeight="1" x14ac:dyDescent="0.3">
      <c r="A60" s="649">
        <v>22</v>
      </c>
      <c r="B60" s="650" t="s">
        <v>530</v>
      </c>
      <c r="C60" s="650">
        <v>89301221</v>
      </c>
      <c r="D60" s="729" t="s">
        <v>1418</v>
      </c>
      <c r="E60" s="730" t="s">
        <v>934</v>
      </c>
      <c r="F60" s="650" t="s">
        <v>922</v>
      </c>
      <c r="G60" s="650" t="s">
        <v>1028</v>
      </c>
      <c r="H60" s="650" t="s">
        <v>531</v>
      </c>
      <c r="I60" s="650" t="s">
        <v>1029</v>
      </c>
      <c r="J60" s="650" t="s">
        <v>1030</v>
      </c>
      <c r="K60" s="650" t="s">
        <v>1031</v>
      </c>
      <c r="L60" s="651">
        <v>0</v>
      </c>
      <c r="M60" s="651">
        <v>0</v>
      </c>
      <c r="N60" s="650">
        <v>2</v>
      </c>
      <c r="O60" s="731">
        <v>0.5</v>
      </c>
      <c r="P60" s="651">
        <v>0</v>
      </c>
      <c r="Q60" s="666"/>
      <c r="R60" s="650">
        <v>2</v>
      </c>
      <c r="S60" s="666">
        <v>1</v>
      </c>
      <c r="T60" s="731">
        <v>0.5</v>
      </c>
      <c r="U60" s="689">
        <v>1</v>
      </c>
    </row>
    <row r="61" spans="1:21" ht="14.4" customHeight="1" x14ac:dyDescent="0.3">
      <c r="A61" s="649">
        <v>22</v>
      </c>
      <c r="B61" s="650" t="s">
        <v>530</v>
      </c>
      <c r="C61" s="650">
        <v>89301221</v>
      </c>
      <c r="D61" s="729" t="s">
        <v>1418</v>
      </c>
      <c r="E61" s="730" t="s">
        <v>934</v>
      </c>
      <c r="F61" s="650" t="s">
        <v>922</v>
      </c>
      <c r="G61" s="650" t="s">
        <v>939</v>
      </c>
      <c r="H61" s="650" t="s">
        <v>531</v>
      </c>
      <c r="I61" s="650" t="s">
        <v>940</v>
      </c>
      <c r="J61" s="650" t="s">
        <v>584</v>
      </c>
      <c r="K61" s="650" t="s">
        <v>941</v>
      </c>
      <c r="L61" s="651">
        <v>0</v>
      </c>
      <c r="M61" s="651">
        <v>0</v>
      </c>
      <c r="N61" s="650">
        <v>1</v>
      </c>
      <c r="O61" s="731">
        <v>1</v>
      </c>
      <c r="P61" s="651">
        <v>0</v>
      </c>
      <c r="Q61" s="666"/>
      <c r="R61" s="650">
        <v>1</v>
      </c>
      <c r="S61" s="666">
        <v>1</v>
      </c>
      <c r="T61" s="731">
        <v>1</v>
      </c>
      <c r="U61" s="689">
        <v>1</v>
      </c>
    </row>
    <row r="62" spans="1:21" ht="14.4" customHeight="1" x14ac:dyDescent="0.3">
      <c r="A62" s="649">
        <v>22</v>
      </c>
      <c r="B62" s="650" t="s">
        <v>530</v>
      </c>
      <c r="C62" s="650">
        <v>89301221</v>
      </c>
      <c r="D62" s="729" t="s">
        <v>1418</v>
      </c>
      <c r="E62" s="730" t="s">
        <v>934</v>
      </c>
      <c r="F62" s="650" t="s">
        <v>922</v>
      </c>
      <c r="G62" s="650" t="s">
        <v>942</v>
      </c>
      <c r="H62" s="650" t="s">
        <v>531</v>
      </c>
      <c r="I62" s="650" t="s">
        <v>1032</v>
      </c>
      <c r="J62" s="650" t="s">
        <v>1021</v>
      </c>
      <c r="K62" s="650" t="s">
        <v>1033</v>
      </c>
      <c r="L62" s="651">
        <v>97.18</v>
      </c>
      <c r="M62" s="651">
        <v>97.18</v>
      </c>
      <c r="N62" s="650">
        <v>1</v>
      </c>
      <c r="O62" s="731">
        <v>1</v>
      </c>
      <c r="P62" s="651"/>
      <c r="Q62" s="666">
        <v>0</v>
      </c>
      <c r="R62" s="650"/>
      <c r="S62" s="666">
        <v>0</v>
      </c>
      <c r="T62" s="731"/>
      <c r="U62" s="689">
        <v>0</v>
      </c>
    </row>
    <row r="63" spans="1:21" ht="14.4" customHeight="1" x14ac:dyDescent="0.3">
      <c r="A63" s="649">
        <v>22</v>
      </c>
      <c r="B63" s="650" t="s">
        <v>530</v>
      </c>
      <c r="C63" s="650">
        <v>89301221</v>
      </c>
      <c r="D63" s="729" t="s">
        <v>1418</v>
      </c>
      <c r="E63" s="730" t="s">
        <v>934</v>
      </c>
      <c r="F63" s="650" t="s">
        <v>922</v>
      </c>
      <c r="G63" s="650" t="s">
        <v>942</v>
      </c>
      <c r="H63" s="650" t="s">
        <v>531</v>
      </c>
      <c r="I63" s="650" t="s">
        <v>946</v>
      </c>
      <c r="J63" s="650" t="s">
        <v>947</v>
      </c>
      <c r="K63" s="650" t="s">
        <v>948</v>
      </c>
      <c r="L63" s="651">
        <v>0</v>
      </c>
      <c r="M63" s="651">
        <v>0</v>
      </c>
      <c r="N63" s="650">
        <v>1</v>
      </c>
      <c r="O63" s="731">
        <v>1</v>
      </c>
      <c r="P63" s="651"/>
      <c r="Q63" s="666"/>
      <c r="R63" s="650"/>
      <c r="S63" s="666">
        <v>0</v>
      </c>
      <c r="T63" s="731"/>
      <c r="U63" s="689">
        <v>0</v>
      </c>
    </row>
    <row r="64" spans="1:21" ht="14.4" customHeight="1" x14ac:dyDescent="0.3">
      <c r="A64" s="649">
        <v>22</v>
      </c>
      <c r="B64" s="650" t="s">
        <v>530</v>
      </c>
      <c r="C64" s="650">
        <v>89301221</v>
      </c>
      <c r="D64" s="729" t="s">
        <v>1418</v>
      </c>
      <c r="E64" s="730" t="s">
        <v>934</v>
      </c>
      <c r="F64" s="650" t="s">
        <v>922</v>
      </c>
      <c r="G64" s="650" t="s">
        <v>942</v>
      </c>
      <c r="H64" s="650" t="s">
        <v>531</v>
      </c>
      <c r="I64" s="650" t="s">
        <v>1034</v>
      </c>
      <c r="J64" s="650" t="s">
        <v>947</v>
      </c>
      <c r="K64" s="650" t="s">
        <v>1035</v>
      </c>
      <c r="L64" s="651">
        <v>118.87</v>
      </c>
      <c r="M64" s="651">
        <v>356.61</v>
      </c>
      <c r="N64" s="650">
        <v>3</v>
      </c>
      <c r="O64" s="731">
        <v>3</v>
      </c>
      <c r="P64" s="651">
        <v>118.87</v>
      </c>
      <c r="Q64" s="666">
        <v>0.33333333333333331</v>
      </c>
      <c r="R64" s="650">
        <v>1</v>
      </c>
      <c r="S64" s="666">
        <v>0.33333333333333331</v>
      </c>
      <c r="T64" s="731">
        <v>1</v>
      </c>
      <c r="U64" s="689">
        <v>0.33333333333333331</v>
      </c>
    </row>
    <row r="65" spans="1:21" ht="14.4" customHeight="1" x14ac:dyDescent="0.3">
      <c r="A65" s="649">
        <v>22</v>
      </c>
      <c r="B65" s="650" t="s">
        <v>530</v>
      </c>
      <c r="C65" s="650">
        <v>89301221</v>
      </c>
      <c r="D65" s="729" t="s">
        <v>1418</v>
      </c>
      <c r="E65" s="730" t="s">
        <v>934</v>
      </c>
      <c r="F65" s="650" t="s">
        <v>922</v>
      </c>
      <c r="G65" s="650" t="s">
        <v>942</v>
      </c>
      <c r="H65" s="650" t="s">
        <v>725</v>
      </c>
      <c r="I65" s="650" t="s">
        <v>998</v>
      </c>
      <c r="J65" s="650" t="s">
        <v>999</v>
      </c>
      <c r="K65" s="650" t="s">
        <v>1000</v>
      </c>
      <c r="L65" s="651">
        <v>65.069999999999993</v>
      </c>
      <c r="M65" s="651">
        <v>65.069999999999993</v>
      </c>
      <c r="N65" s="650">
        <v>1</v>
      </c>
      <c r="O65" s="731">
        <v>0.5</v>
      </c>
      <c r="P65" s="651"/>
      <c r="Q65" s="666">
        <v>0</v>
      </c>
      <c r="R65" s="650"/>
      <c r="S65" s="666">
        <v>0</v>
      </c>
      <c r="T65" s="731"/>
      <c r="U65" s="689">
        <v>0</v>
      </c>
    </row>
    <row r="66" spans="1:21" ht="14.4" customHeight="1" x14ac:dyDescent="0.3">
      <c r="A66" s="649">
        <v>22</v>
      </c>
      <c r="B66" s="650" t="s">
        <v>530</v>
      </c>
      <c r="C66" s="650">
        <v>89301221</v>
      </c>
      <c r="D66" s="729" t="s">
        <v>1418</v>
      </c>
      <c r="E66" s="730" t="s">
        <v>934</v>
      </c>
      <c r="F66" s="650" t="s">
        <v>922</v>
      </c>
      <c r="G66" s="650" t="s">
        <v>942</v>
      </c>
      <c r="H66" s="650" t="s">
        <v>725</v>
      </c>
      <c r="I66" s="650" t="s">
        <v>952</v>
      </c>
      <c r="J66" s="650" t="s">
        <v>950</v>
      </c>
      <c r="K66" s="650" t="s">
        <v>951</v>
      </c>
      <c r="L66" s="651">
        <v>108.46</v>
      </c>
      <c r="M66" s="651">
        <v>216.92</v>
      </c>
      <c r="N66" s="650">
        <v>2</v>
      </c>
      <c r="O66" s="731">
        <v>2</v>
      </c>
      <c r="P66" s="651">
        <v>216.92</v>
      </c>
      <c r="Q66" s="666">
        <v>1</v>
      </c>
      <c r="R66" s="650">
        <v>2</v>
      </c>
      <c r="S66" s="666">
        <v>1</v>
      </c>
      <c r="T66" s="731">
        <v>2</v>
      </c>
      <c r="U66" s="689">
        <v>1</v>
      </c>
    </row>
    <row r="67" spans="1:21" ht="14.4" customHeight="1" x14ac:dyDescent="0.3">
      <c r="A67" s="649">
        <v>22</v>
      </c>
      <c r="B67" s="650" t="s">
        <v>530</v>
      </c>
      <c r="C67" s="650">
        <v>89301221</v>
      </c>
      <c r="D67" s="729" t="s">
        <v>1418</v>
      </c>
      <c r="E67" s="730" t="s">
        <v>934</v>
      </c>
      <c r="F67" s="650" t="s">
        <v>922</v>
      </c>
      <c r="G67" s="650" t="s">
        <v>942</v>
      </c>
      <c r="H67" s="650" t="s">
        <v>725</v>
      </c>
      <c r="I67" s="650" t="s">
        <v>955</v>
      </c>
      <c r="J67" s="650" t="s">
        <v>956</v>
      </c>
      <c r="K67" s="650" t="s">
        <v>957</v>
      </c>
      <c r="L67" s="651">
        <v>130.15</v>
      </c>
      <c r="M67" s="651">
        <v>1561.8000000000002</v>
      </c>
      <c r="N67" s="650">
        <v>12</v>
      </c>
      <c r="O67" s="731">
        <v>7.5</v>
      </c>
      <c r="P67" s="651"/>
      <c r="Q67" s="666">
        <v>0</v>
      </c>
      <c r="R67" s="650"/>
      <c r="S67" s="666">
        <v>0</v>
      </c>
      <c r="T67" s="731"/>
      <c r="U67" s="689">
        <v>0</v>
      </c>
    </row>
    <row r="68" spans="1:21" ht="14.4" customHeight="1" x14ac:dyDescent="0.3">
      <c r="A68" s="649">
        <v>22</v>
      </c>
      <c r="B68" s="650" t="s">
        <v>530</v>
      </c>
      <c r="C68" s="650">
        <v>89301221</v>
      </c>
      <c r="D68" s="729" t="s">
        <v>1418</v>
      </c>
      <c r="E68" s="730" t="s">
        <v>934</v>
      </c>
      <c r="F68" s="650" t="s">
        <v>922</v>
      </c>
      <c r="G68" s="650" t="s">
        <v>942</v>
      </c>
      <c r="H68" s="650" t="s">
        <v>725</v>
      </c>
      <c r="I68" s="650" t="s">
        <v>731</v>
      </c>
      <c r="J68" s="650" t="s">
        <v>732</v>
      </c>
      <c r="K68" s="650" t="s">
        <v>904</v>
      </c>
      <c r="L68" s="651">
        <v>86.76</v>
      </c>
      <c r="M68" s="651">
        <v>780.84</v>
      </c>
      <c r="N68" s="650">
        <v>9</v>
      </c>
      <c r="O68" s="731">
        <v>6</v>
      </c>
      <c r="P68" s="651">
        <v>86.76</v>
      </c>
      <c r="Q68" s="666">
        <v>0.11111111111111112</v>
      </c>
      <c r="R68" s="650">
        <v>1</v>
      </c>
      <c r="S68" s="666">
        <v>0.1111111111111111</v>
      </c>
      <c r="T68" s="731">
        <v>1</v>
      </c>
      <c r="U68" s="689">
        <v>0.16666666666666666</v>
      </c>
    </row>
    <row r="69" spans="1:21" ht="14.4" customHeight="1" x14ac:dyDescent="0.3">
      <c r="A69" s="649">
        <v>22</v>
      </c>
      <c r="B69" s="650" t="s">
        <v>530</v>
      </c>
      <c r="C69" s="650">
        <v>89301221</v>
      </c>
      <c r="D69" s="729" t="s">
        <v>1418</v>
      </c>
      <c r="E69" s="730" t="s">
        <v>934</v>
      </c>
      <c r="F69" s="650" t="s">
        <v>922</v>
      </c>
      <c r="G69" s="650" t="s">
        <v>942</v>
      </c>
      <c r="H69" s="650" t="s">
        <v>531</v>
      </c>
      <c r="I69" s="650" t="s">
        <v>960</v>
      </c>
      <c r="J69" s="650" t="s">
        <v>961</v>
      </c>
      <c r="K69" s="650" t="s">
        <v>957</v>
      </c>
      <c r="L69" s="651">
        <v>130.15</v>
      </c>
      <c r="M69" s="651">
        <v>390.45000000000005</v>
      </c>
      <c r="N69" s="650">
        <v>3</v>
      </c>
      <c r="O69" s="731">
        <v>2</v>
      </c>
      <c r="P69" s="651">
        <v>260.3</v>
      </c>
      <c r="Q69" s="666">
        <v>0.66666666666666663</v>
      </c>
      <c r="R69" s="650">
        <v>2</v>
      </c>
      <c r="S69" s="666">
        <v>0.66666666666666663</v>
      </c>
      <c r="T69" s="731">
        <v>1</v>
      </c>
      <c r="U69" s="689">
        <v>0.5</v>
      </c>
    </row>
    <row r="70" spans="1:21" ht="14.4" customHeight="1" x14ac:dyDescent="0.3">
      <c r="A70" s="649">
        <v>22</v>
      </c>
      <c r="B70" s="650" t="s">
        <v>530</v>
      </c>
      <c r="C70" s="650">
        <v>89301221</v>
      </c>
      <c r="D70" s="729" t="s">
        <v>1418</v>
      </c>
      <c r="E70" s="730" t="s">
        <v>934</v>
      </c>
      <c r="F70" s="650" t="s">
        <v>922</v>
      </c>
      <c r="G70" s="650" t="s">
        <v>983</v>
      </c>
      <c r="H70" s="650" t="s">
        <v>531</v>
      </c>
      <c r="I70" s="650" t="s">
        <v>671</v>
      </c>
      <c r="J70" s="650" t="s">
        <v>984</v>
      </c>
      <c r="K70" s="650" t="s">
        <v>985</v>
      </c>
      <c r="L70" s="651">
        <v>91.52</v>
      </c>
      <c r="M70" s="651">
        <v>549.12</v>
      </c>
      <c r="N70" s="650">
        <v>6</v>
      </c>
      <c r="O70" s="731">
        <v>1</v>
      </c>
      <c r="P70" s="651">
        <v>549.12</v>
      </c>
      <c r="Q70" s="666">
        <v>1</v>
      </c>
      <c r="R70" s="650">
        <v>6</v>
      </c>
      <c r="S70" s="666">
        <v>1</v>
      </c>
      <c r="T70" s="731">
        <v>1</v>
      </c>
      <c r="U70" s="689">
        <v>1</v>
      </c>
    </row>
    <row r="71" spans="1:21" ht="14.4" customHeight="1" x14ac:dyDescent="0.3">
      <c r="A71" s="649">
        <v>22</v>
      </c>
      <c r="B71" s="650" t="s">
        <v>530</v>
      </c>
      <c r="C71" s="650">
        <v>89301221</v>
      </c>
      <c r="D71" s="729" t="s">
        <v>1418</v>
      </c>
      <c r="E71" s="730" t="s">
        <v>934</v>
      </c>
      <c r="F71" s="650" t="s">
        <v>922</v>
      </c>
      <c r="G71" s="650" t="s">
        <v>986</v>
      </c>
      <c r="H71" s="650" t="s">
        <v>531</v>
      </c>
      <c r="I71" s="650" t="s">
        <v>682</v>
      </c>
      <c r="J71" s="650" t="s">
        <v>683</v>
      </c>
      <c r="K71" s="650" t="s">
        <v>988</v>
      </c>
      <c r="L71" s="651">
        <v>137.04</v>
      </c>
      <c r="M71" s="651">
        <v>274.08</v>
      </c>
      <c r="N71" s="650">
        <v>2</v>
      </c>
      <c r="O71" s="731">
        <v>1</v>
      </c>
      <c r="P71" s="651">
        <v>274.08</v>
      </c>
      <c r="Q71" s="666">
        <v>1</v>
      </c>
      <c r="R71" s="650">
        <v>2</v>
      </c>
      <c r="S71" s="666">
        <v>1</v>
      </c>
      <c r="T71" s="731">
        <v>1</v>
      </c>
      <c r="U71" s="689">
        <v>1</v>
      </c>
    </row>
    <row r="72" spans="1:21" ht="14.4" customHeight="1" x14ac:dyDescent="0.3">
      <c r="A72" s="649">
        <v>22</v>
      </c>
      <c r="B72" s="650" t="s">
        <v>530</v>
      </c>
      <c r="C72" s="650">
        <v>89301221</v>
      </c>
      <c r="D72" s="729" t="s">
        <v>1418</v>
      </c>
      <c r="E72" s="730" t="s">
        <v>934</v>
      </c>
      <c r="F72" s="650" t="s">
        <v>922</v>
      </c>
      <c r="G72" s="650" t="s">
        <v>989</v>
      </c>
      <c r="H72" s="650" t="s">
        <v>531</v>
      </c>
      <c r="I72" s="650" t="s">
        <v>1036</v>
      </c>
      <c r="J72" s="650" t="s">
        <v>1037</v>
      </c>
      <c r="K72" s="650" t="s">
        <v>1038</v>
      </c>
      <c r="L72" s="651">
        <v>0</v>
      </c>
      <c r="M72" s="651">
        <v>0</v>
      </c>
      <c r="N72" s="650">
        <v>2</v>
      </c>
      <c r="O72" s="731">
        <v>1</v>
      </c>
      <c r="P72" s="651">
        <v>0</v>
      </c>
      <c r="Q72" s="666"/>
      <c r="R72" s="650">
        <v>2</v>
      </c>
      <c r="S72" s="666">
        <v>1</v>
      </c>
      <c r="T72" s="731">
        <v>1</v>
      </c>
      <c r="U72" s="689">
        <v>1</v>
      </c>
    </row>
    <row r="73" spans="1:21" ht="14.4" customHeight="1" x14ac:dyDescent="0.3">
      <c r="A73" s="649">
        <v>22</v>
      </c>
      <c r="B73" s="650" t="s">
        <v>530</v>
      </c>
      <c r="C73" s="650">
        <v>89301221</v>
      </c>
      <c r="D73" s="729" t="s">
        <v>1418</v>
      </c>
      <c r="E73" s="730" t="s">
        <v>934</v>
      </c>
      <c r="F73" s="650" t="s">
        <v>922</v>
      </c>
      <c r="G73" s="650" t="s">
        <v>1024</v>
      </c>
      <c r="H73" s="650" t="s">
        <v>531</v>
      </c>
      <c r="I73" s="650" t="s">
        <v>1025</v>
      </c>
      <c r="J73" s="650" t="s">
        <v>1026</v>
      </c>
      <c r="K73" s="650" t="s">
        <v>1027</v>
      </c>
      <c r="L73" s="651">
        <v>161.16999999999999</v>
      </c>
      <c r="M73" s="651">
        <v>483.51</v>
      </c>
      <c r="N73" s="650">
        <v>3</v>
      </c>
      <c r="O73" s="731">
        <v>0.5</v>
      </c>
      <c r="P73" s="651">
        <v>483.51</v>
      </c>
      <c r="Q73" s="666">
        <v>1</v>
      </c>
      <c r="R73" s="650">
        <v>3</v>
      </c>
      <c r="S73" s="666">
        <v>1</v>
      </c>
      <c r="T73" s="731">
        <v>0.5</v>
      </c>
      <c r="U73" s="689">
        <v>1</v>
      </c>
    </row>
    <row r="74" spans="1:21" ht="14.4" customHeight="1" x14ac:dyDescent="0.3">
      <c r="A74" s="649">
        <v>22</v>
      </c>
      <c r="B74" s="650" t="s">
        <v>530</v>
      </c>
      <c r="C74" s="650">
        <v>89301222</v>
      </c>
      <c r="D74" s="729" t="s">
        <v>1419</v>
      </c>
      <c r="E74" s="730" t="s">
        <v>928</v>
      </c>
      <c r="F74" s="650" t="s">
        <v>922</v>
      </c>
      <c r="G74" s="650" t="s">
        <v>1039</v>
      </c>
      <c r="H74" s="650" t="s">
        <v>531</v>
      </c>
      <c r="I74" s="650" t="s">
        <v>1040</v>
      </c>
      <c r="J74" s="650" t="s">
        <v>1041</v>
      </c>
      <c r="K74" s="650" t="s">
        <v>643</v>
      </c>
      <c r="L74" s="651">
        <v>44.89</v>
      </c>
      <c r="M74" s="651">
        <v>89.78</v>
      </c>
      <c r="N74" s="650">
        <v>2</v>
      </c>
      <c r="O74" s="731">
        <v>0.5</v>
      </c>
      <c r="P74" s="651">
        <v>89.78</v>
      </c>
      <c r="Q74" s="666">
        <v>1</v>
      </c>
      <c r="R74" s="650">
        <v>2</v>
      </c>
      <c r="S74" s="666">
        <v>1</v>
      </c>
      <c r="T74" s="731">
        <v>0.5</v>
      </c>
      <c r="U74" s="689">
        <v>1</v>
      </c>
    </row>
    <row r="75" spans="1:21" ht="14.4" customHeight="1" x14ac:dyDescent="0.3">
      <c r="A75" s="649">
        <v>22</v>
      </c>
      <c r="B75" s="650" t="s">
        <v>530</v>
      </c>
      <c r="C75" s="650">
        <v>89301222</v>
      </c>
      <c r="D75" s="729" t="s">
        <v>1419</v>
      </c>
      <c r="E75" s="730" t="s">
        <v>928</v>
      </c>
      <c r="F75" s="650" t="s">
        <v>922</v>
      </c>
      <c r="G75" s="650" t="s">
        <v>1042</v>
      </c>
      <c r="H75" s="650" t="s">
        <v>531</v>
      </c>
      <c r="I75" s="650" t="s">
        <v>1043</v>
      </c>
      <c r="J75" s="650" t="s">
        <v>1044</v>
      </c>
      <c r="K75" s="650" t="s">
        <v>1045</v>
      </c>
      <c r="L75" s="651">
        <v>99.04</v>
      </c>
      <c r="M75" s="651">
        <v>99.04</v>
      </c>
      <c r="N75" s="650">
        <v>1</v>
      </c>
      <c r="O75" s="731">
        <v>0.5</v>
      </c>
      <c r="P75" s="651">
        <v>99.04</v>
      </c>
      <c r="Q75" s="666">
        <v>1</v>
      </c>
      <c r="R75" s="650">
        <v>1</v>
      </c>
      <c r="S75" s="666">
        <v>1</v>
      </c>
      <c r="T75" s="731">
        <v>0.5</v>
      </c>
      <c r="U75" s="689">
        <v>1</v>
      </c>
    </row>
    <row r="76" spans="1:21" ht="14.4" customHeight="1" x14ac:dyDescent="0.3">
      <c r="A76" s="649">
        <v>22</v>
      </c>
      <c r="B76" s="650" t="s">
        <v>530</v>
      </c>
      <c r="C76" s="650">
        <v>89301222</v>
      </c>
      <c r="D76" s="729" t="s">
        <v>1419</v>
      </c>
      <c r="E76" s="730" t="s">
        <v>928</v>
      </c>
      <c r="F76" s="650" t="s">
        <v>922</v>
      </c>
      <c r="G76" s="650" t="s">
        <v>1046</v>
      </c>
      <c r="H76" s="650" t="s">
        <v>725</v>
      </c>
      <c r="I76" s="650" t="s">
        <v>1047</v>
      </c>
      <c r="J76" s="650" t="s">
        <v>1048</v>
      </c>
      <c r="K76" s="650" t="s">
        <v>1049</v>
      </c>
      <c r="L76" s="651">
        <v>6.98</v>
      </c>
      <c r="M76" s="651">
        <v>6.98</v>
      </c>
      <c r="N76" s="650">
        <v>1</v>
      </c>
      <c r="O76" s="731">
        <v>0.5</v>
      </c>
      <c r="P76" s="651"/>
      <c r="Q76" s="666">
        <v>0</v>
      </c>
      <c r="R76" s="650"/>
      <c r="S76" s="666">
        <v>0</v>
      </c>
      <c r="T76" s="731"/>
      <c r="U76" s="689">
        <v>0</v>
      </c>
    </row>
    <row r="77" spans="1:21" ht="14.4" customHeight="1" x14ac:dyDescent="0.3">
      <c r="A77" s="649">
        <v>22</v>
      </c>
      <c r="B77" s="650" t="s">
        <v>530</v>
      </c>
      <c r="C77" s="650">
        <v>89301222</v>
      </c>
      <c r="D77" s="729" t="s">
        <v>1419</v>
      </c>
      <c r="E77" s="730" t="s">
        <v>928</v>
      </c>
      <c r="F77" s="650" t="s">
        <v>922</v>
      </c>
      <c r="G77" s="650" t="s">
        <v>1046</v>
      </c>
      <c r="H77" s="650" t="s">
        <v>725</v>
      </c>
      <c r="I77" s="650" t="s">
        <v>1050</v>
      </c>
      <c r="J77" s="650" t="s">
        <v>1051</v>
      </c>
      <c r="K77" s="650" t="s">
        <v>1052</v>
      </c>
      <c r="L77" s="651">
        <v>10.73</v>
      </c>
      <c r="M77" s="651">
        <v>21.46</v>
      </c>
      <c r="N77" s="650">
        <v>2</v>
      </c>
      <c r="O77" s="731">
        <v>1.5</v>
      </c>
      <c r="P77" s="651"/>
      <c r="Q77" s="666">
        <v>0</v>
      </c>
      <c r="R77" s="650"/>
      <c r="S77" s="666">
        <v>0</v>
      </c>
      <c r="T77" s="731"/>
      <c r="U77" s="689">
        <v>0</v>
      </c>
    </row>
    <row r="78" spans="1:21" ht="14.4" customHeight="1" x14ac:dyDescent="0.3">
      <c r="A78" s="649">
        <v>22</v>
      </c>
      <c r="B78" s="650" t="s">
        <v>530</v>
      </c>
      <c r="C78" s="650">
        <v>89301222</v>
      </c>
      <c r="D78" s="729" t="s">
        <v>1419</v>
      </c>
      <c r="E78" s="730" t="s">
        <v>928</v>
      </c>
      <c r="F78" s="650" t="s">
        <v>922</v>
      </c>
      <c r="G78" s="650" t="s">
        <v>1046</v>
      </c>
      <c r="H78" s="650" t="s">
        <v>531</v>
      </c>
      <c r="I78" s="650" t="s">
        <v>1053</v>
      </c>
      <c r="J78" s="650" t="s">
        <v>1051</v>
      </c>
      <c r="K78" s="650" t="s">
        <v>1054</v>
      </c>
      <c r="L78" s="651">
        <v>0</v>
      </c>
      <c r="M78" s="651">
        <v>0</v>
      </c>
      <c r="N78" s="650">
        <v>1</v>
      </c>
      <c r="O78" s="731">
        <v>0.5</v>
      </c>
      <c r="P78" s="651"/>
      <c r="Q78" s="666"/>
      <c r="R78" s="650"/>
      <c r="S78" s="666">
        <v>0</v>
      </c>
      <c r="T78" s="731"/>
      <c r="U78" s="689">
        <v>0</v>
      </c>
    </row>
    <row r="79" spans="1:21" ht="14.4" customHeight="1" x14ac:dyDescent="0.3">
      <c r="A79" s="649">
        <v>22</v>
      </c>
      <c r="B79" s="650" t="s">
        <v>530</v>
      </c>
      <c r="C79" s="650">
        <v>89301222</v>
      </c>
      <c r="D79" s="729" t="s">
        <v>1419</v>
      </c>
      <c r="E79" s="730" t="s">
        <v>928</v>
      </c>
      <c r="F79" s="650" t="s">
        <v>922</v>
      </c>
      <c r="G79" s="650" t="s">
        <v>1055</v>
      </c>
      <c r="H79" s="650" t="s">
        <v>531</v>
      </c>
      <c r="I79" s="650" t="s">
        <v>1056</v>
      </c>
      <c r="J79" s="650" t="s">
        <v>1057</v>
      </c>
      <c r="K79" s="650" t="s">
        <v>1058</v>
      </c>
      <c r="L79" s="651">
        <v>0</v>
      </c>
      <c r="M79" s="651">
        <v>0</v>
      </c>
      <c r="N79" s="650">
        <v>1</v>
      </c>
      <c r="O79" s="731">
        <v>1</v>
      </c>
      <c r="P79" s="651"/>
      <c r="Q79" s="666"/>
      <c r="R79" s="650"/>
      <c r="S79" s="666">
        <v>0</v>
      </c>
      <c r="T79" s="731"/>
      <c r="U79" s="689">
        <v>0</v>
      </c>
    </row>
    <row r="80" spans="1:21" ht="14.4" customHeight="1" x14ac:dyDescent="0.3">
      <c r="A80" s="649">
        <v>22</v>
      </c>
      <c r="B80" s="650" t="s">
        <v>530</v>
      </c>
      <c r="C80" s="650">
        <v>89301222</v>
      </c>
      <c r="D80" s="729" t="s">
        <v>1419</v>
      </c>
      <c r="E80" s="730" t="s">
        <v>928</v>
      </c>
      <c r="F80" s="650" t="s">
        <v>922</v>
      </c>
      <c r="G80" s="650" t="s">
        <v>1059</v>
      </c>
      <c r="H80" s="650" t="s">
        <v>531</v>
      </c>
      <c r="I80" s="650" t="s">
        <v>1060</v>
      </c>
      <c r="J80" s="650" t="s">
        <v>1061</v>
      </c>
      <c r="K80" s="650" t="s">
        <v>1062</v>
      </c>
      <c r="L80" s="651">
        <v>0</v>
      </c>
      <c r="M80" s="651">
        <v>0</v>
      </c>
      <c r="N80" s="650">
        <v>1</v>
      </c>
      <c r="O80" s="731">
        <v>1</v>
      </c>
      <c r="P80" s="651">
        <v>0</v>
      </c>
      <c r="Q80" s="666"/>
      <c r="R80" s="650">
        <v>1</v>
      </c>
      <c r="S80" s="666">
        <v>1</v>
      </c>
      <c r="T80" s="731">
        <v>1</v>
      </c>
      <c r="U80" s="689">
        <v>1</v>
      </c>
    </row>
    <row r="81" spans="1:21" ht="14.4" customHeight="1" x14ac:dyDescent="0.3">
      <c r="A81" s="649">
        <v>22</v>
      </c>
      <c r="B81" s="650" t="s">
        <v>530</v>
      </c>
      <c r="C81" s="650">
        <v>89301222</v>
      </c>
      <c r="D81" s="729" t="s">
        <v>1419</v>
      </c>
      <c r="E81" s="730" t="s">
        <v>928</v>
      </c>
      <c r="F81" s="650" t="s">
        <v>922</v>
      </c>
      <c r="G81" s="650" t="s">
        <v>1063</v>
      </c>
      <c r="H81" s="650" t="s">
        <v>531</v>
      </c>
      <c r="I81" s="650" t="s">
        <v>1064</v>
      </c>
      <c r="J81" s="650" t="s">
        <v>1065</v>
      </c>
      <c r="K81" s="650" t="s">
        <v>1066</v>
      </c>
      <c r="L81" s="651">
        <v>222.25</v>
      </c>
      <c r="M81" s="651">
        <v>222.25</v>
      </c>
      <c r="N81" s="650">
        <v>1</v>
      </c>
      <c r="O81" s="731">
        <v>1</v>
      </c>
      <c r="P81" s="651"/>
      <c r="Q81" s="666">
        <v>0</v>
      </c>
      <c r="R81" s="650"/>
      <c r="S81" s="666">
        <v>0</v>
      </c>
      <c r="T81" s="731"/>
      <c r="U81" s="689">
        <v>0</v>
      </c>
    </row>
    <row r="82" spans="1:21" ht="14.4" customHeight="1" x14ac:dyDescent="0.3">
      <c r="A82" s="649">
        <v>22</v>
      </c>
      <c r="B82" s="650" t="s">
        <v>530</v>
      </c>
      <c r="C82" s="650">
        <v>89301222</v>
      </c>
      <c r="D82" s="729" t="s">
        <v>1419</v>
      </c>
      <c r="E82" s="730" t="s">
        <v>928</v>
      </c>
      <c r="F82" s="650" t="s">
        <v>922</v>
      </c>
      <c r="G82" s="650" t="s">
        <v>1067</v>
      </c>
      <c r="H82" s="650" t="s">
        <v>725</v>
      </c>
      <c r="I82" s="650" t="s">
        <v>1068</v>
      </c>
      <c r="J82" s="650" t="s">
        <v>1069</v>
      </c>
      <c r="K82" s="650" t="s">
        <v>1070</v>
      </c>
      <c r="L82" s="651">
        <v>162.13</v>
      </c>
      <c r="M82" s="651">
        <v>162.13</v>
      </c>
      <c r="N82" s="650">
        <v>1</v>
      </c>
      <c r="O82" s="731">
        <v>1</v>
      </c>
      <c r="P82" s="651"/>
      <c r="Q82" s="666">
        <v>0</v>
      </c>
      <c r="R82" s="650"/>
      <c r="S82" s="666">
        <v>0</v>
      </c>
      <c r="T82" s="731"/>
      <c r="U82" s="689">
        <v>0</v>
      </c>
    </row>
    <row r="83" spans="1:21" ht="14.4" customHeight="1" x14ac:dyDescent="0.3">
      <c r="A83" s="649">
        <v>22</v>
      </c>
      <c r="B83" s="650" t="s">
        <v>530</v>
      </c>
      <c r="C83" s="650">
        <v>89301222</v>
      </c>
      <c r="D83" s="729" t="s">
        <v>1419</v>
      </c>
      <c r="E83" s="730" t="s">
        <v>928</v>
      </c>
      <c r="F83" s="650" t="s">
        <v>922</v>
      </c>
      <c r="G83" s="650" t="s">
        <v>1067</v>
      </c>
      <c r="H83" s="650" t="s">
        <v>531</v>
      </c>
      <c r="I83" s="650" t="s">
        <v>1071</v>
      </c>
      <c r="J83" s="650" t="s">
        <v>1069</v>
      </c>
      <c r="K83" s="650" t="s">
        <v>1072</v>
      </c>
      <c r="L83" s="651">
        <v>0</v>
      </c>
      <c r="M83" s="651">
        <v>0</v>
      </c>
      <c r="N83" s="650">
        <v>1</v>
      </c>
      <c r="O83" s="731">
        <v>0.5</v>
      </c>
      <c r="P83" s="651"/>
      <c r="Q83" s="666"/>
      <c r="R83" s="650"/>
      <c r="S83" s="666">
        <v>0</v>
      </c>
      <c r="T83" s="731"/>
      <c r="U83" s="689">
        <v>0</v>
      </c>
    </row>
    <row r="84" spans="1:21" ht="14.4" customHeight="1" x14ac:dyDescent="0.3">
      <c r="A84" s="649">
        <v>22</v>
      </c>
      <c r="B84" s="650" t="s">
        <v>530</v>
      </c>
      <c r="C84" s="650">
        <v>89301222</v>
      </c>
      <c r="D84" s="729" t="s">
        <v>1419</v>
      </c>
      <c r="E84" s="730" t="s">
        <v>928</v>
      </c>
      <c r="F84" s="650" t="s">
        <v>922</v>
      </c>
      <c r="G84" s="650" t="s">
        <v>1073</v>
      </c>
      <c r="H84" s="650" t="s">
        <v>531</v>
      </c>
      <c r="I84" s="650" t="s">
        <v>1074</v>
      </c>
      <c r="J84" s="650" t="s">
        <v>1075</v>
      </c>
      <c r="K84" s="650" t="s">
        <v>1076</v>
      </c>
      <c r="L84" s="651">
        <v>229.57</v>
      </c>
      <c r="M84" s="651">
        <v>459.14</v>
      </c>
      <c r="N84" s="650">
        <v>2</v>
      </c>
      <c r="O84" s="731">
        <v>2</v>
      </c>
      <c r="P84" s="651"/>
      <c r="Q84" s="666">
        <v>0</v>
      </c>
      <c r="R84" s="650"/>
      <c r="S84" s="666">
        <v>0</v>
      </c>
      <c r="T84" s="731"/>
      <c r="U84" s="689">
        <v>0</v>
      </c>
    </row>
    <row r="85" spans="1:21" ht="14.4" customHeight="1" x14ac:dyDescent="0.3">
      <c r="A85" s="649">
        <v>22</v>
      </c>
      <c r="B85" s="650" t="s">
        <v>530</v>
      </c>
      <c r="C85" s="650">
        <v>89301222</v>
      </c>
      <c r="D85" s="729" t="s">
        <v>1419</v>
      </c>
      <c r="E85" s="730" t="s">
        <v>928</v>
      </c>
      <c r="F85" s="650" t="s">
        <v>922</v>
      </c>
      <c r="G85" s="650" t="s">
        <v>1073</v>
      </c>
      <c r="H85" s="650" t="s">
        <v>531</v>
      </c>
      <c r="I85" s="650" t="s">
        <v>1077</v>
      </c>
      <c r="J85" s="650" t="s">
        <v>1075</v>
      </c>
      <c r="K85" s="650" t="s">
        <v>1078</v>
      </c>
      <c r="L85" s="651">
        <v>356.47</v>
      </c>
      <c r="M85" s="651">
        <v>356.47</v>
      </c>
      <c r="N85" s="650">
        <v>1</v>
      </c>
      <c r="O85" s="731">
        <v>1</v>
      </c>
      <c r="P85" s="651"/>
      <c r="Q85" s="666">
        <v>0</v>
      </c>
      <c r="R85" s="650"/>
      <c r="S85" s="666">
        <v>0</v>
      </c>
      <c r="T85" s="731"/>
      <c r="U85" s="689">
        <v>0</v>
      </c>
    </row>
    <row r="86" spans="1:21" ht="14.4" customHeight="1" x14ac:dyDescent="0.3">
      <c r="A86" s="649">
        <v>22</v>
      </c>
      <c r="B86" s="650" t="s">
        <v>530</v>
      </c>
      <c r="C86" s="650">
        <v>89301222</v>
      </c>
      <c r="D86" s="729" t="s">
        <v>1419</v>
      </c>
      <c r="E86" s="730" t="s">
        <v>928</v>
      </c>
      <c r="F86" s="650" t="s">
        <v>922</v>
      </c>
      <c r="G86" s="650" t="s">
        <v>1079</v>
      </c>
      <c r="H86" s="650" t="s">
        <v>531</v>
      </c>
      <c r="I86" s="650" t="s">
        <v>1080</v>
      </c>
      <c r="J86" s="650" t="s">
        <v>1081</v>
      </c>
      <c r="K86" s="650" t="s">
        <v>1082</v>
      </c>
      <c r="L86" s="651">
        <v>114.39</v>
      </c>
      <c r="M86" s="651">
        <v>114.39</v>
      </c>
      <c r="N86" s="650">
        <v>1</v>
      </c>
      <c r="O86" s="731">
        <v>0.5</v>
      </c>
      <c r="P86" s="651"/>
      <c r="Q86" s="666">
        <v>0</v>
      </c>
      <c r="R86" s="650"/>
      <c r="S86" s="666">
        <v>0</v>
      </c>
      <c r="T86" s="731"/>
      <c r="U86" s="689">
        <v>0</v>
      </c>
    </row>
    <row r="87" spans="1:21" ht="14.4" customHeight="1" x14ac:dyDescent="0.3">
      <c r="A87" s="649">
        <v>22</v>
      </c>
      <c r="B87" s="650" t="s">
        <v>530</v>
      </c>
      <c r="C87" s="650">
        <v>89301222</v>
      </c>
      <c r="D87" s="729" t="s">
        <v>1419</v>
      </c>
      <c r="E87" s="730" t="s">
        <v>928</v>
      </c>
      <c r="F87" s="650" t="s">
        <v>922</v>
      </c>
      <c r="G87" s="650" t="s">
        <v>1016</v>
      </c>
      <c r="H87" s="650" t="s">
        <v>531</v>
      </c>
      <c r="I87" s="650" t="s">
        <v>1017</v>
      </c>
      <c r="J87" s="650" t="s">
        <v>1018</v>
      </c>
      <c r="K87" s="650" t="s">
        <v>1019</v>
      </c>
      <c r="L87" s="651">
        <v>163.9</v>
      </c>
      <c r="M87" s="651">
        <v>163.9</v>
      </c>
      <c r="N87" s="650">
        <v>1</v>
      </c>
      <c r="O87" s="731">
        <v>0.5</v>
      </c>
      <c r="P87" s="651">
        <v>163.9</v>
      </c>
      <c r="Q87" s="666">
        <v>1</v>
      </c>
      <c r="R87" s="650">
        <v>1</v>
      </c>
      <c r="S87" s="666">
        <v>1</v>
      </c>
      <c r="T87" s="731">
        <v>0.5</v>
      </c>
      <c r="U87" s="689">
        <v>1</v>
      </c>
    </row>
    <row r="88" spans="1:21" ht="14.4" customHeight="1" x14ac:dyDescent="0.3">
      <c r="A88" s="649">
        <v>22</v>
      </c>
      <c r="B88" s="650" t="s">
        <v>530</v>
      </c>
      <c r="C88" s="650">
        <v>89301222</v>
      </c>
      <c r="D88" s="729" t="s">
        <v>1419</v>
      </c>
      <c r="E88" s="730" t="s">
        <v>928</v>
      </c>
      <c r="F88" s="650" t="s">
        <v>922</v>
      </c>
      <c r="G88" s="650" t="s">
        <v>1083</v>
      </c>
      <c r="H88" s="650" t="s">
        <v>531</v>
      </c>
      <c r="I88" s="650" t="s">
        <v>1084</v>
      </c>
      <c r="J88" s="650" t="s">
        <v>1085</v>
      </c>
      <c r="K88" s="650" t="s">
        <v>1086</v>
      </c>
      <c r="L88" s="651">
        <v>39.39</v>
      </c>
      <c r="M88" s="651">
        <v>78.78</v>
      </c>
      <c r="N88" s="650">
        <v>2</v>
      </c>
      <c r="O88" s="731">
        <v>1</v>
      </c>
      <c r="P88" s="651"/>
      <c r="Q88" s="666">
        <v>0</v>
      </c>
      <c r="R88" s="650"/>
      <c r="S88" s="666">
        <v>0</v>
      </c>
      <c r="T88" s="731"/>
      <c r="U88" s="689">
        <v>0</v>
      </c>
    </row>
    <row r="89" spans="1:21" ht="14.4" customHeight="1" x14ac:dyDescent="0.3">
      <c r="A89" s="649">
        <v>22</v>
      </c>
      <c r="B89" s="650" t="s">
        <v>530</v>
      </c>
      <c r="C89" s="650">
        <v>89301222</v>
      </c>
      <c r="D89" s="729" t="s">
        <v>1419</v>
      </c>
      <c r="E89" s="730" t="s">
        <v>928</v>
      </c>
      <c r="F89" s="650" t="s">
        <v>922</v>
      </c>
      <c r="G89" s="650" t="s">
        <v>1087</v>
      </c>
      <c r="H89" s="650" t="s">
        <v>531</v>
      </c>
      <c r="I89" s="650" t="s">
        <v>1088</v>
      </c>
      <c r="J89" s="650" t="s">
        <v>1089</v>
      </c>
      <c r="K89" s="650" t="s">
        <v>1090</v>
      </c>
      <c r="L89" s="651">
        <v>23.72</v>
      </c>
      <c r="M89" s="651">
        <v>23.72</v>
      </c>
      <c r="N89" s="650">
        <v>1</v>
      </c>
      <c r="O89" s="731">
        <v>1</v>
      </c>
      <c r="P89" s="651"/>
      <c r="Q89" s="666">
        <v>0</v>
      </c>
      <c r="R89" s="650"/>
      <c r="S89" s="666">
        <v>0</v>
      </c>
      <c r="T89" s="731"/>
      <c r="U89" s="689">
        <v>0</v>
      </c>
    </row>
    <row r="90" spans="1:21" ht="14.4" customHeight="1" x14ac:dyDescent="0.3">
      <c r="A90" s="649">
        <v>22</v>
      </c>
      <c r="B90" s="650" t="s">
        <v>530</v>
      </c>
      <c r="C90" s="650">
        <v>89301222</v>
      </c>
      <c r="D90" s="729" t="s">
        <v>1419</v>
      </c>
      <c r="E90" s="730" t="s">
        <v>928</v>
      </c>
      <c r="F90" s="650" t="s">
        <v>922</v>
      </c>
      <c r="G90" s="650" t="s">
        <v>1091</v>
      </c>
      <c r="H90" s="650" t="s">
        <v>531</v>
      </c>
      <c r="I90" s="650" t="s">
        <v>1092</v>
      </c>
      <c r="J90" s="650" t="s">
        <v>1093</v>
      </c>
      <c r="K90" s="650" t="s">
        <v>1094</v>
      </c>
      <c r="L90" s="651">
        <v>40.46</v>
      </c>
      <c r="M90" s="651">
        <v>40.46</v>
      </c>
      <c r="N90" s="650">
        <v>1</v>
      </c>
      <c r="O90" s="731">
        <v>1</v>
      </c>
      <c r="P90" s="651">
        <v>40.46</v>
      </c>
      <c r="Q90" s="666">
        <v>1</v>
      </c>
      <c r="R90" s="650">
        <v>1</v>
      </c>
      <c r="S90" s="666">
        <v>1</v>
      </c>
      <c r="T90" s="731">
        <v>1</v>
      </c>
      <c r="U90" s="689">
        <v>1</v>
      </c>
    </row>
    <row r="91" spans="1:21" ht="14.4" customHeight="1" x14ac:dyDescent="0.3">
      <c r="A91" s="649">
        <v>22</v>
      </c>
      <c r="B91" s="650" t="s">
        <v>530</v>
      </c>
      <c r="C91" s="650">
        <v>89301222</v>
      </c>
      <c r="D91" s="729" t="s">
        <v>1419</v>
      </c>
      <c r="E91" s="730" t="s">
        <v>928</v>
      </c>
      <c r="F91" s="650" t="s">
        <v>922</v>
      </c>
      <c r="G91" s="650" t="s">
        <v>1095</v>
      </c>
      <c r="H91" s="650" t="s">
        <v>531</v>
      </c>
      <c r="I91" s="650" t="s">
        <v>1096</v>
      </c>
      <c r="J91" s="650" t="s">
        <v>1097</v>
      </c>
      <c r="K91" s="650" t="s">
        <v>1098</v>
      </c>
      <c r="L91" s="651">
        <v>96.8</v>
      </c>
      <c r="M91" s="651">
        <v>96.8</v>
      </c>
      <c r="N91" s="650">
        <v>1</v>
      </c>
      <c r="O91" s="731">
        <v>0.5</v>
      </c>
      <c r="P91" s="651">
        <v>96.8</v>
      </c>
      <c r="Q91" s="666">
        <v>1</v>
      </c>
      <c r="R91" s="650">
        <v>1</v>
      </c>
      <c r="S91" s="666">
        <v>1</v>
      </c>
      <c r="T91" s="731">
        <v>0.5</v>
      </c>
      <c r="U91" s="689">
        <v>1</v>
      </c>
    </row>
    <row r="92" spans="1:21" ht="14.4" customHeight="1" x14ac:dyDescent="0.3">
      <c r="A92" s="649">
        <v>22</v>
      </c>
      <c r="B92" s="650" t="s">
        <v>530</v>
      </c>
      <c r="C92" s="650">
        <v>89301222</v>
      </c>
      <c r="D92" s="729" t="s">
        <v>1419</v>
      </c>
      <c r="E92" s="730" t="s">
        <v>928</v>
      </c>
      <c r="F92" s="650" t="s">
        <v>922</v>
      </c>
      <c r="G92" s="650" t="s">
        <v>992</v>
      </c>
      <c r="H92" s="650" t="s">
        <v>531</v>
      </c>
      <c r="I92" s="650" t="s">
        <v>993</v>
      </c>
      <c r="J92" s="650" t="s">
        <v>994</v>
      </c>
      <c r="K92" s="650"/>
      <c r="L92" s="651">
        <v>0</v>
      </c>
      <c r="M92" s="651">
        <v>0</v>
      </c>
      <c r="N92" s="650">
        <v>4</v>
      </c>
      <c r="O92" s="731">
        <v>2.5</v>
      </c>
      <c r="P92" s="651">
        <v>0</v>
      </c>
      <c r="Q92" s="666"/>
      <c r="R92" s="650">
        <v>4</v>
      </c>
      <c r="S92" s="666">
        <v>1</v>
      </c>
      <c r="T92" s="731">
        <v>2.5</v>
      </c>
      <c r="U92" s="689">
        <v>1</v>
      </c>
    </row>
    <row r="93" spans="1:21" ht="14.4" customHeight="1" x14ac:dyDescent="0.3">
      <c r="A93" s="649">
        <v>22</v>
      </c>
      <c r="B93" s="650" t="s">
        <v>530</v>
      </c>
      <c r="C93" s="650">
        <v>89301222</v>
      </c>
      <c r="D93" s="729" t="s">
        <v>1419</v>
      </c>
      <c r="E93" s="730" t="s">
        <v>928</v>
      </c>
      <c r="F93" s="650" t="s">
        <v>922</v>
      </c>
      <c r="G93" s="650" t="s">
        <v>1099</v>
      </c>
      <c r="H93" s="650" t="s">
        <v>531</v>
      </c>
      <c r="I93" s="650" t="s">
        <v>742</v>
      </c>
      <c r="J93" s="650" t="s">
        <v>743</v>
      </c>
      <c r="K93" s="650" t="s">
        <v>1100</v>
      </c>
      <c r="L93" s="651">
        <v>50.27</v>
      </c>
      <c r="M93" s="651">
        <v>100.54</v>
      </c>
      <c r="N93" s="650">
        <v>2</v>
      </c>
      <c r="O93" s="731">
        <v>1</v>
      </c>
      <c r="P93" s="651"/>
      <c r="Q93" s="666">
        <v>0</v>
      </c>
      <c r="R93" s="650"/>
      <c r="S93" s="666">
        <v>0</v>
      </c>
      <c r="T93" s="731"/>
      <c r="U93" s="689">
        <v>0</v>
      </c>
    </row>
    <row r="94" spans="1:21" ht="14.4" customHeight="1" x14ac:dyDescent="0.3">
      <c r="A94" s="649">
        <v>22</v>
      </c>
      <c r="B94" s="650" t="s">
        <v>530</v>
      </c>
      <c r="C94" s="650">
        <v>89301222</v>
      </c>
      <c r="D94" s="729" t="s">
        <v>1419</v>
      </c>
      <c r="E94" s="730" t="s">
        <v>928</v>
      </c>
      <c r="F94" s="650" t="s">
        <v>922</v>
      </c>
      <c r="G94" s="650" t="s">
        <v>1101</v>
      </c>
      <c r="H94" s="650" t="s">
        <v>531</v>
      </c>
      <c r="I94" s="650" t="s">
        <v>1102</v>
      </c>
      <c r="J94" s="650" t="s">
        <v>1103</v>
      </c>
      <c r="K94" s="650" t="s">
        <v>1104</v>
      </c>
      <c r="L94" s="651">
        <v>418.67</v>
      </c>
      <c r="M94" s="651">
        <v>837.34</v>
      </c>
      <c r="N94" s="650">
        <v>2</v>
      </c>
      <c r="O94" s="731">
        <v>1</v>
      </c>
      <c r="P94" s="651"/>
      <c r="Q94" s="666">
        <v>0</v>
      </c>
      <c r="R94" s="650"/>
      <c r="S94" s="666">
        <v>0</v>
      </c>
      <c r="T94" s="731"/>
      <c r="U94" s="689">
        <v>0</v>
      </c>
    </row>
    <row r="95" spans="1:21" ht="14.4" customHeight="1" x14ac:dyDescent="0.3">
      <c r="A95" s="649">
        <v>22</v>
      </c>
      <c r="B95" s="650" t="s">
        <v>530</v>
      </c>
      <c r="C95" s="650">
        <v>89301222</v>
      </c>
      <c r="D95" s="729" t="s">
        <v>1419</v>
      </c>
      <c r="E95" s="730" t="s">
        <v>928</v>
      </c>
      <c r="F95" s="650" t="s">
        <v>922</v>
      </c>
      <c r="G95" s="650" t="s">
        <v>1105</v>
      </c>
      <c r="H95" s="650" t="s">
        <v>531</v>
      </c>
      <c r="I95" s="650" t="s">
        <v>1106</v>
      </c>
      <c r="J95" s="650" t="s">
        <v>1107</v>
      </c>
      <c r="K95" s="650" t="s">
        <v>1108</v>
      </c>
      <c r="L95" s="651">
        <v>0</v>
      </c>
      <c r="M95" s="651">
        <v>0</v>
      </c>
      <c r="N95" s="650">
        <v>1</v>
      </c>
      <c r="O95" s="731">
        <v>0.5</v>
      </c>
      <c r="P95" s="651">
        <v>0</v>
      </c>
      <c r="Q95" s="666"/>
      <c r="R95" s="650">
        <v>1</v>
      </c>
      <c r="S95" s="666">
        <v>1</v>
      </c>
      <c r="T95" s="731">
        <v>0.5</v>
      </c>
      <c r="U95" s="689">
        <v>1</v>
      </c>
    </row>
    <row r="96" spans="1:21" ht="14.4" customHeight="1" x14ac:dyDescent="0.3">
      <c r="A96" s="649">
        <v>22</v>
      </c>
      <c r="B96" s="650" t="s">
        <v>530</v>
      </c>
      <c r="C96" s="650">
        <v>89301222</v>
      </c>
      <c r="D96" s="729" t="s">
        <v>1419</v>
      </c>
      <c r="E96" s="730" t="s">
        <v>928</v>
      </c>
      <c r="F96" s="650" t="s">
        <v>922</v>
      </c>
      <c r="G96" s="650" t="s">
        <v>1109</v>
      </c>
      <c r="H96" s="650" t="s">
        <v>531</v>
      </c>
      <c r="I96" s="650" t="s">
        <v>1110</v>
      </c>
      <c r="J96" s="650" t="s">
        <v>1111</v>
      </c>
      <c r="K96" s="650" t="s">
        <v>1112</v>
      </c>
      <c r="L96" s="651">
        <v>0</v>
      </c>
      <c r="M96" s="651">
        <v>0</v>
      </c>
      <c r="N96" s="650">
        <v>1</v>
      </c>
      <c r="O96" s="731">
        <v>1</v>
      </c>
      <c r="P96" s="651">
        <v>0</v>
      </c>
      <c r="Q96" s="666"/>
      <c r="R96" s="650">
        <v>1</v>
      </c>
      <c r="S96" s="666">
        <v>1</v>
      </c>
      <c r="T96" s="731">
        <v>1</v>
      </c>
      <c r="U96" s="689">
        <v>1</v>
      </c>
    </row>
    <row r="97" spans="1:21" ht="14.4" customHeight="1" x14ac:dyDescent="0.3">
      <c r="A97" s="649">
        <v>22</v>
      </c>
      <c r="B97" s="650" t="s">
        <v>530</v>
      </c>
      <c r="C97" s="650">
        <v>89301222</v>
      </c>
      <c r="D97" s="729" t="s">
        <v>1419</v>
      </c>
      <c r="E97" s="730" t="s">
        <v>928</v>
      </c>
      <c r="F97" s="650" t="s">
        <v>922</v>
      </c>
      <c r="G97" s="650" t="s">
        <v>942</v>
      </c>
      <c r="H97" s="650" t="s">
        <v>531</v>
      </c>
      <c r="I97" s="650" t="s">
        <v>1113</v>
      </c>
      <c r="J97" s="650" t="s">
        <v>944</v>
      </c>
      <c r="K97" s="650" t="s">
        <v>1114</v>
      </c>
      <c r="L97" s="651">
        <v>76.349999999999994</v>
      </c>
      <c r="M97" s="651">
        <v>76.349999999999994</v>
      </c>
      <c r="N97" s="650">
        <v>1</v>
      </c>
      <c r="O97" s="731">
        <v>0.5</v>
      </c>
      <c r="P97" s="651">
        <v>76.349999999999994</v>
      </c>
      <c r="Q97" s="666">
        <v>1</v>
      </c>
      <c r="R97" s="650">
        <v>1</v>
      </c>
      <c r="S97" s="666">
        <v>1</v>
      </c>
      <c r="T97" s="731">
        <v>0.5</v>
      </c>
      <c r="U97" s="689">
        <v>1</v>
      </c>
    </row>
    <row r="98" spans="1:21" ht="14.4" customHeight="1" x14ac:dyDescent="0.3">
      <c r="A98" s="649">
        <v>22</v>
      </c>
      <c r="B98" s="650" t="s">
        <v>530</v>
      </c>
      <c r="C98" s="650">
        <v>89301222</v>
      </c>
      <c r="D98" s="729" t="s">
        <v>1419</v>
      </c>
      <c r="E98" s="730" t="s">
        <v>928</v>
      </c>
      <c r="F98" s="650" t="s">
        <v>922</v>
      </c>
      <c r="G98" s="650" t="s">
        <v>942</v>
      </c>
      <c r="H98" s="650" t="s">
        <v>531</v>
      </c>
      <c r="I98" s="650" t="s">
        <v>946</v>
      </c>
      <c r="J98" s="650" t="s">
        <v>947</v>
      </c>
      <c r="K98" s="650" t="s">
        <v>948</v>
      </c>
      <c r="L98" s="651">
        <v>0</v>
      </c>
      <c r="M98" s="651">
        <v>0</v>
      </c>
      <c r="N98" s="650">
        <v>2</v>
      </c>
      <c r="O98" s="731">
        <v>2</v>
      </c>
      <c r="P98" s="651"/>
      <c r="Q98" s="666"/>
      <c r="R98" s="650"/>
      <c r="S98" s="666">
        <v>0</v>
      </c>
      <c r="T98" s="731"/>
      <c r="U98" s="689">
        <v>0</v>
      </c>
    </row>
    <row r="99" spans="1:21" ht="14.4" customHeight="1" x14ac:dyDescent="0.3">
      <c r="A99" s="649">
        <v>22</v>
      </c>
      <c r="B99" s="650" t="s">
        <v>530</v>
      </c>
      <c r="C99" s="650">
        <v>89301222</v>
      </c>
      <c r="D99" s="729" t="s">
        <v>1419</v>
      </c>
      <c r="E99" s="730" t="s">
        <v>928</v>
      </c>
      <c r="F99" s="650" t="s">
        <v>922</v>
      </c>
      <c r="G99" s="650" t="s">
        <v>942</v>
      </c>
      <c r="H99" s="650" t="s">
        <v>531</v>
      </c>
      <c r="I99" s="650" t="s">
        <v>1034</v>
      </c>
      <c r="J99" s="650" t="s">
        <v>947</v>
      </c>
      <c r="K99" s="650" t="s">
        <v>1035</v>
      </c>
      <c r="L99" s="651">
        <v>118.87</v>
      </c>
      <c r="M99" s="651">
        <v>118.87</v>
      </c>
      <c r="N99" s="650">
        <v>1</v>
      </c>
      <c r="O99" s="731">
        <v>1</v>
      </c>
      <c r="P99" s="651"/>
      <c r="Q99" s="666">
        <v>0</v>
      </c>
      <c r="R99" s="650"/>
      <c r="S99" s="666">
        <v>0</v>
      </c>
      <c r="T99" s="731"/>
      <c r="U99" s="689">
        <v>0</v>
      </c>
    </row>
    <row r="100" spans="1:21" ht="14.4" customHeight="1" x14ac:dyDescent="0.3">
      <c r="A100" s="649">
        <v>22</v>
      </c>
      <c r="B100" s="650" t="s">
        <v>530</v>
      </c>
      <c r="C100" s="650">
        <v>89301222</v>
      </c>
      <c r="D100" s="729" t="s">
        <v>1419</v>
      </c>
      <c r="E100" s="730" t="s">
        <v>928</v>
      </c>
      <c r="F100" s="650" t="s">
        <v>922</v>
      </c>
      <c r="G100" s="650" t="s">
        <v>942</v>
      </c>
      <c r="H100" s="650" t="s">
        <v>531</v>
      </c>
      <c r="I100" s="650" t="s">
        <v>1115</v>
      </c>
      <c r="J100" s="650" t="s">
        <v>1116</v>
      </c>
      <c r="K100" s="650" t="s">
        <v>1117</v>
      </c>
      <c r="L100" s="651">
        <v>86.76</v>
      </c>
      <c r="M100" s="651">
        <v>867.60000000000014</v>
      </c>
      <c r="N100" s="650">
        <v>10</v>
      </c>
      <c r="O100" s="731">
        <v>8</v>
      </c>
      <c r="P100" s="651">
        <v>347.04</v>
      </c>
      <c r="Q100" s="666">
        <v>0.39999999999999997</v>
      </c>
      <c r="R100" s="650">
        <v>4</v>
      </c>
      <c r="S100" s="666">
        <v>0.4</v>
      </c>
      <c r="T100" s="731">
        <v>3</v>
      </c>
      <c r="U100" s="689">
        <v>0.375</v>
      </c>
    </row>
    <row r="101" spans="1:21" ht="14.4" customHeight="1" x14ac:dyDescent="0.3">
      <c r="A101" s="649">
        <v>22</v>
      </c>
      <c r="B101" s="650" t="s">
        <v>530</v>
      </c>
      <c r="C101" s="650">
        <v>89301222</v>
      </c>
      <c r="D101" s="729" t="s">
        <v>1419</v>
      </c>
      <c r="E101" s="730" t="s">
        <v>928</v>
      </c>
      <c r="F101" s="650" t="s">
        <v>922</v>
      </c>
      <c r="G101" s="650" t="s">
        <v>942</v>
      </c>
      <c r="H101" s="650" t="s">
        <v>531</v>
      </c>
      <c r="I101" s="650" t="s">
        <v>1118</v>
      </c>
      <c r="J101" s="650" t="s">
        <v>732</v>
      </c>
      <c r="K101" s="650" t="s">
        <v>1119</v>
      </c>
      <c r="L101" s="651">
        <v>86.76</v>
      </c>
      <c r="M101" s="651">
        <v>86.76</v>
      </c>
      <c r="N101" s="650">
        <v>1</v>
      </c>
      <c r="O101" s="731">
        <v>0.5</v>
      </c>
      <c r="P101" s="651"/>
      <c r="Q101" s="666">
        <v>0</v>
      </c>
      <c r="R101" s="650"/>
      <c r="S101" s="666">
        <v>0</v>
      </c>
      <c r="T101" s="731"/>
      <c r="U101" s="689">
        <v>0</v>
      </c>
    </row>
    <row r="102" spans="1:21" ht="14.4" customHeight="1" x14ac:dyDescent="0.3">
      <c r="A102" s="649">
        <v>22</v>
      </c>
      <c r="B102" s="650" t="s">
        <v>530</v>
      </c>
      <c r="C102" s="650">
        <v>89301222</v>
      </c>
      <c r="D102" s="729" t="s">
        <v>1419</v>
      </c>
      <c r="E102" s="730" t="s">
        <v>928</v>
      </c>
      <c r="F102" s="650" t="s">
        <v>922</v>
      </c>
      <c r="G102" s="650" t="s">
        <v>942</v>
      </c>
      <c r="H102" s="650" t="s">
        <v>725</v>
      </c>
      <c r="I102" s="650" t="s">
        <v>998</v>
      </c>
      <c r="J102" s="650" t="s">
        <v>999</v>
      </c>
      <c r="K102" s="650" t="s">
        <v>1000</v>
      </c>
      <c r="L102" s="651">
        <v>65.069999999999993</v>
      </c>
      <c r="M102" s="651">
        <v>260.27999999999997</v>
      </c>
      <c r="N102" s="650">
        <v>4</v>
      </c>
      <c r="O102" s="731">
        <v>3</v>
      </c>
      <c r="P102" s="651"/>
      <c r="Q102" s="666">
        <v>0</v>
      </c>
      <c r="R102" s="650"/>
      <c r="S102" s="666">
        <v>0</v>
      </c>
      <c r="T102" s="731"/>
      <c r="U102" s="689">
        <v>0</v>
      </c>
    </row>
    <row r="103" spans="1:21" ht="14.4" customHeight="1" x14ac:dyDescent="0.3">
      <c r="A103" s="649">
        <v>22</v>
      </c>
      <c r="B103" s="650" t="s">
        <v>530</v>
      </c>
      <c r="C103" s="650">
        <v>89301222</v>
      </c>
      <c r="D103" s="729" t="s">
        <v>1419</v>
      </c>
      <c r="E103" s="730" t="s">
        <v>928</v>
      </c>
      <c r="F103" s="650" t="s">
        <v>922</v>
      </c>
      <c r="G103" s="650" t="s">
        <v>942</v>
      </c>
      <c r="H103" s="650" t="s">
        <v>725</v>
      </c>
      <c r="I103" s="650" t="s">
        <v>952</v>
      </c>
      <c r="J103" s="650" t="s">
        <v>950</v>
      </c>
      <c r="K103" s="650" t="s">
        <v>951</v>
      </c>
      <c r="L103" s="651">
        <v>108.46</v>
      </c>
      <c r="M103" s="651">
        <v>1193.0600000000002</v>
      </c>
      <c r="N103" s="650">
        <v>11</v>
      </c>
      <c r="O103" s="731">
        <v>9.5</v>
      </c>
      <c r="P103" s="651">
        <v>108.46</v>
      </c>
      <c r="Q103" s="666">
        <v>9.0909090909090884E-2</v>
      </c>
      <c r="R103" s="650">
        <v>1</v>
      </c>
      <c r="S103" s="666">
        <v>9.0909090909090912E-2</v>
      </c>
      <c r="T103" s="731">
        <v>1</v>
      </c>
      <c r="U103" s="689">
        <v>0.10526315789473684</v>
      </c>
    </row>
    <row r="104" spans="1:21" ht="14.4" customHeight="1" x14ac:dyDescent="0.3">
      <c r="A104" s="649">
        <v>22</v>
      </c>
      <c r="B104" s="650" t="s">
        <v>530</v>
      </c>
      <c r="C104" s="650">
        <v>89301222</v>
      </c>
      <c r="D104" s="729" t="s">
        <v>1419</v>
      </c>
      <c r="E104" s="730" t="s">
        <v>928</v>
      </c>
      <c r="F104" s="650" t="s">
        <v>922</v>
      </c>
      <c r="G104" s="650" t="s">
        <v>942</v>
      </c>
      <c r="H104" s="650" t="s">
        <v>531</v>
      </c>
      <c r="I104" s="650" t="s">
        <v>1001</v>
      </c>
      <c r="J104" s="650" t="s">
        <v>1002</v>
      </c>
      <c r="K104" s="650" t="s">
        <v>1003</v>
      </c>
      <c r="L104" s="651">
        <v>65.069999999999993</v>
      </c>
      <c r="M104" s="651">
        <v>195.20999999999998</v>
      </c>
      <c r="N104" s="650">
        <v>3</v>
      </c>
      <c r="O104" s="731">
        <v>1.5</v>
      </c>
      <c r="P104" s="651"/>
      <c r="Q104" s="666">
        <v>0</v>
      </c>
      <c r="R104" s="650"/>
      <c r="S104" s="666">
        <v>0</v>
      </c>
      <c r="T104" s="731"/>
      <c r="U104" s="689">
        <v>0</v>
      </c>
    </row>
    <row r="105" spans="1:21" ht="14.4" customHeight="1" x14ac:dyDescent="0.3">
      <c r="A105" s="649">
        <v>22</v>
      </c>
      <c r="B105" s="650" t="s">
        <v>530</v>
      </c>
      <c r="C105" s="650">
        <v>89301222</v>
      </c>
      <c r="D105" s="729" t="s">
        <v>1419</v>
      </c>
      <c r="E105" s="730" t="s">
        <v>928</v>
      </c>
      <c r="F105" s="650" t="s">
        <v>922</v>
      </c>
      <c r="G105" s="650" t="s">
        <v>942</v>
      </c>
      <c r="H105" s="650" t="s">
        <v>531</v>
      </c>
      <c r="I105" s="650" t="s">
        <v>645</v>
      </c>
      <c r="J105" s="650" t="s">
        <v>953</v>
      </c>
      <c r="K105" s="650" t="s">
        <v>954</v>
      </c>
      <c r="L105" s="651">
        <v>108.46</v>
      </c>
      <c r="M105" s="651">
        <v>216.92</v>
      </c>
      <c r="N105" s="650">
        <v>2</v>
      </c>
      <c r="O105" s="731">
        <v>1.5</v>
      </c>
      <c r="P105" s="651">
        <v>216.92</v>
      </c>
      <c r="Q105" s="666">
        <v>1</v>
      </c>
      <c r="R105" s="650">
        <v>2</v>
      </c>
      <c r="S105" s="666">
        <v>1</v>
      </c>
      <c r="T105" s="731">
        <v>1.5</v>
      </c>
      <c r="U105" s="689">
        <v>1</v>
      </c>
    </row>
    <row r="106" spans="1:21" ht="14.4" customHeight="1" x14ac:dyDescent="0.3">
      <c r="A106" s="649">
        <v>22</v>
      </c>
      <c r="B106" s="650" t="s">
        <v>530</v>
      </c>
      <c r="C106" s="650">
        <v>89301222</v>
      </c>
      <c r="D106" s="729" t="s">
        <v>1419</v>
      </c>
      <c r="E106" s="730" t="s">
        <v>928</v>
      </c>
      <c r="F106" s="650" t="s">
        <v>922</v>
      </c>
      <c r="G106" s="650" t="s">
        <v>942</v>
      </c>
      <c r="H106" s="650" t="s">
        <v>725</v>
      </c>
      <c r="I106" s="650" t="s">
        <v>955</v>
      </c>
      <c r="J106" s="650" t="s">
        <v>956</v>
      </c>
      <c r="K106" s="650" t="s">
        <v>957</v>
      </c>
      <c r="L106" s="651">
        <v>130.15</v>
      </c>
      <c r="M106" s="651">
        <v>7678.8499999999967</v>
      </c>
      <c r="N106" s="650">
        <v>59</v>
      </c>
      <c r="O106" s="731">
        <v>38.5</v>
      </c>
      <c r="P106" s="651">
        <v>1952.2500000000005</v>
      </c>
      <c r="Q106" s="666">
        <v>0.25423728813559338</v>
      </c>
      <c r="R106" s="650">
        <v>15</v>
      </c>
      <c r="S106" s="666">
        <v>0.25423728813559321</v>
      </c>
      <c r="T106" s="731">
        <v>7.5</v>
      </c>
      <c r="U106" s="689">
        <v>0.19480519480519481</v>
      </c>
    </row>
    <row r="107" spans="1:21" ht="14.4" customHeight="1" x14ac:dyDescent="0.3">
      <c r="A107" s="649">
        <v>22</v>
      </c>
      <c r="B107" s="650" t="s">
        <v>530</v>
      </c>
      <c r="C107" s="650">
        <v>89301222</v>
      </c>
      <c r="D107" s="729" t="s">
        <v>1419</v>
      </c>
      <c r="E107" s="730" t="s">
        <v>928</v>
      </c>
      <c r="F107" s="650" t="s">
        <v>922</v>
      </c>
      <c r="G107" s="650" t="s">
        <v>942</v>
      </c>
      <c r="H107" s="650" t="s">
        <v>725</v>
      </c>
      <c r="I107" s="650" t="s">
        <v>1120</v>
      </c>
      <c r="J107" s="650" t="s">
        <v>555</v>
      </c>
      <c r="K107" s="650" t="s">
        <v>1121</v>
      </c>
      <c r="L107" s="651">
        <v>50.57</v>
      </c>
      <c r="M107" s="651">
        <v>101.14</v>
      </c>
      <c r="N107" s="650">
        <v>2</v>
      </c>
      <c r="O107" s="731">
        <v>1.5</v>
      </c>
      <c r="P107" s="651"/>
      <c r="Q107" s="666">
        <v>0</v>
      </c>
      <c r="R107" s="650"/>
      <c r="S107" s="666">
        <v>0</v>
      </c>
      <c r="T107" s="731"/>
      <c r="U107" s="689">
        <v>0</v>
      </c>
    </row>
    <row r="108" spans="1:21" ht="14.4" customHeight="1" x14ac:dyDescent="0.3">
      <c r="A108" s="649">
        <v>22</v>
      </c>
      <c r="B108" s="650" t="s">
        <v>530</v>
      </c>
      <c r="C108" s="650">
        <v>89301222</v>
      </c>
      <c r="D108" s="729" t="s">
        <v>1419</v>
      </c>
      <c r="E108" s="730" t="s">
        <v>928</v>
      </c>
      <c r="F108" s="650" t="s">
        <v>922</v>
      </c>
      <c r="G108" s="650" t="s">
        <v>942</v>
      </c>
      <c r="H108" s="650" t="s">
        <v>531</v>
      </c>
      <c r="I108" s="650" t="s">
        <v>958</v>
      </c>
      <c r="J108" s="650" t="s">
        <v>732</v>
      </c>
      <c r="K108" s="650" t="s">
        <v>959</v>
      </c>
      <c r="L108" s="651">
        <v>0</v>
      </c>
      <c r="M108" s="651">
        <v>0</v>
      </c>
      <c r="N108" s="650">
        <v>1</v>
      </c>
      <c r="O108" s="731">
        <v>0.5</v>
      </c>
      <c r="P108" s="651">
        <v>0</v>
      </c>
      <c r="Q108" s="666"/>
      <c r="R108" s="650">
        <v>1</v>
      </c>
      <c r="S108" s="666">
        <v>1</v>
      </c>
      <c r="T108" s="731">
        <v>0.5</v>
      </c>
      <c r="U108" s="689">
        <v>1</v>
      </c>
    </row>
    <row r="109" spans="1:21" ht="14.4" customHeight="1" x14ac:dyDescent="0.3">
      <c r="A109" s="649">
        <v>22</v>
      </c>
      <c r="B109" s="650" t="s">
        <v>530</v>
      </c>
      <c r="C109" s="650">
        <v>89301222</v>
      </c>
      <c r="D109" s="729" t="s">
        <v>1419</v>
      </c>
      <c r="E109" s="730" t="s">
        <v>928</v>
      </c>
      <c r="F109" s="650" t="s">
        <v>922</v>
      </c>
      <c r="G109" s="650" t="s">
        <v>942</v>
      </c>
      <c r="H109" s="650" t="s">
        <v>725</v>
      </c>
      <c r="I109" s="650" t="s">
        <v>731</v>
      </c>
      <c r="J109" s="650" t="s">
        <v>732</v>
      </c>
      <c r="K109" s="650" t="s">
        <v>904</v>
      </c>
      <c r="L109" s="651">
        <v>86.76</v>
      </c>
      <c r="M109" s="651">
        <v>4858.5600000000031</v>
      </c>
      <c r="N109" s="650">
        <v>56</v>
      </c>
      <c r="O109" s="731">
        <v>38</v>
      </c>
      <c r="P109" s="651">
        <v>1561.68</v>
      </c>
      <c r="Q109" s="666">
        <v>0.32142857142857123</v>
      </c>
      <c r="R109" s="650">
        <v>18</v>
      </c>
      <c r="S109" s="666">
        <v>0.32142857142857145</v>
      </c>
      <c r="T109" s="731">
        <v>11</v>
      </c>
      <c r="U109" s="689">
        <v>0.28947368421052633</v>
      </c>
    </row>
    <row r="110" spans="1:21" ht="14.4" customHeight="1" x14ac:dyDescent="0.3">
      <c r="A110" s="649">
        <v>22</v>
      </c>
      <c r="B110" s="650" t="s">
        <v>530</v>
      </c>
      <c r="C110" s="650">
        <v>89301222</v>
      </c>
      <c r="D110" s="729" t="s">
        <v>1419</v>
      </c>
      <c r="E110" s="730" t="s">
        <v>928</v>
      </c>
      <c r="F110" s="650" t="s">
        <v>922</v>
      </c>
      <c r="G110" s="650" t="s">
        <v>942</v>
      </c>
      <c r="H110" s="650" t="s">
        <v>531</v>
      </c>
      <c r="I110" s="650" t="s">
        <v>960</v>
      </c>
      <c r="J110" s="650" t="s">
        <v>961</v>
      </c>
      <c r="K110" s="650" t="s">
        <v>957</v>
      </c>
      <c r="L110" s="651">
        <v>130.15</v>
      </c>
      <c r="M110" s="651">
        <v>1041.2</v>
      </c>
      <c r="N110" s="650">
        <v>8</v>
      </c>
      <c r="O110" s="731">
        <v>5.5</v>
      </c>
      <c r="P110" s="651">
        <v>130.15</v>
      </c>
      <c r="Q110" s="666">
        <v>0.125</v>
      </c>
      <c r="R110" s="650">
        <v>1</v>
      </c>
      <c r="S110" s="666">
        <v>0.125</v>
      </c>
      <c r="T110" s="731">
        <v>0.5</v>
      </c>
      <c r="U110" s="689">
        <v>9.0909090909090912E-2</v>
      </c>
    </row>
    <row r="111" spans="1:21" ht="14.4" customHeight="1" x14ac:dyDescent="0.3">
      <c r="A111" s="649">
        <v>22</v>
      </c>
      <c r="B111" s="650" t="s">
        <v>530</v>
      </c>
      <c r="C111" s="650">
        <v>89301222</v>
      </c>
      <c r="D111" s="729" t="s">
        <v>1419</v>
      </c>
      <c r="E111" s="730" t="s">
        <v>928</v>
      </c>
      <c r="F111" s="650" t="s">
        <v>922</v>
      </c>
      <c r="G111" s="650" t="s">
        <v>942</v>
      </c>
      <c r="H111" s="650" t="s">
        <v>531</v>
      </c>
      <c r="I111" s="650" t="s">
        <v>653</v>
      </c>
      <c r="J111" s="650" t="s">
        <v>962</v>
      </c>
      <c r="K111" s="650" t="s">
        <v>963</v>
      </c>
      <c r="L111" s="651">
        <v>86.76</v>
      </c>
      <c r="M111" s="651">
        <v>1561.68</v>
      </c>
      <c r="N111" s="650">
        <v>18</v>
      </c>
      <c r="O111" s="731">
        <v>13.5</v>
      </c>
      <c r="P111" s="651">
        <v>347.04</v>
      </c>
      <c r="Q111" s="666">
        <v>0.22222222222222224</v>
      </c>
      <c r="R111" s="650">
        <v>4</v>
      </c>
      <c r="S111" s="666">
        <v>0.22222222222222221</v>
      </c>
      <c r="T111" s="731">
        <v>3</v>
      </c>
      <c r="U111" s="689">
        <v>0.22222222222222221</v>
      </c>
    </row>
    <row r="112" spans="1:21" ht="14.4" customHeight="1" x14ac:dyDescent="0.3">
      <c r="A112" s="649">
        <v>22</v>
      </c>
      <c r="B112" s="650" t="s">
        <v>530</v>
      </c>
      <c r="C112" s="650">
        <v>89301222</v>
      </c>
      <c r="D112" s="729" t="s">
        <v>1419</v>
      </c>
      <c r="E112" s="730" t="s">
        <v>928</v>
      </c>
      <c r="F112" s="650" t="s">
        <v>922</v>
      </c>
      <c r="G112" s="650" t="s">
        <v>942</v>
      </c>
      <c r="H112" s="650" t="s">
        <v>531</v>
      </c>
      <c r="I112" s="650" t="s">
        <v>966</v>
      </c>
      <c r="J112" s="650" t="s">
        <v>956</v>
      </c>
      <c r="K112" s="650" t="s">
        <v>967</v>
      </c>
      <c r="L112" s="651">
        <v>0</v>
      </c>
      <c r="M112" s="651">
        <v>0</v>
      </c>
      <c r="N112" s="650">
        <v>1</v>
      </c>
      <c r="O112" s="731">
        <v>0.5</v>
      </c>
      <c r="P112" s="651">
        <v>0</v>
      </c>
      <c r="Q112" s="666"/>
      <c r="R112" s="650">
        <v>1</v>
      </c>
      <c r="S112" s="666">
        <v>1</v>
      </c>
      <c r="T112" s="731">
        <v>0.5</v>
      </c>
      <c r="U112" s="689">
        <v>1</v>
      </c>
    </row>
    <row r="113" spans="1:21" ht="14.4" customHeight="1" x14ac:dyDescent="0.3">
      <c r="A113" s="649">
        <v>22</v>
      </c>
      <c r="B113" s="650" t="s">
        <v>530</v>
      </c>
      <c r="C113" s="650">
        <v>89301222</v>
      </c>
      <c r="D113" s="729" t="s">
        <v>1419</v>
      </c>
      <c r="E113" s="730" t="s">
        <v>928</v>
      </c>
      <c r="F113" s="650" t="s">
        <v>922</v>
      </c>
      <c r="G113" s="650" t="s">
        <v>942</v>
      </c>
      <c r="H113" s="650" t="s">
        <v>531</v>
      </c>
      <c r="I113" s="650" t="s">
        <v>968</v>
      </c>
      <c r="J113" s="650" t="s">
        <v>961</v>
      </c>
      <c r="K113" s="650" t="s">
        <v>967</v>
      </c>
      <c r="L113" s="651">
        <v>0</v>
      </c>
      <c r="M113" s="651">
        <v>0</v>
      </c>
      <c r="N113" s="650">
        <v>1</v>
      </c>
      <c r="O113" s="731">
        <v>1</v>
      </c>
      <c r="P113" s="651"/>
      <c r="Q113" s="666"/>
      <c r="R113" s="650"/>
      <c r="S113" s="666">
        <v>0</v>
      </c>
      <c r="T113" s="731"/>
      <c r="U113" s="689">
        <v>0</v>
      </c>
    </row>
    <row r="114" spans="1:21" ht="14.4" customHeight="1" x14ac:dyDescent="0.3">
      <c r="A114" s="649">
        <v>22</v>
      </c>
      <c r="B114" s="650" t="s">
        <v>530</v>
      </c>
      <c r="C114" s="650">
        <v>89301222</v>
      </c>
      <c r="D114" s="729" t="s">
        <v>1419</v>
      </c>
      <c r="E114" s="730" t="s">
        <v>928</v>
      </c>
      <c r="F114" s="650" t="s">
        <v>922</v>
      </c>
      <c r="G114" s="650" t="s">
        <v>1122</v>
      </c>
      <c r="H114" s="650" t="s">
        <v>531</v>
      </c>
      <c r="I114" s="650" t="s">
        <v>1123</v>
      </c>
      <c r="J114" s="650" t="s">
        <v>1124</v>
      </c>
      <c r="K114" s="650" t="s">
        <v>1125</v>
      </c>
      <c r="L114" s="651">
        <v>60.02</v>
      </c>
      <c r="M114" s="651">
        <v>60.02</v>
      </c>
      <c r="N114" s="650">
        <v>1</v>
      </c>
      <c r="O114" s="731">
        <v>0.5</v>
      </c>
      <c r="P114" s="651"/>
      <c r="Q114" s="666">
        <v>0</v>
      </c>
      <c r="R114" s="650"/>
      <c r="S114" s="666">
        <v>0</v>
      </c>
      <c r="T114" s="731"/>
      <c r="U114" s="689">
        <v>0</v>
      </c>
    </row>
    <row r="115" spans="1:21" ht="14.4" customHeight="1" x14ac:dyDescent="0.3">
      <c r="A115" s="649">
        <v>22</v>
      </c>
      <c r="B115" s="650" t="s">
        <v>530</v>
      </c>
      <c r="C115" s="650">
        <v>89301222</v>
      </c>
      <c r="D115" s="729" t="s">
        <v>1419</v>
      </c>
      <c r="E115" s="730" t="s">
        <v>928</v>
      </c>
      <c r="F115" s="650" t="s">
        <v>922</v>
      </c>
      <c r="G115" s="650" t="s">
        <v>1122</v>
      </c>
      <c r="H115" s="650" t="s">
        <v>531</v>
      </c>
      <c r="I115" s="650" t="s">
        <v>1126</v>
      </c>
      <c r="J115" s="650" t="s">
        <v>1127</v>
      </c>
      <c r="K115" s="650" t="s">
        <v>1128</v>
      </c>
      <c r="L115" s="651">
        <v>149.62</v>
      </c>
      <c r="M115" s="651">
        <v>299.24</v>
      </c>
      <c r="N115" s="650">
        <v>2</v>
      </c>
      <c r="O115" s="731">
        <v>1.5</v>
      </c>
      <c r="P115" s="651"/>
      <c r="Q115" s="666">
        <v>0</v>
      </c>
      <c r="R115" s="650"/>
      <c r="S115" s="666">
        <v>0</v>
      </c>
      <c r="T115" s="731"/>
      <c r="U115" s="689">
        <v>0</v>
      </c>
    </row>
    <row r="116" spans="1:21" ht="14.4" customHeight="1" x14ac:dyDescent="0.3">
      <c r="A116" s="649">
        <v>22</v>
      </c>
      <c r="B116" s="650" t="s">
        <v>530</v>
      </c>
      <c r="C116" s="650">
        <v>89301222</v>
      </c>
      <c r="D116" s="729" t="s">
        <v>1419</v>
      </c>
      <c r="E116" s="730" t="s">
        <v>928</v>
      </c>
      <c r="F116" s="650" t="s">
        <v>922</v>
      </c>
      <c r="G116" s="650" t="s">
        <v>1129</v>
      </c>
      <c r="H116" s="650" t="s">
        <v>531</v>
      </c>
      <c r="I116" s="650" t="s">
        <v>1130</v>
      </c>
      <c r="J116" s="650" t="s">
        <v>1131</v>
      </c>
      <c r="K116" s="650" t="s">
        <v>1132</v>
      </c>
      <c r="L116" s="651">
        <v>91.05</v>
      </c>
      <c r="M116" s="651">
        <v>182.1</v>
      </c>
      <c r="N116" s="650">
        <v>2</v>
      </c>
      <c r="O116" s="731">
        <v>1</v>
      </c>
      <c r="P116" s="651"/>
      <c r="Q116" s="666">
        <v>0</v>
      </c>
      <c r="R116" s="650"/>
      <c r="S116" s="666">
        <v>0</v>
      </c>
      <c r="T116" s="731"/>
      <c r="U116" s="689">
        <v>0</v>
      </c>
    </row>
    <row r="117" spans="1:21" ht="14.4" customHeight="1" x14ac:dyDescent="0.3">
      <c r="A117" s="649">
        <v>22</v>
      </c>
      <c r="B117" s="650" t="s">
        <v>530</v>
      </c>
      <c r="C117" s="650">
        <v>89301222</v>
      </c>
      <c r="D117" s="729" t="s">
        <v>1419</v>
      </c>
      <c r="E117" s="730" t="s">
        <v>928</v>
      </c>
      <c r="F117" s="650" t="s">
        <v>922</v>
      </c>
      <c r="G117" s="650" t="s">
        <v>1133</v>
      </c>
      <c r="H117" s="650" t="s">
        <v>531</v>
      </c>
      <c r="I117" s="650" t="s">
        <v>754</v>
      </c>
      <c r="J117" s="650" t="s">
        <v>755</v>
      </c>
      <c r="K117" s="650" t="s">
        <v>756</v>
      </c>
      <c r="L117" s="651">
        <v>120.37</v>
      </c>
      <c r="M117" s="651">
        <v>120.37</v>
      </c>
      <c r="N117" s="650">
        <v>1</v>
      </c>
      <c r="O117" s="731">
        <v>1</v>
      </c>
      <c r="P117" s="651"/>
      <c r="Q117" s="666">
        <v>0</v>
      </c>
      <c r="R117" s="650"/>
      <c r="S117" s="666">
        <v>0</v>
      </c>
      <c r="T117" s="731"/>
      <c r="U117" s="689">
        <v>0</v>
      </c>
    </row>
    <row r="118" spans="1:21" ht="14.4" customHeight="1" x14ac:dyDescent="0.3">
      <c r="A118" s="649">
        <v>22</v>
      </c>
      <c r="B118" s="650" t="s">
        <v>530</v>
      </c>
      <c r="C118" s="650">
        <v>89301222</v>
      </c>
      <c r="D118" s="729" t="s">
        <v>1419</v>
      </c>
      <c r="E118" s="730" t="s">
        <v>928</v>
      </c>
      <c r="F118" s="650" t="s">
        <v>922</v>
      </c>
      <c r="G118" s="650" t="s">
        <v>1134</v>
      </c>
      <c r="H118" s="650" t="s">
        <v>531</v>
      </c>
      <c r="I118" s="650" t="s">
        <v>1135</v>
      </c>
      <c r="J118" s="650" t="s">
        <v>1136</v>
      </c>
      <c r="K118" s="650" t="s">
        <v>1137</v>
      </c>
      <c r="L118" s="651">
        <v>59.55</v>
      </c>
      <c r="M118" s="651">
        <v>59.55</v>
      </c>
      <c r="N118" s="650">
        <v>1</v>
      </c>
      <c r="O118" s="731">
        <v>0.5</v>
      </c>
      <c r="P118" s="651">
        <v>59.55</v>
      </c>
      <c r="Q118" s="666">
        <v>1</v>
      </c>
      <c r="R118" s="650">
        <v>1</v>
      </c>
      <c r="S118" s="666">
        <v>1</v>
      </c>
      <c r="T118" s="731">
        <v>0.5</v>
      </c>
      <c r="U118" s="689">
        <v>1</v>
      </c>
    </row>
    <row r="119" spans="1:21" ht="14.4" customHeight="1" x14ac:dyDescent="0.3">
      <c r="A119" s="649">
        <v>22</v>
      </c>
      <c r="B119" s="650" t="s">
        <v>530</v>
      </c>
      <c r="C119" s="650">
        <v>89301222</v>
      </c>
      <c r="D119" s="729" t="s">
        <v>1419</v>
      </c>
      <c r="E119" s="730" t="s">
        <v>928</v>
      </c>
      <c r="F119" s="650" t="s">
        <v>922</v>
      </c>
      <c r="G119" s="650" t="s">
        <v>971</v>
      </c>
      <c r="H119" s="650" t="s">
        <v>531</v>
      </c>
      <c r="I119" s="650" t="s">
        <v>1023</v>
      </c>
      <c r="J119" s="650" t="s">
        <v>976</v>
      </c>
      <c r="K119" s="650" t="s">
        <v>589</v>
      </c>
      <c r="L119" s="651">
        <v>97.97</v>
      </c>
      <c r="M119" s="651">
        <v>195.94</v>
      </c>
      <c r="N119" s="650">
        <v>2</v>
      </c>
      <c r="O119" s="731">
        <v>1</v>
      </c>
      <c r="P119" s="651"/>
      <c r="Q119" s="666">
        <v>0</v>
      </c>
      <c r="R119" s="650"/>
      <c r="S119" s="666">
        <v>0</v>
      </c>
      <c r="T119" s="731"/>
      <c r="U119" s="689">
        <v>0</v>
      </c>
    </row>
    <row r="120" spans="1:21" ht="14.4" customHeight="1" x14ac:dyDescent="0.3">
      <c r="A120" s="649">
        <v>22</v>
      </c>
      <c r="B120" s="650" t="s">
        <v>530</v>
      </c>
      <c r="C120" s="650">
        <v>89301222</v>
      </c>
      <c r="D120" s="729" t="s">
        <v>1419</v>
      </c>
      <c r="E120" s="730" t="s">
        <v>928</v>
      </c>
      <c r="F120" s="650" t="s">
        <v>922</v>
      </c>
      <c r="G120" s="650" t="s">
        <v>1138</v>
      </c>
      <c r="H120" s="650" t="s">
        <v>725</v>
      </c>
      <c r="I120" s="650" t="s">
        <v>1139</v>
      </c>
      <c r="J120" s="650" t="s">
        <v>1140</v>
      </c>
      <c r="K120" s="650" t="s">
        <v>1141</v>
      </c>
      <c r="L120" s="651">
        <v>349.88</v>
      </c>
      <c r="M120" s="651">
        <v>349.88</v>
      </c>
      <c r="N120" s="650">
        <v>1</v>
      </c>
      <c r="O120" s="731">
        <v>0.5</v>
      </c>
      <c r="P120" s="651"/>
      <c r="Q120" s="666">
        <v>0</v>
      </c>
      <c r="R120" s="650"/>
      <c r="S120" s="666">
        <v>0</v>
      </c>
      <c r="T120" s="731"/>
      <c r="U120" s="689">
        <v>0</v>
      </c>
    </row>
    <row r="121" spans="1:21" ht="14.4" customHeight="1" x14ac:dyDescent="0.3">
      <c r="A121" s="649">
        <v>22</v>
      </c>
      <c r="B121" s="650" t="s">
        <v>530</v>
      </c>
      <c r="C121" s="650">
        <v>89301222</v>
      </c>
      <c r="D121" s="729" t="s">
        <v>1419</v>
      </c>
      <c r="E121" s="730" t="s">
        <v>928</v>
      </c>
      <c r="F121" s="650" t="s">
        <v>922</v>
      </c>
      <c r="G121" s="650" t="s">
        <v>1142</v>
      </c>
      <c r="H121" s="650" t="s">
        <v>531</v>
      </c>
      <c r="I121" s="650" t="s">
        <v>1143</v>
      </c>
      <c r="J121" s="650" t="s">
        <v>1144</v>
      </c>
      <c r="K121" s="650" t="s">
        <v>1078</v>
      </c>
      <c r="L121" s="651">
        <v>202.25</v>
      </c>
      <c r="M121" s="651">
        <v>202.25</v>
      </c>
      <c r="N121" s="650">
        <v>1</v>
      </c>
      <c r="O121" s="731">
        <v>1</v>
      </c>
      <c r="P121" s="651"/>
      <c r="Q121" s="666">
        <v>0</v>
      </c>
      <c r="R121" s="650"/>
      <c r="S121" s="666">
        <v>0</v>
      </c>
      <c r="T121" s="731"/>
      <c r="U121" s="689">
        <v>0</v>
      </c>
    </row>
    <row r="122" spans="1:21" ht="14.4" customHeight="1" x14ac:dyDescent="0.3">
      <c r="A122" s="649">
        <v>22</v>
      </c>
      <c r="B122" s="650" t="s">
        <v>530</v>
      </c>
      <c r="C122" s="650">
        <v>89301222</v>
      </c>
      <c r="D122" s="729" t="s">
        <v>1419</v>
      </c>
      <c r="E122" s="730" t="s">
        <v>928</v>
      </c>
      <c r="F122" s="650" t="s">
        <v>922</v>
      </c>
      <c r="G122" s="650" t="s">
        <v>1145</v>
      </c>
      <c r="H122" s="650" t="s">
        <v>725</v>
      </c>
      <c r="I122" s="650" t="s">
        <v>1146</v>
      </c>
      <c r="J122" s="650" t="s">
        <v>1147</v>
      </c>
      <c r="K122" s="650" t="s">
        <v>1148</v>
      </c>
      <c r="L122" s="651">
        <v>168.78</v>
      </c>
      <c r="M122" s="651">
        <v>168.78</v>
      </c>
      <c r="N122" s="650">
        <v>1</v>
      </c>
      <c r="O122" s="731">
        <v>0.5</v>
      </c>
      <c r="P122" s="651"/>
      <c r="Q122" s="666">
        <v>0</v>
      </c>
      <c r="R122" s="650"/>
      <c r="S122" s="666">
        <v>0</v>
      </c>
      <c r="T122" s="731"/>
      <c r="U122" s="689">
        <v>0</v>
      </c>
    </row>
    <row r="123" spans="1:21" ht="14.4" customHeight="1" x14ac:dyDescent="0.3">
      <c r="A123" s="649">
        <v>22</v>
      </c>
      <c r="B123" s="650" t="s">
        <v>530</v>
      </c>
      <c r="C123" s="650">
        <v>89301222</v>
      </c>
      <c r="D123" s="729" t="s">
        <v>1419</v>
      </c>
      <c r="E123" s="730" t="s">
        <v>928</v>
      </c>
      <c r="F123" s="650" t="s">
        <v>922</v>
      </c>
      <c r="G123" s="650" t="s">
        <v>1149</v>
      </c>
      <c r="H123" s="650" t="s">
        <v>531</v>
      </c>
      <c r="I123" s="650" t="s">
        <v>1150</v>
      </c>
      <c r="J123" s="650" t="s">
        <v>1151</v>
      </c>
      <c r="K123" s="650" t="s">
        <v>1152</v>
      </c>
      <c r="L123" s="651">
        <v>305.08</v>
      </c>
      <c r="M123" s="651">
        <v>305.08</v>
      </c>
      <c r="N123" s="650">
        <v>1</v>
      </c>
      <c r="O123" s="731">
        <v>0.5</v>
      </c>
      <c r="P123" s="651">
        <v>305.08</v>
      </c>
      <c r="Q123" s="666">
        <v>1</v>
      </c>
      <c r="R123" s="650">
        <v>1</v>
      </c>
      <c r="S123" s="666">
        <v>1</v>
      </c>
      <c r="T123" s="731">
        <v>0.5</v>
      </c>
      <c r="U123" s="689">
        <v>1</v>
      </c>
    </row>
    <row r="124" spans="1:21" ht="14.4" customHeight="1" x14ac:dyDescent="0.3">
      <c r="A124" s="649">
        <v>22</v>
      </c>
      <c r="B124" s="650" t="s">
        <v>530</v>
      </c>
      <c r="C124" s="650">
        <v>89301222</v>
      </c>
      <c r="D124" s="729" t="s">
        <v>1419</v>
      </c>
      <c r="E124" s="730" t="s">
        <v>928</v>
      </c>
      <c r="F124" s="650" t="s">
        <v>922</v>
      </c>
      <c r="G124" s="650" t="s">
        <v>1153</v>
      </c>
      <c r="H124" s="650" t="s">
        <v>725</v>
      </c>
      <c r="I124" s="650" t="s">
        <v>1154</v>
      </c>
      <c r="J124" s="650" t="s">
        <v>1155</v>
      </c>
      <c r="K124" s="650" t="s">
        <v>1156</v>
      </c>
      <c r="L124" s="651">
        <v>140.03</v>
      </c>
      <c r="M124" s="651">
        <v>280.06</v>
      </c>
      <c r="N124" s="650">
        <v>2</v>
      </c>
      <c r="O124" s="731">
        <v>0.5</v>
      </c>
      <c r="P124" s="651"/>
      <c r="Q124" s="666">
        <v>0</v>
      </c>
      <c r="R124" s="650"/>
      <c r="S124" s="666">
        <v>0</v>
      </c>
      <c r="T124" s="731"/>
      <c r="U124" s="689">
        <v>0</v>
      </c>
    </row>
    <row r="125" spans="1:21" ht="14.4" customHeight="1" x14ac:dyDescent="0.3">
      <c r="A125" s="649">
        <v>22</v>
      </c>
      <c r="B125" s="650" t="s">
        <v>530</v>
      </c>
      <c r="C125" s="650">
        <v>89301222</v>
      </c>
      <c r="D125" s="729" t="s">
        <v>1419</v>
      </c>
      <c r="E125" s="730" t="s">
        <v>928</v>
      </c>
      <c r="F125" s="650" t="s">
        <v>922</v>
      </c>
      <c r="G125" s="650" t="s">
        <v>1157</v>
      </c>
      <c r="H125" s="650" t="s">
        <v>531</v>
      </c>
      <c r="I125" s="650" t="s">
        <v>1158</v>
      </c>
      <c r="J125" s="650" t="s">
        <v>1159</v>
      </c>
      <c r="K125" s="650" t="s">
        <v>1160</v>
      </c>
      <c r="L125" s="651">
        <v>0</v>
      </c>
      <c r="M125" s="651">
        <v>0</v>
      </c>
      <c r="N125" s="650">
        <v>1</v>
      </c>
      <c r="O125" s="731">
        <v>1</v>
      </c>
      <c r="P125" s="651">
        <v>0</v>
      </c>
      <c r="Q125" s="666"/>
      <c r="R125" s="650">
        <v>1</v>
      </c>
      <c r="S125" s="666">
        <v>1</v>
      </c>
      <c r="T125" s="731">
        <v>1</v>
      </c>
      <c r="U125" s="689">
        <v>1</v>
      </c>
    </row>
    <row r="126" spans="1:21" ht="14.4" customHeight="1" x14ac:dyDescent="0.3">
      <c r="A126" s="649">
        <v>22</v>
      </c>
      <c r="B126" s="650" t="s">
        <v>530</v>
      </c>
      <c r="C126" s="650">
        <v>89301222</v>
      </c>
      <c r="D126" s="729" t="s">
        <v>1419</v>
      </c>
      <c r="E126" s="730" t="s">
        <v>928</v>
      </c>
      <c r="F126" s="650" t="s">
        <v>922</v>
      </c>
      <c r="G126" s="650" t="s">
        <v>1161</v>
      </c>
      <c r="H126" s="650" t="s">
        <v>725</v>
      </c>
      <c r="I126" s="650" t="s">
        <v>1162</v>
      </c>
      <c r="J126" s="650" t="s">
        <v>1163</v>
      </c>
      <c r="K126" s="650" t="s">
        <v>1164</v>
      </c>
      <c r="L126" s="651">
        <v>67.42</v>
      </c>
      <c r="M126" s="651">
        <v>67.42</v>
      </c>
      <c r="N126" s="650">
        <v>1</v>
      </c>
      <c r="O126" s="731">
        <v>0.5</v>
      </c>
      <c r="P126" s="651">
        <v>67.42</v>
      </c>
      <c r="Q126" s="666">
        <v>1</v>
      </c>
      <c r="R126" s="650">
        <v>1</v>
      </c>
      <c r="S126" s="666">
        <v>1</v>
      </c>
      <c r="T126" s="731">
        <v>0.5</v>
      </c>
      <c r="U126" s="689">
        <v>1</v>
      </c>
    </row>
    <row r="127" spans="1:21" ht="14.4" customHeight="1" x14ac:dyDescent="0.3">
      <c r="A127" s="649">
        <v>22</v>
      </c>
      <c r="B127" s="650" t="s">
        <v>530</v>
      </c>
      <c r="C127" s="650">
        <v>89301222</v>
      </c>
      <c r="D127" s="729" t="s">
        <v>1419</v>
      </c>
      <c r="E127" s="730" t="s">
        <v>928</v>
      </c>
      <c r="F127" s="650" t="s">
        <v>922</v>
      </c>
      <c r="G127" s="650" t="s">
        <v>1165</v>
      </c>
      <c r="H127" s="650" t="s">
        <v>531</v>
      </c>
      <c r="I127" s="650" t="s">
        <v>1166</v>
      </c>
      <c r="J127" s="650" t="s">
        <v>1167</v>
      </c>
      <c r="K127" s="650" t="s">
        <v>1168</v>
      </c>
      <c r="L127" s="651">
        <v>330.74</v>
      </c>
      <c r="M127" s="651">
        <v>330.74</v>
      </c>
      <c r="N127" s="650">
        <v>1</v>
      </c>
      <c r="O127" s="731">
        <v>1</v>
      </c>
      <c r="P127" s="651"/>
      <c r="Q127" s="666">
        <v>0</v>
      </c>
      <c r="R127" s="650"/>
      <c r="S127" s="666">
        <v>0</v>
      </c>
      <c r="T127" s="731"/>
      <c r="U127" s="689">
        <v>0</v>
      </c>
    </row>
    <row r="128" spans="1:21" ht="14.4" customHeight="1" x14ac:dyDescent="0.3">
      <c r="A128" s="649">
        <v>22</v>
      </c>
      <c r="B128" s="650" t="s">
        <v>530</v>
      </c>
      <c r="C128" s="650">
        <v>89301222</v>
      </c>
      <c r="D128" s="729" t="s">
        <v>1419</v>
      </c>
      <c r="E128" s="730" t="s">
        <v>928</v>
      </c>
      <c r="F128" s="650" t="s">
        <v>922</v>
      </c>
      <c r="G128" s="650" t="s">
        <v>1165</v>
      </c>
      <c r="H128" s="650" t="s">
        <v>531</v>
      </c>
      <c r="I128" s="650" t="s">
        <v>1169</v>
      </c>
      <c r="J128" s="650" t="s">
        <v>1167</v>
      </c>
      <c r="K128" s="650" t="s">
        <v>1170</v>
      </c>
      <c r="L128" s="651">
        <v>110.25</v>
      </c>
      <c r="M128" s="651">
        <v>220.5</v>
      </c>
      <c r="N128" s="650">
        <v>2</v>
      </c>
      <c r="O128" s="731">
        <v>1</v>
      </c>
      <c r="P128" s="651"/>
      <c r="Q128" s="666">
        <v>0</v>
      </c>
      <c r="R128" s="650"/>
      <c r="S128" s="666">
        <v>0</v>
      </c>
      <c r="T128" s="731"/>
      <c r="U128" s="689">
        <v>0</v>
      </c>
    </row>
    <row r="129" spans="1:21" ht="14.4" customHeight="1" x14ac:dyDescent="0.3">
      <c r="A129" s="649">
        <v>22</v>
      </c>
      <c r="B129" s="650" t="s">
        <v>530</v>
      </c>
      <c r="C129" s="650">
        <v>89301222</v>
      </c>
      <c r="D129" s="729" t="s">
        <v>1419</v>
      </c>
      <c r="E129" s="730" t="s">
        <v>928</v>
      </c>
      <c r="F129" s="650" t="s">
        <v>922</v>
      </c>
      <c r="G129" s="650" t="s">
        <v>1171</v>
      </c>
      <c r="H129" s="650" t="s">
        <v>531</v>
      </c>
      <c r="I129" s="650" t="s">
        <v>1172</v>
      </c>
      <c r="J129" s="650" t="s">
        <v>1173</v>
      </c>
      <c r="K129" s="650" t="s">
        <v>1174</v>
      </c>
      <c r="L129" s="651">
        <v>0</v>
      </c>
      <c r="M129" s="651">
        <v>0</v>
      </c>
      <c r="N129" s="650">
        <v>1</v>
      </c>
      <c r="O129" s="731">
        <v>1</v>
      </c>
      <c r="P129" s="651"/>
      <c r="Q129" s="666"/>
      <c r="R129" s="650"/>
      <c r="S129" s="666">
        <v>0</v>
      </c>
      <c r="T129" s="731"/>
      <c r="U129" s="689">
        <v>0</v>
      </c>
    </row>
    <row r="130" spans="1:21" ht="14.4" customHeight="1" x14ac:dyDescent="0.3">
      <c r="A130" s="649">
        <v>22</v>
      </c>
      <c r="B130" s="650" t="s">
        <v>530</v>
      </c>
      <c r="C130" s="650">
        <v>89301222</v>
      </c>
      <c r="D130" s="729" t="s">
        <v>1419</v>
      </c>
      <c r="E130" s="730" t="s">
        <v>928</v>
      </c>
      <c r="F130" s="650" t="s">
        <v>922</v>
      </c>
      <c r="G130" s="650" t="s">
        <v>1175</v>
      </c>
      <c r="H130" s="650" t="s">
        <v>531</v>
      </c>
      <c r="I130" s="650" t="s">
        <v>1176</v>
      </c>
      <c r="J130" s="650" t="s">
        <v>1177</v>
      </c>
      <c r="K130" s="650" t="s">
        <v>1178</v>
      </c>
      <c r="L130" s="651">
        <v>668.45</v>
      </c>
      <c r="M130" s="651">
        <v>668.45</v>
      </c>
      <c r="N130" s="650">
        <v>1</v>
      </c>
      <c r="O130" s="731">
        <v>1</v>
      </c>
      <c r="P130" s="651">
        <v>668.45</v>
      </c>
      <c r="Q130" s="666">
        <v>1</v>
      </c>
      <c r="R130" s="650">
        <v>1</v>
      </c>
      <c r="S130" s="666">
        <v>1</v>
      </c>
      <c r="T130" s="731">
        <v>1</v>
      </c>
      <c r="U130" s="689">
        <v>1</v>
      </c>
    </row>
    <row r="131" spans="1:21" ht="14.4" customHeight="1" x14ac:dyDescent="0.3">
      <c r="A131" s="649">
        <v>22</v>
      </c>
      <c r="B131" s="650" t="s">
        <v>530</v>
      </c>
      <c r="C131" s="650">
        <v>89301222</v>
      </c>
      <c r="D131" s="729" t="s">
        <v>1419</v>
      </c>
      <c r="E131" s="730" t="s">
        <v>928</v>
      </c>
      <c r="F131" s="650" t="s">
        <v>922</v>
      </c>
      <c r="G131" s="650" t="s">
        <v>1175</v>
      </c>
      <c r="H131" s="650" t="s">
        <v>531</v>
      </c>
      <c r="I131" s="650" t="s">
        <v>1179</v>
      </c>
      <c r="J131" s="650" t="s">
        <v>1177</v>
      </c>
      <c r="K131" s="650" t="s">
        <v>1180</v>
      </c>
      <c r="L131" s="651">
        <v>190.98</v>
      </c>
      <c r="M131" s="651">
        <v>190.98</v>
      </c>
      <c r="N131" s="650">
        <v>1</v>
      </c>
      <c r="O131" s="731">
        <v>0.5</v>
      </c>
      <c r="P131" s="651"/>
      <c r="Q131" s="666">
        <v>0</v>
      </c>
      <c r="R131" s="650"/>
      <c r="S131" s="666">
        <v>0</v>
      </c>
      <c r="T131" s="731"/>
      <c r="U131" s="689">
        <v>0</v>
      </c>
    </row>
    <row r="132" spans="1:21" ht="14.4" customHeight="1" x14ac:dyDescent="0.3">
      <c r="A132" s="649">
        <v>22</v>
      </c>
      <c r="B132" s="650" t="s">
        <v>530</v>
      </c>
      <c r="C132" s="650">
        <v>89301222</v>
      </c>
      <c r="D132" s="729" t="s">
        <v>1419</v>
      </c>
      <c r="E132" s="730" t="s">
        <v>928</v>
      </c>
      <c r="F132" s="650" t="s">
        <v>922</v>
      </c>
      <c r="G132" s="650" t="s">
        <v>1175</v>
      </c>
      <c r="H132" s="650" t="s">
        <v>531</v>
      </c>
      <c r="I132" s="650" t="s">
        <v>1181</v>
      </c>
      <c r="J132" s="650" t="s">
        <v>1177</v>
      </c>
      <c r="K132" s="650" t="s">
        <v>1182</v>
      </c>
      <c r="L132" s="651">
        <v>0</v>
      </c>
      <c r="M132" s="651">
        <v>0</v>
      </c>
      <c r="N132" s="650">
        <v>1</v>
      </c>
      <c r="O132" s="731">
        <v>1</v>
      </c>
      <c r="P132" s="651"/>
      <c r="Q132" s="666"/>
      <c r="R132" s="650"/>
      <c r="S132" s="666">
        <v>0</v>
      </c>
      <c r="T132" s="731"/>
      <c r="U132" s="689">
        <v>0</v>
      </c>
    </row>
    <row r="133" spans="1:21" ht="14.4" customHeight="1" x14ac:dyDescent="0.3">
      <c r="A133" s="649">
        <v>22</v>
      </c>
      <c r="B133" s="650" t="s">
        <v>530</v>
      </c>
      <c r="C133" s="650">
        <v>89301222</v>
      </c>
      <c r="D133" s="729" t="s">
        <v>1419</v>
      </c>
      <c r="E133" s="730" t="s">
        <v>928</v>
      </c>
      <c r="F133" s="650" t="s">
        <v>922</v>
      </c>
      <c r="G133" s="650" t="s">
        <v>1183</v>
      </c>
      <c r="H133" s="650" t="s">
        <v>531</v>
      </c>
      <c r="I133" s="650" t="s">
        <v>1184</v>
      </c>
      <c r="J133" s="650" t="s">
        <v>1185</v>
      </c>
      <c r="K133" s="650" t="s">
        <v>1186</v>
      </c>
      <c r="L133" s="651">
        <v>0</v>
      </c>
      <c r="M133" s="651">
        <v>0</v>
      </c>
      <c r="N133" s="650">
        <v>1</v>
      </c>
      <c r="O133" s="731">
        <v>1</v>
      </c>
      <c r="P133" s="651"/>
      <c r="Q133" s="666"/>
      <c r="R133" s="650"/>
      <c r="S133" s="666">
        <v>0</v>
      </c>
      <c r="T133" s="731"/>
      <c r="U133" s="689">
        <v>0</v>
      </c>
    </row>
    <row r="134" spans="1:21" ht="14.4" customHeight="1" x14ac:dyDescent="0.3">
      <c r="A134" s="649">
        <v>22</v>
      </c>
      <c r="B134" s="650" t="s">
        <v>530</v>
      </c>
      <c r="C134" s="650">
        <v>89301222</v>
      </c>
      <c r="D134" s="729" t="s">
        <v>1419</v>
      </c>
      <c r="E134" s="730" t="s">
        <v>928</v>
      </c>
      <c r="F134" s="650" t="s">
        <v>922</v>
      </c>
      <c r="G134" s="650" t="s">
        <v>1187</v>
      </c>
      <c r="H134" s="650" t="s">
        <v>531</v>
      </c>
      <c r="I134" s="650" t="s">
        <v>1188</v>
      </c>
      <c r="J134" s="650" t="s">
        <v>1189</v>
      </c>
      <c r="K134" s="650" t="s">
        <v>1190</v>
      </c>
      <c r="L134" s="651">
        <v>0</v>
      </c>
      <c r="M134" s="651">
        <v>0</v>
      </c>
      <c r="N134" s="650">
        <v>2</v>
      </c>
      <c r="O134" s="731">
        <v>0.5</v>
      </c>
      <c r="P134" s="651"/>
      <c r="Q134" s="666"/>
      <c r="R134" s="650"/>
      <c r="S134" s="666">
        <v>0</v>
      </c>
      <c r="T134" s="731"/>
      <c r="U134" s="689">
        <v>0</v>
      </c>
    </row>
    <row r="135" spans="1:21" ht="14.4" customHeight="1" x14ac:dyDescent="0.3">
      <c r="A135" s="649">
        <v>22</v>
      </c>
      <c r="B135" s="650" t="s">
        <v>530</v>
      </c>
      <c r="C135" s="650">
        <v>89301222</v>
      </c>
      <c r="D135" s="729" t="s">
        <v>1419</v>
      </c>
      <c r="E135" s="730" t="s">
        <v>928</v>
      </c>
      <c r="F135" s="650" t="s">
        <v>922</v>
      </c>
      <c r="G135" s="650" t="s">
        <v>1024</v>
      </c>
      <c r="H135" s="650" t="s">
        <v>531</v>
      </c>
      <c r="I135" s="650" t="s">
        <v>1191</v>
      </c>
      <c r="J135" s="650" t="s">
        <v>1192</v>
      </c>
      <c r="K135" s="650" t="s">
        <v>1152</v>
      </c>
      <c r="L135" s="651">
        <v>286.63</v>
      </c>
      <c r="M135" s="651">
        <v>286.63</v>
      </c>
      <c r="N135" s="650">
        <v>1</v>
      </c>
      <c r="O135" s="731">
        <v>1</v>
      </c>
      <c r="P135" s="651">
        <v>286.63</v>
      </c>
      <c r="Q135" s="666">
        <v>1</v>
      </c>
      <c r="R135" s="650">
        <v>1</v>
      </c>
      <c r="S135" s="666">
        <v>1</v>
      </c>
      <c r="T135" s="731">
        <v>1</v>
      </c>
      <c r="U135" s="689">
        <v>1</v>
      </c>
    </row>
    <row r="136" spans="1:21" ht="14.4" customHeight="1" x14ac:dyDescent="0.3">
      <c r="A136" s="649">
        <v>22</v>
      </c>
      <c r="B136" s="650" t="s">
        <v>530</v>
      </c>
      <c r="C136" s="650">
        <v>89301222</v>
      </c>
      <c r="D136" s="729" t="s">
        <v>1419</v>
      </c>
      <c r="E136" s="730" t="s">
        <v>928</v>
      </c>
      <c r="F136" s="650" t="s">
        <v>922</v>
      </c>
      <c r="G136" s="650" t="s">
        <v>1193</v>
      </c>
      <c r="H136" s="650" t="s">
        <v>531</v>
      </c>
      <c r="I136" s="650" t="s">
        <v>1194</v>
      </c>
      <c r="J136" s="650" t="s">
        <v>1195</v>
      </c>
      <c r="K136" s="650" t="s">
        <v>623</v>
      </c>
      <c r="L136" s="651">
        <v>0</v>
      </c>
      <c r="M136" s="651">
        <v>0</v>
      </c>
      <c r="N136" s="650">
        <v>2</v>
      </c>
      <c r="O136" s="731">
        <v>1.5</v>
      </c>
      <c r="P136" s="651">
        <v>0</v>
      </c>
      <c r="Q136" s="666"/>
      <c r="R136" s="650">
        <v>1</v>
      </c>
      <c r="S136" s="666">
        <v>0.5</v>
      </c>
      <c r="T136" s="731">
        <v>0.5</v>
      </c>
      <c r="U136" s="689">
        <v>0.33333333333333331</v>
      </c>
    </row>
    <row r="137" spans="1:21" ht="14.4" customHeight="1" x14ac:dyDescent="0.3">
      <c r="A137" s="649">
        <v>22</v>
      </c>
      <c r="B137" s="650" t="s">
        <v>530</v>
      </c>
      <c r="C137" s="650">
        <v>89301222</v>
      </c>
      <c r="D137" s="729" t="s">
        <v>1419</v>
      </c>
      <c r="E137" s="730" t="s">
        <v>928</v>
      </c>
      <c r="F137" s="650" t="s">
        <v>922</v>
      </c>
      <c r="G137" s="650" t="s">
        <v>1193</v>
      </c>
      <c r="H137" s="650" t="s">
        <v>531</v>
      </c>
      <c r="I137" s="650" t="s">
        <v>1196</v>
      </c>
      <c r="J137" s="650" t="s">
        <v>1195</v>
      </c>
      <c r="K137" s="650" t="s">
        <v>626</v>
      </c>
      <c r="L137" s="651">
        <v>0</v>
      </c>
      <c r="M137" s="651">
        <v>0</v>
      </c>
      <c r="N137" s="650">
        <v>11</v>
      </c>
      <c r="O137" s="731">
        <v>9.5</v>
      </c>
      <c r="P137" s="651"/>
      <c r="Q137" s="666"/>
      <c r="R137" s="650"/>
      <c r="S137" s="666">
        <v>0</v>
      </c>
      <c r="T137" s="731"/>
      <c r="U137" s="689">
        <v>0</v>
      </c>
    </row>
    <row r="138" spans="1:21" ht="14.4" customHeight="1" x14ac:dyDescent="0.3">
      <c r="A138" s="649">
        <v>22</v>
      </c>
      <c r="B138" s="650" t="s">
        <v>530</v>
      </c>
      <c r="C138" s="650">
        <v>89301222</v>
      </c>
      <c r="D138" s="729" t="s">
        <v>1419</v>
      </c>
      <c r="E138" s="730" t="s">
        <v>928</v>
      </c>
      <c r="F138" s="650" t="s">
        <v>922</v>
      </c>
      <c r="G138" s="650" t="s">
        <v>1197</v>
      </c>
      <c r="H138" s="650" t="s">
        <v>531</v>
      </c>
      <c r="I138" s="650" t="s">
        <v>1198</v>
      </c>
      <c r="J138" s="650" t="s">
        <v>1199</v>
      </c>
      <c r="K138" s="650" t="s">
        <v>1200</v>
      </c>
      <c r="L138" s="651">
        <v>0</v>
      </c>
      <c r="M138" s="651">
        <v>0</v>
      </c>
      <c r="N138" s="650">
        <v>1</v>
      </c>
      <c r="O138" s="731">
        <v>1</v>
      </c>
      <c r="P138" s="651">
        <v>0</v>
      </c>
      <c r="Q138" s="666"/>
      <c r="R138" s="650">
        <v>1</v>
      </c>
      <c r="S138" s="666">
        <v>1</v>
      </c>
      <c r="T138" s="731">
        <v>1</v>
      </c>
      <c r="U138" s="689">
        <v>1</v>
      </c>
    </row>
    <row r="139" spans="1:21" ht="14.4" customHeight="1" x14ac:dyDescent="0.3">
      <c r="A139" s="649">
        <v>22</v>
      </c>
      <c r="B139" s="650" t="s">
        <v>530</v>
      </c>
      <c r="C139" s="650">
        <v>89301222</v>
      </c>
      <c r="D139" s="729" t="s">
        <v>1419</v>
      </c>
      <c r="E139" s="730" t="s">
        <v>928</v>
      </c>
      <c r="F139" s="650" t="s">
        <v>922</v>
      </c>
      <c r="G139" s="650" t="s">
        <v>1201</v>
      </c>
      <c r="H139" s="650" t="s">
        <v>531</v>
      </c>
      <c r="I139" s="650" t="s">
        <v>1202</v>
      </c>
      <c r="J139" s="650" t="s">
        <v>1203</v>
      </c>
      <c r="K139" s="650" t="s">
        <v>1204</v>
      </c>
      <c r="L139" s="651">
        <v>738.41</v>
      </c>
      <c r="M139" s="651">
        <v>738.41</v>
      </c>
      <c r="N139" s="650">
        <v>1</v>
      </c>
      <c r="O139" s="731">
        <v>1</v>
      </c>
      <c r="P139" s="651"/>
      <c r="Q139" s="666">
        <v>0</v>
      </c>
      <c r="R139" s="650"/>
      <c r="S139" s="666">
        <v>0</v>
      </c>
      <c r="T139" s="731"/>
      <c r="U139" s="689">
        <v>0</v>
      </c>
    </row>
    <row r="140" spans="1:21" ht="14.4" customHeight="1" x14ac:dyDescent="0.3">
      <c r="A140" s="649">
        <v>22</v>
      </c>
      <c r="B140" s="650" t="s">
        <v>530</v>
      </c>
      <c r="C140" s="650">
        <v>89301222</v>
      </c>
      <c r="D140" s="729" t="s">
        <v>1419</v>
      </c>
      <c r="E140" s="730" t="s">
        <v>929</v>
      </c>
      <c r="F140" s="650" t="s">
        <v>922</v>
      </c>
      <c r="G140" s="650" t="s">
        <v>1028</v>
      </c>
      <c r="H140" s="650" t="s">
        <v>531</v>
      </c>
      <c r="I140" s="650" t="s">
        <v>1205</v>
      </c>
      <c r="J140" s="650" t="s">
        <v>1030</v>
      </c>
      <c r="K140" s="650" t="s">
        <v>1206</v>
      </c>
      <c r="L140" s="651">
        <v>418.67</v>
      </c>
      <c r="M140" s="651">
        <v>1256.01</v>
      </c>
      <c r="N140" s="650">
        <v>3</v>
      </c>
      <c r="O140" s="731">
        <v>1.5</v>
      </c>
      <c r="P140" s="651">
        <v>1256.01</v>
      </c>
      <c r="Q140" s="666">
        <v>1</v>
      </c>
      <c r="R140" s="650">
        <v>3</v>
      </c>
      <c r="S140" s="666">
        <v>1</v>
      </c>
      <c r="T140" s="731">
        <v>1.5</v>
      </c>
      <c r="U140" s="689">
        <v>1</v>
      </c>
    </row>
    <row r="141" spans="1:21" ht="14.4" customHeight="1" x14ac:dyDescent="0.3">
      <c r="A141" s="649">
        <v>22</v>
      </c>
      <c r="B141" s="650" t="s">
        <v>530</v>
      </c>
      <c r="C141" s="650">
        <v>89301222</v>
      </c>
      <c r="D141" s="729" t="s">
        <v>1419</v>
      </c>
      <c r="E141" s="730" t="s">
        <v>929</v>
      </c>
      <c r="F141" s="650" t="s">
        <v>922</v>
      </c>
      <c r="G141" s="650" t="s">
        <v>1207</v>
      </c>
      <c r="H141" s="650" t="s">
        <v>531</v>
      </c>
      <c r="I141" s="650" t="s">
        <v>1208</v>
      </c>
      <c r="J141" s="650" t="s">
        <v>1209</v>
      </c>
      <c r="K141" s="650" t="s">
        <v>1210</v>
      </c>
      <c r="L141" s="651">
        <v>0</v>
      </c>
      <c r="M141" s="651">
        <v>0</v>
      </c>
      <c r="N141" s="650">
        <v>1</v>
      </c>
      <c r="O141" s="731">
        <v>0.5</v>
      </c>
      <c r="P141" s="651"/>
      <c r="Q141" s="666"/>
      <c r="R141" s="650"/>
      <c r="S141" s="666">
        <v>0</v>
      </c>
      <c r="T141" s="731"/>
      <c r="U141" s="689">
        <v>0</v>
      </c>
    </row>
    <row r="142" spans="1:21" ht="14.4" customHeight="1" x14ac:dyDescent="0.3">
      <c r="A142" s="649">
        <v>22</v>
      </c>
      <c r="B142" s="650" t="s">
        <v>530</v>
      </c>
      <c r="C142" s="650">
        <v>89301222</v>
      </c>
      <c r="D142" s="729" t="s">
        <v>1419</v>
      </c>
      <c r="E142" s="730" t="s">
        <v>929</v>
      </c>
      <c r="F142" s="650" t="s">
        <v>922</v>
      </c>
      <c r="G142" s="650" t="s">
        <v>1073</v>
      </c>
      <c r="H142" s="650" t="s">
        <v>531</v>
      </c>
      <c r="I142" s="650" t="s">
        <v>1211</v>
      </c>
      <c r="J142" s="650" t="s">
        <v>1212</v>
      </c>
      <c r="K142" s="650" t="s">
        <v>1213</v>
      </c>
      <c r="L142" s="651">
        <v>59.41</v>
      </c>
      <c r="M142" s="651">
        <v>59.41</v>
      </c>
      <c r="N142" s="650">
        <v>1</v>
      </c>
      <c r="O142" s="731">
        <v>1</v>
      </c>
      <c r="P142" s="651">
        <v>59.41</v>
      </c>
      <c r="Q142" s="666">
        <v>1</v>
      </c>
      <c r="R142" s="650">
        <v>1</v>
      </c>
      <c r="S142" s="666">
        <v>1</v>
      </c>
      <c r="T142" s="731">
        <v>1</v>
      </c>
      <c r="U142" s="689">
        <v>1</v>
      </c>
    </row>
    <row r="143" spans="1:21" ht="14.4" customHeight="1" x14ac:dyDescent="0.3">
      <c r="A143" s="649">
        <v>22</v>
      </c>
      <c r="B143" s="650" t="s">
        <v>530</v>
      </c>
      <c r="C143" s="650">
        <v>89301222</v>
      </c>
      <c r="D143" s="729" t="s">
        <v>1419</v>
      </c>
      <c r="E143" s="730" t="s">
        <v>929</v>
      </c>
      <c r="F143" s="650" t="s">
        <v>922</v>
      </c>
      <c r="G143" s="650" t="s">
        <v>1008</v>
      </c>
      <c r="H143" s="650" t="s">
        <v>531</v>
      </c>
      <c r="I143" s="650" t="s">
        <v>1214</v>
      </c>
      <c r="J143" s="650" t="s">
        <v>1215</v>
      </c>
      <c r="K143" s="650" t="s">
        <v>1011</v>
      </c>
      <c r="L143" s="651">
        <v>45.75</v>
      </c>
      <c r="M143" s="651">
        <v>45.75</v>
      </c>
      <c r="N143" s="650">
        <v>1</v>
      </c>
      <c r="O143" s="731">
        <v>0.5</v>
      </c>
      <c r="P143" s="651"/>
      <c r="Q143" s="666">
        <v>0</v>
      </c>
      <c r="R143" s="650"/>
      <c r="S143" s="666">
        <v>0</v>
      </c>
      <c r="T143" s="731"/>
      <c r="U143" s="689">
        <v>0</v>
      </c>
    </row>
    <row r="144" spans="1:21" ht="14.4" customHeight="1" x14ac:dyDescent="0.3">
      <c r="A144" s="649">
        <v>22</v>
      </c>
      <c r="B144" s="650" t="s">
        <v>530</v>
      </c>
      <c r="C144" s="650">
        <v>89301222</v>
      </c>
      <c r="D144" s="729" t="s">
        <v>1419</v>
      </c>
      <c r="E144" s="730" t="s">
        <v>929</v>
      </c>
      <c r="F144" s="650" t="s">
        <v>922</v>
      </c>
      <c r="G144" s="650" t="s">
        <v>1216</v>
      </c>
      <c r="H144" s="650" t="s">
        <v>531</v>
      </c>
      <c r="I144" s="650" t="s">
        <v>1217</v>
      </c>
      <c r="J144" s="650" t="s">
        <v>1218</v>
      </c>
      <c r="K144" s="650" t="s">
        <v>1219</v>
      </c>
      <c r="L144" s="651">
        <v>115.3</v>
      </c>
      <c r="M144" s="651">
        <v>115.3</v>
      </c>
      <c r="N144" s="650">
        <v>1</v>
      </c>
      <c r="O144" s="731">
        <v>0.5</v>
      </c>
      <c r="P144" s="651"/>
      <c r="Q144" s="666">
        <v>0</v>
      </c>
      <c r="R144" s="650"/>
      <c r="S144" s="666">
        <v>0</v>
      </c>
      <c r="T144" s="731"/>
      <c r="U144" s="689">
        <v>0</v>
      </c>
    </row>
    <row r="145" spans="1:21" ht="14.4" customHeight="1" x14ac:dyDescent="0.3">
      <c r="A145" s="649">
        <v>22</v>
      </c>
      <c r="B145" s="650" t="s">
        <v>530</v>
      </c>
      <c r="C145" s="650">
        <v>89301222</v>
      </c>
      <c r="D145" s="729" t="s">
        <v>1419</v>
      </c>
      <c r="E145" s="730" t="s">
        <v>929</v>
      </c>
      <c r="F145" s="650" t="s">
        <v>922</v>
      </c>
      <c r="G145" s="650" t="s">
        <v>1220</v>
      </c>
      <c r="H145" s="650" t="s">
        <v>531</v>
      </c>
      <c r="I145" s="650" t="s">
        <v>1221</v>
      </c>
      <c r="J145" s="650" t="s">
        <v>1222</v>
      </c>
      <c r="K145" s="650" t="s">
        <v>1223</v>
      </c>
      <c r="L145" s="651">
        <v>51.88</v>
      </c>
      <c r="M145" s="651">
        <v>51.88</v>
      </c>
      <c r="N145" s="650">
        <v>1</v>
      </c>
      <c r="O145" s="731">
        <v>0.5</v>
      </c>
      <c r="P145" s="651"/>
      <c r="Q145" s="666">
        <v>0</v>
      </c>
      <c r="R145" s="650"/>
      <c r="S145" s="666">
        <v>0</v>
      </c>
      <c r="T145" s="731"/>
      <c r="U145" s="689">
        <v>0</v>
      </c>
    </row>
    <row r="146" spans="1:21" ht="14.4" customHeight="1" x14ac:dyDescent="0.3">
      <c r="A146" s="649">
        <v>22</v>
      </c>
      <c r="B146" s="650" t="s">
        <v>530</v>
      </c>
      <c r="C146" s="650">
        <v>89301222</v>
      </c>
      <c r="D146" s="729" t="s">
        <v>1419</v>
      </c>
      <c r="E146" s="730" t="s">
        <v>929</v>
      </c>
      <c r="F146" s="650" t="s">
        <v>922</v>
      </c>
      <c r="G146" s="650" t="s">
        <v>1016</v>
      </c>
      <c r="H146" s="650" t="s">
        <v>531</v>
      </c>
      <c r="I146" s="650" t="s">
        <v>1017</v>
      </c>
      <c r="J146" s="650" t="s">
        <v>1018</v>
      </c>
      <c r="K146" s="650" t="s">
        <v>1019</v>
      </c>
      <c r="L146" s="651">
        <v>163.9</v>
      </c>
      <c r="M146" s="651">
        <v>1311.2</v>
      </c>
      <c r="N146" s="650">
        <v>8</v>
      </c>
      <c r="O146" s="731">
        <v>2.5</v>
      </c>
      <c r="P146" s="651">
        <v>327.8</v>
      </c>
      <c r="Q146" s="666">
        <v>0.25</v>
      </c>
      <c r="R146" s="650">
        <v>2</v>
      </c>
      <c r="S146" s="666">
        <v>0.25</v>
      </c>
      <c r="T146" s="731">
        <v>0.5</v>
      </c>
      <c r="U146" s="689">
        <v>0.2</v>
      </c>
    </row>
    <row r="147" spans="1:21" ht="14.4" customHeight="1" x14ac:dyDescent="0.3">
      <c r="A147" s="649">
        <v>22</v>
      </c>
      <c r="B147" s="650" t="s">
        <v>530</v>
      </c>
      <c r="C147" s="650">
        <v>89301222</v>
      </c>
      <c r="D147" s="729" t="s">
        <v>1419</v>
      </c>
      <c r="E147" s="730" t="s">
        <v>929</v>
      </c>
      <c r="F147" s="650" t="s">
        <v>922</v>
      </c>
      <c r="G147" s="650" t="s">
        <v>1087</v>
      </c>
      <c r="H147" s="650" t="s">
        <v>531</v>
      </c>
      <c r="I147" s="650" t="s">
        <v>1088</v>
      </c>
      <c r="J147" s="650" t="s">
        <v>1089</v>
      </c>
      <c r="K147" s="650" t="s">
        <v>1090</v>
      </c>
      <c r="L147" s="651">
        <v>23.72</v>
      </c>
      <c r="M147" s="651">
        <v>23.72</v>
      </c>
      <c r="N147" s="650">
        <v>1</v>
      </c>
      <c r="O147" s="731">
        <v>1</v>
      </c>
      <c r="P147" s="651"/>
      <c r="Q147" s="666">
        <v>0</v>
      </c>
      <c r="R147" s="650"/>
      <c r="S147" s="666">
        <v>0</v>
      </c>
      <c r="T147" s="731"/>
      <c r="U147" s="689">
        <v>0</v>
      </c>
    </row>
    <row r="148" spans="1:21" ht="14.4" customHeight="1" x14ac:dyDescent="0.3">
      <c r="A148" s="649">
        <v>22</v>
      </c>
      <c r="B148" s="650" t="s">
        <v>530</v>
      </c>
      <c r="C148" s="650">
        <v>89301222</v>
      </c>
      <c r="D148" s="729" t="s">
        <v>1419</v>
      </c>
      <c r="E148" s="730" t="s">
        <v>929</v>
      </c>
      <c r="F148" s="650" t="s">
        <v>922</v>
      </c>
      <c r="G148" s="650" t="s">
        <v>1224</v>
      </c>
      <c r="H148" s="650" t="s">
        <v>531</v>
      </c>
      <c r="I148" s="650" t="s">
        <v>638</v>
      </c>
      <c r="J148" s="650" t="s">
        <v>639</v>
      </c>
      <c r="K148" s="650" t="s">
        <v>640</v>
      </c>
      <c r="L148" s="651">
        <v>0</v>
      </c>
      <c r="M148" s="651">
        <v>0</v>
      </c>
      <c r="N148" s="650">
        <v>1</v>
      </c>
      <c r="O148" s="731">
        <v>0.5</v>
      </c>
      <c r="P148" s="651">
        <v>0</v>
      </c>
      <c r="Q148" s="666"/>
      <c r="R148" s="650">
        <v>1</v>
      </c>
      <c r="S148" s="666">
        <v>1</v>
      </c>
      <c r="T148" s="731">
        <v>0.5</v>
      </c>
      <c r="U148" s="689">
        <v>1</v>
      </c>
    </row>
    <row r="149" spans="1:21" ht="14.4" customHeight="1" x14ac:dyDescent="0.3">
      <c r="A149" s="649">
        <v>22</v>
      </c>
      <c r="B149" s="650" t="s">
        <v>530</v>
      </c>
      <c r="C149" s="650">
        <v>89301222</v>
      </c>
      <c r="D149" s="729" t="s">
        <v>1419</v>
      </c>
      <c r="E149" s="730" t="s">
        <v>929</v>
      </c>
      <c r="F149" s="650" t="s">
        <v>922</v>
      </c>
      <c r="G149" s="650" t="s">
        <v>992</v>
      </c>
      <c r="H149" s="650" t="s">
        <v>531</v>
      </c>
      <c r="I149" s="650" t="s">
        <v>993</v>
      </c>
      <c r="J149" s="650" t="s">
        <v>994</v>
      </c>
      <c r="K149" s="650"/>
      <c r="L149" s="651">
        <v>0</v>
      </c>
      <c r="M149" s="651">
        <v>0</v>
      </c>
      <c r="N149" s="650">
        <v>24</v>
      </c>
      <c r="O149" s="731">
        <v>24</v>
      </c>
      <c r="P149" s="651">
        <v>0</v>
      </c>
      <c r="Q149" s="666"/>
      <c r="R149" s="650">
        <v>22</v>
      </c>
      <c r="S149" s="666">
        <v>0.91666666666666663</v>
      </c>
      <c r="T149" s="731">
        <v>22</v>
      </c>
      <c r="U149" s="689">
        <v>0.91666666666666663</v>
      </c>
    </row>
    <row r="150" spans="1:21" ht="14.4" customHeight="1" x14ac:dyDescent="0.3">
      <c r="A150" s="649">
        <v>22</v>
      </c>
      <c r="B150" s="650" t="s">
        <v>530</v>
      </c>
      <c r="C150" s="650">
        <v>89301222</v>
      </c>
      <c r="D150" s="729" t="s">
        <v>1419</v>
      </c>
      <c r="E150" s="730" t="s">
        <v>929</v>
      </c>
      <c r="F150" s="650" t="s">
        <v>922</v>
      </c>
      <c r="G150" s="650" t="s">
        <v>1101</v>
      </c>
      <c r="H150" s="650" t="s">
        <v>531</v>
      </c>
      <c r="I150" s="650" t="s">
        <v>1225</v>
      </c>
      <c r="J150" s="650" t="s">
        <v>1226</v>
      </c>
      <c r="K150" s="650" t="s">
        <v>1227</v>
      </c>
      <c r="L150" s="651">
        <v>0</v>
      </c>
      <c r="M150" s="651">
        <v>0</v>
      </c>
      <c r="N150" s="650">
        <v>1</v>
      </c>
      <c r="O150" s="731">
        <v>0.5</v>
      </c>
      <c r="P150" s="651"/>
      <c r="Q150" s="666"/>
      <c r="R150" s="650"/>
      <c r="S150" s="666">
        <v>0</v>
      </c>
      <c r="T150" s="731"/>
      <c r="U150" s="689">
        <v>0</v>
      </c>
    </row>
    <row r="151" spans="1:21" ht="14.4" customHeight="1" x14ac:dyDescent="0.3">
      <c r="A151" s="649">
        <v>22</v>
      </c>
      <c r="B151" s="650" t="s">
        <v>530</v>
      </c>
      <c r="C151" s="650">
        <v>89301222</v>
      </c>
      <c r="D151" s="729" t="s">
        <v>1419</v>
      </c>
      <c r="E151" s="730" t="s">
        <v>929</v>
      </c>
      <c r="F151" s="650" t="s">
        <v>922</v>
      </c>
      <c r="G151" s="650" t="s">
        <v>1228</v>
      </c>
      <c r="H151" s="650" t="s">
        <v>531</v>
      </c>
      <c r="I151" s="650" t="s">
        <v>1229</v>
      </c>
      <c r="J151" s="650" t="s">
        <v>1230</v>
      </c>
      <c r="K151" s="650" t="s">
        <v>1231</v>
      </c>
      <c r="L151" s="651">
        <v>0</v>
      </c>
      <c r="M151" s="651">
        <v>0</v>
      </c>
      <c r="N151" s="650">
        <v>1</v>
      </c>
      <c r="O151" s="731">
        <v>0.5</v>
      </c>
      <c r="P151" s="651"/>
      <c r="Q151" s="666"/>
      <c r="R151" s="650"/>
      <c r="S151" s="666">
        <v>0</v>
      </c>
      <c r="T151" s="731"/>
      <c r="U151" s="689">
        <v>0</v>
      </c>
    </row>
    <row r="152" spans="1:21" ht="14.4" customHeight="1" x14ac:dyDescent="0.3">
      <c r="A152" s="649">
        <v>22</v>
      </c>
      <c r="B152" s="650" t="s">
        <v>530</v>
      </c>
      <c r="C152" s="650">
        <v>89301222</v>
      </c>
      <c r="D152" s="729" t="s">
        <v>1419</v>
      </c>
      <c r="E152" s="730" t="s">
        <v>929</v>
      </c>
      <c r="F152" s="650" t="s">
        <v>922</v>
      </c>
      <c r="G152" s="650" t="s">
        <v>1232</v>
      </c>
      <c r="H152" s="650" t="s">
        <v>531</v>
      </c>
      <c r="I152" s="650" t="s">
        <v>1233</v>
      </c>
      <c r="J152" s="650" t="s">
        <v>1234</v>
      </c>
      <c r="K152" s="650" t="s">
        <v>1235</v>
      </c>
      <c r="L152" s="651">
        <v>91.14</v>
      </c>
      <c r="M152" s="651">
        <v>546.84</v>
      </c>
      <c r="N152" s="650">
        <v>6</v>
      </c>
      <c r="O152" s="731">
        <v>1</v>
      </c>
      <c r="P152" s="651"/>
      <c r="Q152" s="666">
        <v>0</v>
      </c>
      <c r="R152" s="650"/>
      <c r="S152" s="666">
        <v>0</v>
      </c>
      <c r="T152" s="731"/>
      <c r="U152" s="689">
        <v>0</v>
      </c>
    </row>
    <row r="153" spans="1:21" ht="14.4" customHeight="1" x14ac:dyDescent="0.3">
      <c r="A153" s="649">
        <v>22</v>
      </c>
      <c r="B153" s="650" t="s">
        <v>530</v>
      </c>
      <c r="C153" s="650">
        <v>89301222</v>
      </c>
      <c r="D153" s="729" t="s">
        <v>1419</v>
      </c>
      <c r="E153" s="730" t="s">
        <v>929</v>
      </c>
      <c r="F153" s="650" t="s">
        <v>922</v>
      </c>
      <c r="G153" s="650" t="s">
        <v>942</v>
      </c>
      <c r="H153" s="650" t="s">
        <v>531</v>
      </c>
      <c r="I153" s="650" t="s">
        <v>943</v>
      </c>
      <c r="J153" s="650" t="s">
        <v>944</v>
      </c>
      <c r="K153" s="650" t="s">
        <v>945</v>
      </c>
      <c r="L153" s="651">
        <v>0</v>
      </c>
      <c r="M153" s="651">
        <v>0</v>
      </c>
      <c r="N153" s="650">
        <v>2</v>
      </c>
      <c r="O153" s="731">
        <v>1.5</v>
      </c>
      <c r="P153" s="651">
        <v>0</v>
      </c>
      <c r="Q153" s="666"/>
      <c r="R153" s="650">
        <v>1</v>
      </c>
      <c r="S153" s="666">
        <v>0.5</v>
      </c>
      <c r="T153" s="731">
        <v>0.5</v>
      </c>
      <c r="U153" s="689">
        <v>0.33333333333333331</v>
      </c>
    </row>
    <row r="154" spans="1:21" ht="14.4" customHeight="1" x14ac:dyDescent="0.3">
      <c r="A154" s="649">
        <v>22</v>
      </c>
      <c r="B154" s="650" t="s">
        <v>530</v>
      </c>
      <c r="C154" s="650">
        <v>89301222</v>
      </c>
      <c r="D154" s="729" t="s">
        <v>1419</v>
      </c>
      <c r="E154" s="730" t="s">
        <v>929</v>
      </c>
      <c r="F154" s="650" t="s">
        <v>922</v>
      </c>
      <c r="G154" s="650" t="s">
        <v>942</v>
      </c>
      <c r="H154" s="650" t="s">
        <v>531</v>
      </c>
      <c r="I154" s="650" t="s">
        <v>1020</v>
      </c>
      <c r="J154" s="650" t="s">
        <v>1021</v>
      </c>
      <c r="K154" s="650" t="s">
        <v>1022</v>
      </c>
      <c r="L154" s="651">
        <v>0</v>
      </c>
      <c r="M154" s="651">
        <v>0</v>
      </c>
      <c r="N154" s="650">
        <v>2</v>
      </c>
      <c r="O154" s="731">
        <v>2</v>
      </c>
      <c r="P154" s="651"/>
      <c r="Q154" s="666"/>
      <c r="R154" s="650"/>
      <c r="S154" s="666">
        <v>0</v>
      </c>
      <c r="T154" s="731"/>
      <c r="U154" s="689">
        <v>0</v>
      </c>
    </row>
    <row r="155" spans="1:21" ht="14.4" customHeight="1" x14ac:dyDescent="0.3">
      <c r="A155" s="649">
        <v>22</v>
      </c>
      <c r="B155" s="650" t="s">
        <v>530</v>
      </c>
      <c r="C155" s="650">
        <v>89301222</v>
      </c>
      <c r="D155" s="729" t="s">
        <v>1419</v>
      </c>
      <c r="E155" s="730" t="s">
        <v>929</v>
      </c>
      <c r="F155" s="650" t="s">
        <v>922</v>
      </c>
      <c r="G155" s="650" t="s">
        <v>942</v>
      </c>
      <c r="H155" s="650" t="s">
        <v>531</v>
      </c>
      <c r="I155" s="650" t="s">
        <v>995</v>
      </c>
      <c r="J155" s="650" t="s">
        <v>996</v>
      </c>
      <c r="K155" s="650" t="s">
        <v>997</v>
      </c>
      <c r="L155" s="651">
        <v>0</v>
      </c>
      <c r="M155" s="651">
        <v>0</v>
      </c>
      <c r="N155" s="650">
        <v>3</v>
      </c>
      <c r="O155" s="731">
        <v>2</v>
      </c>
      <c r="P155" s="651">
        <v>0</v>
      </c>
      <c r="Q155" s="666"/>
      <c r="R155" s="650">
        <v>1</v>
      </c>
      <c r="S155" s="666">
        <v>0.33333333333333331</v>
      </c>
      <c r="T155" s="731">
        <v>1</v>
      </c>
      <c r="U155" s="689">
        <v>0.5</v>
      </c>
    </row>
    <row r="156" spans="1:21" ht="14.4" customHeight="1" x14ac:dyDescent="0.3">
      <c r="A156" s="649">
        <v>22</v>
      </c>
      <c r="B156" s="650" t="s">
        <v>530</v>
      </c>
      <c r="C156" s="650">
        <v>89301222</v>
      </c>
      <c r="D156" s="729" t="s">
        <v>1419</v>
      </c>
      <c r="E156" s="730" t="s">
        <v>929</v>
      </c>
      <c r="F156" s="650" t="s">
        <v>922</v>
      </c>
      <c r="G156" s="650" t="s">
        <v>942</v>
      </c>
      <c r="H156" s="650" t="s">
        <v>531</v>
      </c>
      <c r="I156" s="650" t="s">
        <v>1236</v>
      </c>
      <c r="J156" s="650" t="s">
        <v>996</v>
      </c>
      <c r="K156" s="650" t="s">
        <v>1237</v>
      </c>
      <c r="L156" s="651">
        <v>173.54</v>
      </c>
      <c r="M156" s="651">
        <v>1041.24</v>
      </c>
      <c r="N156" s="650">
        <v>6</v>
      </c>
      <c r="O156" s="731">
        <v>4.5</v>
      </c>
      <c r="P156" s="651">
        <v>173.54</v>
      </c>
      <c r="Q156" s="666">
        <v>0.16666666666666666</v>
      </c>
      <c r="R156" s="650">
        <v>1</v>
      </c>
      <c r="S156" s="666">
        <v>0.16666666666666666</v>
      </c>
      <c r="T156" s="731">
        <v>1</v>
      </c>
      <c r="U156" s="689">
        <v>0.22222222222222221</v>
      </c>
    </row>
    <row r="157" spans="1:21" ht="14.4" customHeight="1" x14ac:dyDescent="0.3">
      <c r="A157" s="649">
        <v>22</v>
      </c>
      <c r="B157" s="650" t="s">
        <v>530</v>
      </c>
      <c r="C157" s="650">
        <v>89301222</v>
      </c>
      <c r="D157" s="729" t="s">
        <v>1419</v>
      </c>
      <c r="E157" s="730" t="s">
        <v>929</v>
      </c>
      <c r="F157" s="650" t="s">
        <v>922</v>
      </c>
      <c r="G157" s="650" t="s">
        <v>942</v>
      </c>
      <c r="H157" s="650" t="s">
        <v>531</v>
      </c>
      <c r="I157" s="650" t="s">
        <v>946</v>
      </c>
      <c r="J157" s="650" t="s">
        <v>947</v>
      </c>
      <c r="K157" s="650" t="s">
        <v>948</v>
      </c>
      <c r="L157" s="651">
        <v>0</v>
      </c>
      <c r="M157" s="651">
        <v>0</v>
      </c>
      <c r="N157" s="650">
        <v>2</v>
      </c>
      <c r="O157" s="731">
        <v>1.5</v>
      </c>
      <c r="P157" s="651">
        <v>0</v>
      </c>
      <c r="Q157" s="666"/>
      <c r="R157" s="650">
        <v>1</v>
      </c>
      <c r="S157" s="666">
        <v>0.5</v>
      </c>
      <c r="T157" s="731">
        <v>0.5</v>
      </c>
      <c r="U157" s="689">
        <v>0.33333333333333331</v>
      </c>
    </row>
    <row r="158" spans="1:21" ht="14.4" customHeight="1" x14ac:dyDescent="0.3">
      <c r="A158" s="649">
        <v>22</v>
      </c>
      <c r="B158" s="650" t="s">
        <v>530</v>
      </c>
      <c r="C158" s="650">
        <v>89301222</v>
      </c>
      <c r="D158" s="729" t="s">
        <v>1419</v>
      </c>
      <c r="E158" s="730" t="s">
        <v>929</v>
      </c>
      <c r="F158" s="650" t="s">
        <v>922</v>
      </c>
      <c r="G158" s="650" t="s">
        <v>942</v>
      </c>
      <c r="H158" s="650" t="s">
        <v>531</v>
      </c>
      <c r="I158" s="650" t="s">
        <v>1034</v>
      </c>
      <c r="J158" s="650" t="s">
        <v>947</v>
      </c>
      <c r="K158" s="650" t="s">
        <v>1035</v>
      </c>
      <c r="L158" s="651">
        <v>118.87</v>
      </c>
      <c r="M158" s="651">
        <v>118.87</v>
      </c>
      <c r="N158" s="650">
        <v>1</v>
      </c>
      <c r="O158" s="731">
        <v>1</v>
      </c>
      <c r="P158" s="651">
        <v>118.87</v>
      </c>
      <c r="Q158" s="666">
        <v>1</v>
      </c>
      <c r="R158" s="650">
        <v>1</v>
      </c>
      <c r="S158" s="666">
        <v>1</v>
      </c>
      <c r="T158" s="731">
        <v>1</v>
      </c>
      <c r="U158" s="689">
        <v>1</v>
      </c>
    </row>
    <row r="159" spans="1:21" ht="14.4" customHeight="1" x14ac:dyDescent="0.3">
      <c r="A159" s="649">
        <v>22</v>
      </c>
      <c r="B159" s="650" t="s">
        <v>530</v>
      </c>
      <c r="C159" s="650">
        <v>89301222</v>
      </c>
      <c r="D159" s="729" t="s">
        <v>1419</v>
      </c>
      <c r="E159" s="730" t="s">
        <v>929</v>
      </c>
      <c r="F159" s="650" t="s">
        <v>922</v>
      </c>
      <c r="G159" s="650" t="s">
        <v>942</v>
      </c>
      <c r="H159" s="650" t="s">
        <v>531</v>
      </c>
      <c r="I159" s="650" t="s">
        <v>1115</v>
      </c>
      <c r="J159" s="650" t="s">
        <v>1116</v>
      </c>
      <c r="K159" s="650" t="s">
        <v>1117</v>
      </c>
      <c r="L159" s="651">
        <v>86.76</v>
      </c>
      <c r="M159" s="651">
        <v>2342.5200000000004</v>
      </c>
      <c r="N159" s="650">
        <v>27</v>
      </c>
      <c r="O159" s="731">
        <v>16</v>
      </c>
      <c r="P159" s="651">
        <v>1041.1200000000001</v>
      </c>
      <c r="Q159" s="666">
        <v>0.44444444444444442</v>
      </c>
      <c r="R159" s="650">
        <v>12</v>
      </c>
      <c r="S159" s="666">
        <v>0.44444444444444442</v>
      </c>
      <c r="T159" s="731">
        <v>7</v>
      </c>
      <c r="U159" s="689">
        <v>0.4375</v>
      </c>
    </row>
    <row r="160" spans="1:21" ht="14.4" customHeight="1" x14ac:dyDescent="0.3">
      <c r="A160" s="649">
        <v>22</v>
      </c>
      <c r="B160" s="650" t="s">
        <v>530</v>
      </c>
      <c r="C160" s="650">
        <v>89301222</v>
      </c>
      <c r="D160" s="729" t="s">
        <v>1419</v>
      </c>
      <c r="E160" s="730" t="s">
        <v>929</v>
      </c>
      <c r="F160" s="650" t="s">
        <v>922</v>
      </c>
      <c r="G160" s="650" t="s">
        <v>942</v>
      </c>
      <c r="H160" s="650" t="s">
        <v>725</v>
      </c>
      <c r="I160" s="650" t="s">
        <v>998</v>
      </c>
      <c r="J160" s="650" t="s">
        <v>999</v>
      </c>
      <c r="K160" s="650" t="s">
        <v>1000</v>
      </c>
      <c r="L160" s="651">
        <v>65.069999999999993</v>
      </c>
      <c r="M160" s="651">
        <v>260.27999999999997</v>
      </c>
      <c r="N160" s="650">
        <v>4</v>
      </c>
      <c r="O160" s="731">
        <v>2.5</v>
      </c>
      <c r="P160" s="651">
        <v>130.13999999999999</v>
      </c>
      <c r="Q160" s="666">
        <v>0.5</v>
      </c>
      <c r="R160" s="650">
        <v>2</v>
      </c>
      <c r="S160" s="666">
        <v>0.5</v>
      </c>
      <c r="T160" s="731">
        <v>1</v>
      </c>
      <c r="U160" s="689">
        <v>0.4</v>
      </c>
    </row>
    <row r="161" spans="1:21" ht="14.4" customHeight="1" x14ac:dyDescent="0.3">
      <c r="A161" s="649">
        <v>22</v>
      </c>
      <c r="B161" s="650" t="s">
        <v>530</v>
      </c>
      <c r="C161" s="650">
        <v>89301222</v>
      </c>
      <c r="D161" s="729" t="s">
        <v>1419</v>
      </c>
      <c r="E161" s="730" t="s">
        <v>929</v>
      </c>
      <c r="F161" s="650" t="s">
        <v>922</v>
      </c>
      <c r="G161" s="650" t="s">
        <v>942</v>
      </c>
      <c r="H161" s="650" t="s">
        <v>725</v>
      </c>
      <c r="I161" s="650" t="s">
        <v>952</v>
      </c>
      <c r="J161" s="650" t="s">
        <v>950</v>
      </c>
      <c r="K161" s="650" t="s">
        <v>951</v>
      </c>
      <c r="L161" s="651">
        <v>108.46</v>
      </c>
      <c r="M161" s="651">
        <v>2819.96</v>
      </c>
      <c r="N161" s="650">
        <v>26</v>
      </c>
      <c r="O161" s="731">
        <v>23</v>
      </c>
      <c r="P161" s="651">
        <v>759.22</v>
      </c>
      <c r="Q161" s="666">
        <v>0.26923076923076922</v>
      </c>
      <c r="R161" s="650">
        <v>7</v>
      </c>
      <c r="S161" s="666">
        <v>0.26923076923076922</v>
      </c>
      <c r="T161" s="731">
        <v>6.5</v>
      </c>
      <c r="U161" s="689">
        <v>0.28260869565217389</v>
      </c>
    </row>
    <row r="162" spans="1:21" ht="14.4" customHeight="1" x14ac:dyDescent="0.3">
      <c r="A162" s="649">
        <v>22</v>
      </c>
      <c r="B162" s="650" t="s">
        <v>530</v>
      </c>
      <c r="C162" s="650">
        <v>89301222</v>
      </c>
      <c r="D162" s="729" t="s">
        <v>1419</v>
      </c>
      <c r="E162" s="730" t="s">
        <v>929</v>
      </c>
      <c r="F162" s="650" t="s">
        <v>922</v>
      </c>
      <c r="G162" s="650" t="s">
        <v>942</v>
      </c>
      <c r="H162" s="650" t="s">
        <v>531</v>
      </c>
      <c r="I162" s="650" t="s">
        <v>1001</v>
      </c>
      <c r="J162" s="650" t="s">
        <v>1002</v>
      </c>
      <c r="K162" s="650" t="s">
        <v>1003</v>
      </c>
      <c r="L162" s="651">
        <v>65.069999999999993</v>
      </c>
      <c r="M162" s="651">
        <v>390.41999999999996</v>
      </c>
      <c r="N162" s="650">
        <v>6</v>
      </c>
      <c r="O162" s="731">
        <v>4.5</v>
      </c>
      <c r="P162" s="651">
        <v>65.069999999999993</v>
      </c>
      <c r="Q162" s="666">
        <v>0.16666666666666666</v>
      </c>
      <c r="R162" s="650">
        <v>1</v>
      </c>
      <c r="S162" s="666">
        <v>0.16666666666666666</v>
      </c>
      <c r="T162" s="731">
        <v>1</v>
      </c>
      <c r="U162" s="689">
        <v>0.22222222222222221</v>
      </c>
    </row>
    <row r="163" spans="1:21" ht="14.4" customHeight="1" x14ac:dyDescent="0.3">
      <c r="A163" s="649">
        <v>22</v>
      </c>
      <c r="B163" s="650" t="s">
        <v>530</v>
      </c>
      <c r="C163" s="650">
        <v>89301222</v>
      </c>
      <c r="D163" s="729" t="s">
        <v>1419</v>
      </c>
      <c r="E163" s="730" t="s">
        <v>929</v>
      </c>
      <c r="F163" s="650" t="s">
        <v>922</v>
      </c>
      <c r="G163" s="650" t="s">
        <v>942</v>
      </c>
      <c r="H163" s="650" t="s">
        <v>531</v>
      </c>
      <c r="I163" s="650" t="s">
        <v>645</v>
      </c>
      <c r="J163" s="650" t="s">
        <v>953</v>
      </c>
      <c r="K163" s="650" t="s">
        <v>954</v>
      </c>
      <c r="L163" s="651">
        <v>108.46</v>
      </c>
      <c r="M163" s="651">
        <v>433.84</v>
      </c>
      <c r="N163" s="650">
        <v>4</v>
      </c>
      <c r="O163" s="731">
        <v>3.5</v>
      </c>
      <c r="P163" s="651">
        <v>108.46</v>
      </c>
      <c r="Q163" s="666">
        <v>0.25</v>
      </c>
      <c r="R163" s="650">
        <v>1</v>
      </c>
      <c r="S163" s="666">
        <v>0.25</v>
      </c>
      <c r="T163" s="731">
        <v>0.5</v>
      </c>
      <c r="U163" s="689">
        <v>0.14285714285714285</v>
      </c>
    </row>
    <row r="164" spans="1:21" ht="14.4" customHeight="1" x14ac:dyDescent="0.3">
      <c r="A164" s="649">
        <v>22</v>
      </c>
      <c r="B164" s="650" t="s">
        <v>530</v>
      </c>
      <c r="C164" s="650">
        <v>89301222</v>
      </c>
      <c r="D164" s="729" t="s">
        <v>1419</v>
      </c>
      <c r="E164" s="730" t="s">
        <v>929</v>
      </c>
      <c r="F164" s="650" t="s">
        <v>922</v>
      </c>
      <c r="G164" s="650" t="s">
        <v>942</v>
      </c>
      <c r="H164" s="650" t="s">
        <v>725</v>
      </c>
      <c r="I164" s="650" t="s">
        <v>955</v>
      </c>
      <c r="J164" s="650" t="s">
        <v>956</v>
      </c>
      <c r="K164" s="650" t="s">
        <v>957</v>
      </c>
      <c r="L164" s="651">
        <v>130.15</v>
      </c>
      <c r="M164" s="651">
        <v>11453.199999999992</v>
      </c>
      <c r="N164" s="650">
        <v>88</v>
      </c>
      <c r="O164" s="731">
        <v>67</v>
      </c>
      <c r="P164" s="651">
        <v>2863.3000000000011</v>
      </c>
      <c r="Q164" s="666">
        <v>0.25000000000000028</v>
      </c>
      <c r="R164" s="650">
        <v>22</v>
      </c>
      <c r="S164" s="666">
        <v>0.25</v>
      </c>
      <c r="T164" s="731">
        <v>16.5</v>
      </c>
      <c r="U164" s="689">
        <v>0.2462686567164179</v>
      </c>
    </row>
    <row r="165" spans="1:21" ht="14.4" customHeight="1" x14ac:dyDescent="0.3">
      <c r="A165" s="649">
        <v>22</v>
      </c>
      <c r="B165" s="650" t="s">
        <v>530</v>
      </c>
      <c r="C165" s="650">
        <v>89301222</v>
      </c>
      <c r="D165" s="729" t="s">
        <v>1419</v>
      </c>
      <c r="E165" s="730" t="s">
        <v>929</v>
      </c>
      <c r="F165" s="650" t="s">
        <v>922</v>
      </c>
      <c r="G165" s="650" t="s">
        <v>942</v>
      </c>
      <c r="H165" s="650" t="s">
        <v>725</v>
      </c>
      <c r="I165" s="650" t="s">
        <v>1120</v>
      </c>
      <c r="J165" s="650" t="s">
        <v>555</v>
      </c>
      <c r="K165" s="650" t="s">
        <v>1121</v>
      </c>
      <c r="L165" s="651">
        <v>50.57</v>
      </c>
      <c r="M165" s="651">
        <v>202.28</v>
      </c>
      <c r="N165" s="650">
        <v>4</v>
      </c>
      <c r="O165" s="731">
        <v>3.5</v>
      </c>
      <c r="P165" s="651">
        <v>50.57</v>
      </c>
      <c r="Q165" s="666">
        <v>0.25</v>
      </c>
      <c r="R165" s="650">
        <v>1</v>
      </c>
      <c r="S165" s="666">
        <v>0.25</v>
      </c>
      <c r="T165" s="731">
        <v>1</v>
      </c>
      <c r="U165" s="689">
        <v>0.2857142857142857</v>
      </c>
    </row>
    <row r="166" spans="1:21" ht="14.4" customHeight="1" x14ac:dyDescent="0.3">
      <c r="A166" s="649">
        <v>22</v>
      </c>
      <c r="B166" s="650" t="s">
        <v>530</v>
      </c>
      <c r="C166" s="650">
        <v>89301222</v>
      </c>
      <c r="D166" s="729" t="s">
        <v>1419</v>
      </c>
      <c r="E166" s="730" t="s">
        <v>929</v>
      </c>
      <c r="F166" s="650" t="s">
        <v>922</v>
      </c>
      <c r="G166" s="650" t="s">
        <v>942</v>
      </c>
      <c r="H166" s="650" t="s">
        <v>725</v>
      </c>
      <c r="I166" s="650" t="s">
        <v>731</v>
      </c>
      <c r="J166" s="650" t="s">
        <v>732</v>
      </c>
      <c r="K166" s="650" t="s">
        <v>904</v>
      </c>
      <c r="L166" s="651">
        <v>86.76</v>
      </c>
      <c r="M166" s="651">
        <v>8068.6800000000085</v>
      </c>
      <c r="N166" s="650">
        <v>93</v>
      </c>
      <c r="O166" s="731">
        <v>63</v>
      </c>
      <c r="P166" s="651">
        <v>2516.0400000000009</v>
      </c>
      <c r="Q166" s="666">
        <v>0.31182795698924709</v>
      </c>
      <c r="R166" s="650">
        <v>29</v>
      </c>
      <c r="S166" s="666">
        <v>0.31182795698924731</v>
      </c>
      <c r="T166" s="731">
        <v>21</v>
      </c>
      <c r="U166" s="689">
        <v>0.33333333333333331</v>
      </c>
    </row>
    <row r="167" spans="1:21" ht="14.4" customHeight="1" x14ac:dyDescent="0.3">
      <c r="A167" s="649">
        <v>22</v>
      </c>
      <c r="B167" s="650" t="s">
        <v>530</v>
      </c>
      <c r="C167" s="650">
        <v>89301222</v>
      </c>
      <c r="D167" s="729" t="s">
        <v>1419</v>
      </c>
      <c r="E167" s="730" t="s">
        <v>929</v>
      </c>
      <c r="F167" s="650" t="s">
        <v>922</v>
      </c>
      <c r="G167" s="650" t="s">
        <v>942</v>
      </c>
      <c r="H167" s="650" t="s">
        <v>531</v>
      </c>
      <c r="I167" s="650" t="s">
        <v>649</v>
      </c>
      <c r="J167" s="650" t="s">
        <v>1238</v>
      </c>
      <c r="K167" s="650" t="s">
        <v>1239</v>
      </c>
      <c r="L167" s="651">
        <v>50.57</v>
      </c>
      <c r="M167" s="651">
        <v>202.28</v>
      </c>
      <c r="N167" s="650">
        <v>4</v>
      </c>
      <c r="O167" s="731">
        <v>3.5</v>
      </c>
      <c r="P167" s="651"/>
      <c r="Q167" s="666">
        <v>0</v>
      </c>
      <c r="R167" s="650"/>
      <c r="S167" s="666">
        <v>0</v>
      </c>
      <c r="T167" s="731"/>
      <c r="U167" s="689">
        <v>0</v>
      </c>
    </row>
    <row r="168" spans="1:21" ht="14.4" customHeight="1" x14ac:dyDescent="0.3">
      <c r="A168" s="649">
        <v>22</v>
      </c>
      <c r="B168" s="650" t="s">
        <v>530</v>
      </c>
      <c r="C168" s="650">
        <v>89301222</v>
      </c>
      <c r="D168" s="729" t="s">
        <v>1419</v>
      </c>
      <c r="E168" s="730" t="s">
        <v>929</v>
      </c>
      <c r="F168" s="650" t="s">
        <v>922</v>
      </c>
      <c r="G168" s="650" t="s">
        <v>942</v>
      </c>
      <c r="H168" s="650" t="s">
        <v>531</v>
      </c>
      <c r="I168" s="650" t="s">
        <v>960</v>
      </c>
      <c r="J168" s="650" t="s">
        <v>961</v>
      </c>
      <c r="K168" s="650" t="s">
        <v>957</v>
      </c>
      <c r="L168" s="651">
        <v>130.15</v>
      </c>
      <c r="M168" s="651">
        <v>3253.7500000000009</v>
      </c>
      <c r="N168" s="650">
        <v>25</v>
      </c>
      <c r="O168" s="731">
        <v>19.5</v>
      </c>
      <c r="P168" s="651">
        <v>650.75</v>
      </c>
      <c r="Q168" s="666">
        <v>0.19999999999999996</v>
      </c>
      <c r="R168" s="650">
        <v>5</v>
      </c>
      <c r="S168" s="666">
        <v>0.2</v>
      </c>
      <c r="T168" s="731">
        <v>3</v>
      </c>
      <c r="U168" s="689">
        <v>0.15384615384615385</v>
      </c>
    </row>
    <row r="169" spans="1:21" ht="14.4" customHeight="1" x14ac:dyDescent="0.3">
      <c r="A169" s="649">
        <v>22</v>
      </c>
      <c r="B169" s="650" t="s">
        <v>530</v>
      </c>
      <c r="C169" s="650">
        <v>89301222</v>
      </c>
      <c r="D169" s="729" t="s">
        <v>1419</v>
      </c>
      <c r="E169" s="730" t="s">
        <v>929</v>
      </c>
      <c r="F169" s="650" t="s">
        <v>922</v>
      </c>
      <c r="G169" s="650" t="s">
        <v>942</v>
      </c>
      <c r="H169" s="650" t="s">
        <v>531</v>
      </c>
      <c r="I169" s="650" t="s">
        <v>653</v>
      </c>
      <c r="J169" s="650" t="s">
        <v>962</v>
      </c>
      <c r="K169" s="650" t="s">
        <v>963</v>
      </c>
      <c r="L169" s="651">
        <v>86.76</v>
      </c>
      <c r="M169" s="651">
        <v>1995.48</v>
      </c>
      <c r="N169" s="650">
        <v>23</v>
      </c>
      <c r="O169" s="731">
        <v>16.5</v>
      </c>
      <c r="P169" s="651">
        <v>780.84</v>
      </c>
      <c r="Q169" s="666">
        <v>0.39130434782608697</v>
      </c>
      <c r="R169" s="650">
        <v>9</v>
      </c>
      <c r="S169" s="666">
        <v>0.39130434782608697</v>
      </c>
      <c r="T169" s="731">
        <v>6.5</v>
      </c>
      <c r="U169" s="689">
        <v>0.39393939393939392</v>
      </c>
    </row>
    <row r="170" spans="1:21" ht="14.4" customHeight="1" x14ac:dyDescent="0.3">
      <c r="A170" s="649">
        <v>22</v>
      </c>
      <c r="B170" s="650" t="s">
        <v>530</v>
      </c>
      <c r="C170" s="650">
        <v>89301222</v>
      </c>
      <c r="D170" s="729" t="s">
        <v>1419</v>
      </c>
      <c r="E170" s="730" t="s">
        <v>929</v>
      </c>
      <c r="F170" s="650" t="s">
        <v>922</v>
      </c>
      <c r="G170" s="650" t="s">
        <v>1240</v>
      </c>
      <c r="H170" s="650" t="s">
        <v>531</v>
      </c>
      <c r="I170" s="650" t="s">
        <v>1241</v>
      </c>
      <c r="J170" s="650" t="s">
        <v>1242</v>
      </c>
      <c r="K170" s="650" t="s">
        <v>1243</v>
      </c>
      <c r="L170" s="651">
        <v>0</v>
      </c>
      <c r="M170" s="651">
        <v>0</v>
      </c>
      <c r="N170" s="650">
        <v>2</v>
      </c>
      <c r="O170" s="731">
        <v>1</v>
      </c>
      <c r="P170" s="651"/>
      <c r="Q170" s="666"/>
      <c r="R170" s="650"/>
      <c r="S170" s="666">
        <v>0</v>
      </c>
      <c r="T170" s="731"/>
      <c r="U170" s="689">
        <v>0</v>
      </c>
    </row>
    <row r="171" spans="1:21" ht="14.4" customHeight="1" x14ac:dyDescent="0.3">
      <c r="A171" s="649">
        <v>22</v>
      </c>
      <c r="B171" s="650" t="s">
        <v>530</v>
      </c>
      <c r="C171" s="650">
        <v>89301222</v>
      </c>
      <c r="D171" s="729" t="s">
        <v>1419</v>
      </c>
      <c r="E171" s="730" t="s">
        <v>929</v>
      </c>
      <c r="F171" s="650" t="s">
        <v>922</v>
      </c>
      <c r="G171" s="650" t="s">
        <v>1244</v>
      </c>
      <c r="H171" s="650" t="s">
        <v>725</v>
      </c>
      <c r="I171" s="650" t="s">
        <v>1245</v>
      </c>
      <c r="J171" s="650" t="s">
        <v>1246</v>
      </c>
      <c r="K171" s="650" t="s">
        <v>1247</v>
      </c>
      <c r="L171" s="651">
        <v>0</v>
      </c>
      <c r="M171" s="651">
        <v>0</v>
      </c>
      <c r="N171" s="650">
        <v>6</v>
      </c>
      <c r="O171" s="731">
        <v>1.5</v>
      </c>
      <c r="P171" s="651"/>
      <c r="Q171" s="666"/>
      <c r="R171" s="650"/>
      <c r="S171" s="666">
        <v>0</v>
      </c>
      <c r="T171" s="731"/>
      <c r="U171" s="689">
        <v>0</v>
      </c>
    </row>
    <row r="172" spans="1:21" ht="14.4" customHeight="1" x14ac:dyDescent="0.3">
      <c r="A172" s="649">
        <v>22</v>
      </c>
      <c r="B172" s="650" t="s">
        <v>530</v>
      </c>
      <c r="C172" s="650">
        <v>89301222</v>
      </c>
      <c r="D172" s="729" t="s">
        <v>1419</v>
      </c>
      <c r="E172" s="730" t="s">
        <v>929</v>
      </c>
      <c r="F172" s="650" t="s">
        <v>922</v>
      </c>
      <c r="G172" s="650" t="s">
        <v>971</v>
      </c>
      <c r="H172" s="650" t="s">
        <v>531</v>
      </c>
      <c r="I172" s="650" t="s">
        <v>981</v>
      </c>
      <c r="J172" s="650" t="s">
        <v>588</v>
      </c>
      <c r="K172" s="650" t="s">
        <v>982</v>
      </c>
      <c r="L172" s="651">
        <v>314.89999999999998</v>
      </c>
      <c r="M172" s="651">
        <v>629.79999999999995</v>
      </c>
      <c r="N172" s="650">
        <v>2</v>
      </c>
      <c r="O172" s="731">
        <v>0.5</v>
      </c>
      <c r="P172" s="651"/>
      <c r="Q172" s="666">
        <v>0</v>
      </c>
      <c r="R172" s="650"/>
      <c r="S172" s="666">
        <v>0</v>
      </c>
      <c r="T172" s="731"/>
      <c r="U172" s="689">
        <v>0</v>
      </c>
    </row>
    <row r="173" spans="1:21" ht="14.4" customHeight="1" x14ac:dyDescent="0.3">
      <c r="A173" s="649">
        <v>22</v>
      </c>
      <c r="B173" s="650" t="s">
        <v>530</v>
      </c>
      <c r="C173" s="650">
        <v>89301222</v>
      </c>
      <c r="D173" s="729" t="s">
        <v>1419</v>
      </c>
      <c r="E173" s="730" t="s">
        <v>929</v>
      </c>
      <c r="F173" s="650" t="s">
        <v>922</v>
      </c>
      <c r="G173" s="650" t="s">
        <v>983</v>
      </c>
      <c r="H173" s="650" t="s">
        <v>531</v>
      </c>
      <c r="I173" s="650" t="s">
        <v>671</v>
      </c>
      <c r="J173" s="650" t="s">
        <v>984</v>
      </c>
      <c r="K173" s="650" t="s">
        <v>985</v>
      </c>
      <c r="L173" s="651">
        <v>91.52</v>
      </c>
      <c r="M173" s="651">
        <v>91.52</v>
      </c>
      <c r="N173" s="650">
        <v>1</v>
      </c>
      <c r="O173" s="731">
        <v>0.5</v>
      </c>
      <c r="P173" s="651"/>
      <c r="Q173" s="666">
        <v>0</v>
      </c>
      <c r="R173" s="650"/>
      <c r="S173" s="666">
        <v>0</v>
      </c>
      <c r="T173" s="731"/>
      <c r="U173" s="689">
        <v>0</v>
      </c>
    </row>
    <row r="174" spans="1:21" ht="14.4" customHeight="1" x14ac:dyDescent="0.3">
      <c r="A174" s="649">
        <v>22</v>
      </c>
      <c r="B174" s="650" t="s">
        <v>530</v>
      </c>
      <c r="C174" s="650">
        <v>89301222</v>
      </c>
      <c r="D174" s="729" t="s">
        <v>1419</v>
      </c>
      <c r="E174" s="730" t="s">
        <v>929</v>
      </c>
      <c r="F174" s="650" t="s">
        <v>922</v>
      </c>
      <c r="G174" s="650" t="s">
        <v>1157</v>
      </c>
      <c r="H174" s="650" t="s">
        <v>531</v>
      </c>
      <c r="I174" s="650" t="s">
        <v>1248</v>
      </c>
      <c r="J174" s="650" t="s">
        <v>1249</v>
      </c>
      <c r="K174" s="650" t="s">
        <v>1250</v>
      </c>
      <c r="L174" s="651">
        <v>0</v>
      </c>
      <c r="M174" s="651">
        <v>0</v>
      </c>
      <c r="N174" s="650">
        <v>1</v>
      </c>
      <c r="O174" s="731">
        <v>0.5</v>
      </c>
      <c r="P174" s="651"/>
      <c r="Q174" s="666"/>
      <c r="R174" s="650"/>
      <c r="S174" s="666">
        <v>0</v>
      </c>
      <c r="T174" s="731"/>
      <c r="U174" s="689">
        <v>0</v>
      </c>
    </row>
    <row r="175" spans="1:21" ht="14.4" customHeight="1" x14ac:dyDescent="0.3">
      <c r="A175" s="649">
        <v>22</v>
      </c>
      <c r="B175" s="650" t="s">
        <v>530</v>
      </c>
      <c r="C175" s="650">
        <v>89301222</v>
      </c>
      <c r="D175" s="729" t="s">
        <v>1419</v>
      </c>
      <c r="E175" s="730" t="s">
        <v>929</v>
      </c>
      <c r="F175" s="650" t="s">
        <v>922</v>
      </c>
      <c r="G175" s="650" t="s">
        <v>986</v>
      </c>
      <c r="H175" s="650" t="s">
        <v>531</v>
      </c>
      <c r="I175" s="650" t="s">
        <v>682</v>
      </c>
      <c r="J175" s="650" t="s">
        <v>683</v>
      </c>
      <c r="K175" s="650" t="s">
        <v>988</v>
      </c>
      <c r="L175" s="651">
        <v>137.04</v>
      </c>
      <c r="M175" s="651">
        <v>137.04</v>
      </c>
      <c r="N175" s="650">
        <v>1</v>
      </c>
      <c r="O175" s="731">
        <v>0.5</v>
      </c>
      <c r="P175" s="651"/>
      <c r="Q175" s="666">
        <v>0</v>
      </c>
      <c r="R175" s="650"/>
      <c r="S175" s="666">
        <v>0</v>
      </c>
      <c r="T175" s="731"/>
      <c r="U175" s="689">
        <v>0</v>
      </c>
    </row>
    <row r="176" spans="1:21" ht="14.4" customHeight="1" x14ac:dyDescent="0.3">
      <c r="A176" s="649">
        <v>22</v>
      </c>
      <c r="B176" s="650" t="s">
        <v>530</v>
      </c>
      <c r="C176" s="650">
        <v>89301222</v>
      </c>
      <c r="D176" s="729" t="s">
        <v>1419</v>
      </c>
      <c r="E176" s="730" t="s">
        <v>929</v>
      </c>
      <c r="F176" s="650" t="s">
        <v>922</v>
      </c>
      <c r="G176" s="650" t="s">
        <v>1024</v>
      </c>
      <c r="H176" s="650" t="s">
        <v>531</v>
      </c>
      <c r="I176" s="650" t="s">
        <v>1251</v>
      </c>
      <c r="J176" s="650" t="s">
        <v>1252</v>
      </c>
      <c r="K176" s="650" t="s">
        <v>1253</v>
      </c>
      <c r="L176" s="651">
        <v>0</v>
      </c>
      <c r="M176" s="651">
        <v>0</v>
      </c>
      <c r="N176" s="650">
        <v>2</v>
      </c>
      <c r="O176" s="731">
        <v>0.5</v>
      </c>
      <c r="P176" s="651"/>
      <c r="Q176" s="666"/>
      <c r="R176" s="650"/>
      <c r="S176" s="666">
        <v>0</v>
      </c>
      <c r="T176" s="731"/>
      <c r="U176" s="689">
        <v>0</v>
      </c>
    </row>
    <row r="177" spans="1:21" ht="14.4" customHeight="1" x14ac:dyDescent="0.3">
      <c r="A177" s="649">
        <v>22</v>
      </c>
      <c r="B177" s="650" t="s">
        <v>530</v>
      </c>
      <c r="C177" s="650">
        <v>89301222</v>
      </c>
      <c r="D177" s="729" t="s">
        <v>1419</v>
      </c>
      <c r="E177" s="730" t="s">
        <v>929</v>
      </c>
      <c r="F177" s="650" t="s">
        <v>922</v>
      </c>
      <c r="G177" s="650" t="s">
        <v>1024</v>
      </c>
      <c r="H177" s="650" t="s">
        <v>531</v>
      </c>
      <c r="I177" s="650" t="s">
        <v>1254</v>
      </c>
      <c r="J177" s="650" t="s">
        <v>1255</v>
      </c>
      <c r="K177" s="650" t="s">
        <v>1256</v>
      </c>
      <c r="L177" s="651">
        <v>0</v>
      </c>
      <c r="M177" s="651">
        <v>0</v>
      </c>
      <c r="N177" s="650">
        <v>1</v>
      </c>
      <c r="O177" s="731">
        <v>0.5</v>
      </c>
      <c r="P177" s="651">
        <v>0</v>
      </c>
      <c r="Q177" s="666"/>
      <c r="R177" s="650">
        <v>1</v>
      </c>
      <c r="S177" s="666">
        <v>1</v>
      </c>
      <c r="T177" s="731">
        <v>0.5</v>
      </c>
      <c r="U177" s="689">
        <v>1</v>
      </c>
    </row>
    <row r="178" spans="1:21" ht="14.4" customHeight="1" x14ac:dyDescent="0.3">
      <c r="A178" s="649">
        <v>22</v>
      </c>
      <c r="B178" s="650" t="s">
        <v>530</v>
      </c>
      <c r="C178" s="650">
        <v>89301222</v>
      </c>
      <c r="D178" s="729" t="s">
        <v>1419</v>
      </c>
      <c r="E178" s="730" t="s">
        <v>930</v>
      </c>
      <c r="F178" s="650" t="s">
        <v>923</v>
      </c>
      <c r="G178" s="650" t="s">
        <v>992</v>
      </c>
      <c r="H178" s="650" t="s">
        <v>531</v>
      </c>
      <c r="I178" s="650" t="s">
        <v>1257</v>
      </c>
      <c r="J178" s="650" t="s">
        <v>994</v>
      </c>
      <c r="K178" s="650"/>
      <c r="L178" s="651">
        <v>0</v>
      </c>
      <c r="M178" s="651">
        <v>0</v>
      </c>
      <c r="N178" s="650">
        <v>1</v>
      </c>
      <c r="O178" s="731">
        <v>1</v>
      </c>
      <c r="P178" s="651">
        <v>0</v>
      </c>
      <c r="Q178" s="666"/>
      <c r="R178" s="650">
        <v>1</v>
      </c>
      <c r="S178" s="666">
        <v>1</v>
      </c>
      <c r="T178" s="731">
        <v>1</v>
      </c>
      <c r="U178" s="689">
        <v>1</v>
      </c>
    </row>
    <row r="179" spans="1:21" ht="14.4" customHeight="1" x14ac:dyDescent="0.3">
      <c r="A179" s="649">
        <v>22</v>
      </c>
      <c r="B179" s="650" t="s">
        <v>530</v>
      </c>
      <c r="C179" s="650">
        <v>89301222</v>
      </c>
      <c r="D179" s="729" t="s">
        <v>1419</v>
      </c>
      <c r="E179" s="730" t="s">
        <v>931</v>
      </c>
      <c r="F179" s="650" t="s">
        <v>922</v>
      </c>
      <c r="G179" s="650" t="s">
        <v>1028</v>
      </c>
      <c r="H179" s="650" t="s">
        <v>531</v>
      </c>
      <c r="I179" s="650" t="s">
        <v>1258</v>
      </c>
      <c r="J179" s="650" t="s">
        <v>1259</v>
      </c>
      <c r="K179" s="650" t="s">
        <v>1227</v>
      </c>
      <c r="L179" s="651">
        <v>370.04</v>
      </c>
      <c r="M179" s="651">
        <v>740.08</v>
      </c>
      <c r="N179" s="650">
        <v>2</v>
      </c>
      <c r="O179" s="731">
        <v>0.5</v>
      </c>
      <c r="P179" s="651"/>
      <c r="Q179" s="666">
        <v>0</v>
      </c>
      <c r="R179" s="650"/>
      <c r="S179" s="666">
        <v>0</v>
      </c>
      <c r="T179" s="731"/>
      <c r="U179" s="689">
        <v>0</v>
      </c>
    </row>
    <row r="180" spans="1:21" ht="14.4" customHeight="1" x14ac:dyDescent="0.3">
      <c r="A180" s="649">
        <v>22</v>
      </c>
      <c r="B180" s="650" t="s">
        <v>530</v>
      </c>
      <c r="C180" s="650">
        <v>89301222</v>
      </c>
      <c r="D180" s="729" t="s">
        <v>1419</v>
      </c>
      <c r="E180" s="730" t="s">
        <v>931</v>
      </c>
      <c r="F180" s="650" t="s">
        <v>922</v>
      </c>
      <c r="G180" s="650" t="s">
        <v>1028</v>
      </c>
      <c r="H180" s="650" t="s">
        <v>531</v>
      </c>
      <c r="I180" s="650" t="s">
        <v>1205</v>
      </c>
      <c r="J180" s="650" t="s">
        <v>1030</v>
      </c>
      <c r="K180" s="650" t="s">
        <v>1206</v>
      </c>
      <c r="L180" s="651">
        <v>418.67</v>
      </c>
      <c r="M180" s="651">
        <v>1674.68</v>
      </c>
      <c r="N180" s="650">
        <v>4</v>
      </c>
      <c r="O180" s="731">
        <v>1.5</v>
      </c>
      <c r="P180" s="651">
        <v>837.34</v>
      </c>
      <c r="Q180" s="666">
        <v>0.5</v>
      </c>
      <c r="R180" s="650">
        <v>2</v>
      </c>
      <c r="S180" s="666">
        <v>0.5</v>
      </c>
      <c r="T180" s="731">
        <v>0.5</v>
      </c>
      <c r="U180" s="689">
        <v>0.33333333333333331</v>
      </c>
    </row>
    <row r="181" spans="1:21" ht="14.4" customHeight="1" x14ac:dyDescent="0.3">
      <c r="A181" s="649">
        <v>22</v>
      </c>
      <c r="B181" s="650" t="s">
        <v>530</v>
      </c>
      <c r="C181" s="650">
        <v>89301222</v>
      </c>
      <c r="D181" s="729" t="s">
        <v>1419</v>
      </c>
      <c r="E181" s="730" t="s">
        <v>931</v>
      </c>
      <c r="F181" s="650" t="s">
        <v>922</v>
      </c>
      <c r="G181" s="650" t="s">
        <v>1028</v>
      </c>
      <c r="H181" s="650" t="s">
        <v>531</v>
      </c>
      <c r="I181" s="650" t="s">
        <v>1029</v>
      </c>
      <c r="J181" s="650" t="s">
        <v>1030</v>
      </c>
      <c r="K181" s="650" t="s">
        <v>1031</v>
      </c>
      <c r="L181" s="651">
        <v>0</v>
      </c>
      <c r="M181" s="651">
        <v>0</v>
      </c>
      <c r="N181" s="650">
        <v>2</v>
      </c>
      <c r="O181" s="731">
        <v>2</v>
      </c>
      <c r="P181" s="651">
        <v>0</v>
      </c>
      <c r="Q181" s="666"/>
      <c r="R181" s="650">
        <v>2</v>
      </c>
      <c r="S181" s="666">
        <v>1</v>
      </c>
      <c r="T181" s="731">
        <v>2</v>
      </c>
      <c r="U181" s="689">
        <v>1</v>
      </c>
    </row>
    <row r="182" spans="1:21" ht="14.4" customHeight="1" x14ac:dyDescent="0.3">
      <c r="A182" s="649">
        <v>22</v>
      </c>
      <c r="B182" s="650" t="s">
        <v>530</v>
      </c>
      <c r="C182" s="650">
        <v>89301222</v>
      </c>
      <c r="D182" s="729" t="s">
        <v>1419</v>
      </c>
      <c r="E182" s="730" t="s">
        <v>931</v>
      </c>
      <c r="F182" s="650" t="s">
        <v>922</v>
      </c>
      <c r="G182" s="650" t="s">
        <v>1260</v>
      </c>
      <c r="H182" s="650" t="s">
        <v>531</v>
      </c>
      <c r="I182" s="650" t="s">
        <v>1261</v>
      </c>
      <c r="J182" s="650" t="s">
        <v>1262</v>
      </c>
      <c r="K182" s="650" t="s">
        <v>1263</v>
      </c>
      <c r="L182" s="651">
        <v>89.6</v>
      </c>
      <c r="M182" s="651">
        <v>179.2</v>
      </c>
      <c r="N182" s="650">
        <v>2</v>
      </c>
      <c r="O182" s="731">
        <v>0.5</v>
      </c>
      <c r="P182" s="651"/>
      <c r="Q182" s="666">
        <v>0</v>
      </c>
      <c r="R182" s="650"/>
      <c r="S182" s="666">
        <v>0</v>
      </c>
      <c r="T182" s="731"/>
      <c r="U182" s="689">
        <v>0</v>
      </c>
    </row>
    <row r="183" spans="1:21" ht="14.4" customHeight="1" x14ac:dyDescent="0.3">
      <c r="A183" s="649">
        <v>22</v>
      </c>
      <c r="B183" s="650" t="s">
        <v>530</v>
      </c>
      <c r="C183" s="650">
        <v>89301222</v>
      </c>
      <c r="D183" s="729" t="s">
        <v>1419</v>
      </c>
      <c r="E183" s="730" t="s">
        <v>931</v>
      </c>
      <c r="F183" s="650" t="s">
        <v>922</v>
      </c>
      <c r="G183" s="650" t="s">
        <v>1260</v>
      </c>
      <c r="H183" s="650" t="s">
        <v>531</v>
      </c>
      <c r="I183" s="650" t="s">
        <v>1261</v>
      </c>
      <c r="J183" s="650" t="s">
        <v>1262</v>
      </c>
      <c r="K183" s="650" t="s">
        <v>1263</v>
      </c>
      <c r="L183" s="651">
        <v>95.25</v>
      </c>
      <c r="M183" s="651">
        <v>95.25</v>
      </c>
      <c r="N183" s="650">
        <v>1</v>
      </c>
      <c r="O183" s="731">
        <v>1</v>
      </c>
      <c r="P183" s="651"/>
      <c r="Q183" s="666">
        <v>0</v>
      </c>
      <c r="R183" s="650"/>
      <c r="S183" s="666">
        <v>0</v>
      </c>
      <c r="T183" s="731"/>
      <c r="U183" s="689">
        <v>0</v>
      </c>
    </row>
    <row r="184" spans="1:21" ht="14.4" customHeight="1" x14ac:dyDescent="0.3">
      <c r="A184" s="649">
        <v>22</v>
      </c>
      <c r="B184" s="650" t="s">
        <v>530</v>
      </c>
      <c r="C184" s="650">
        <v>89301222</v>
      </c>
      <c r="D184" s="729" t="s">
        <v>1419</v>
      </c>
      <c r="E184" s="730" t="s">
        <v>931</v>
      </c>
      <c r="F184" s="650" t="s">
        <v>922</v>
      </c>
      <c r="G184" s="650" t="s">
        <v>1059</v>
      </c>
      <c r="H184" s="650" t="s">
        <v>725</v>
      </c>
      <c r="I184" s="650" t="s">
        <v>1264</v>
      </c>
      <c r="J184" s="650" t="s">
        <v>1061</v>
      </c>
      <c r="K184" s="650" t="s">
        <v>1265</v>
      </c>
      <c r="L184" s="651">
        <v>435.3</v>
      </c>
      <c r="M184" s="651">
        <v>870.6</v>
      </c>
      <c r="N184" s="650">
        <v>2</v>
      </c>
      <c r="O184" s="731">
        <v>2</v>
      </c>
      <c r="P184" s="651">
        <v>870.6</v>
      </c>
      <c r="Q184" s="666">
        <v>1</v>
      </c>
      <c r="R184" s="650">
        <v>2</v>
      </c>
      <c r="S184" s="666">
        <v>1</v>
      </c>
      <c r="T184" s="731">
        <v>2</v>
      </c>
      <c r="U184" s="689">
        <v>1</v>
      </c>
    </row>
    <row r="185" spans="1:21" ht="14.4" customHeight="1" x14ac:dyDescent="0.3">
      <c r="A185" s="649">
        <v>22</v>
      </c>
      <c r="B185" s="650" t="s">
        <v>530</v>
      </c>
      <c r="C185" s="650">
        <v>89301222</v>
      </c>
      <c r="D185" s="729" t="s">
        <v>1419</v>
      </c>
      <c r="E185" s="730" t="s">
        <v>931</v>
      </c>
      <c r="F185" s="650" t="s">
        <v>922</v>
      </c>
      <c r="G185" s="650" t="s">
        <v>1063</v>
      </c>
      <c r="H185" s="650" t="s">
        <v>725</v>
      </c>
      <c r="I185" s="650" t="s">
        <v>1266</v>
      </c>
      <c r="J185" s="650" t="s">
        <v>1267</v>
      </c>
      <c r="K185" s="650" t="s">
        <v>1268</v>
      </c>
      <c r="L185" s="651">
        <v>125.14</v>
      </c>
      <c r="M185" s="651">
        <v>125.14</v>
      </c>
      <c r="N185" s="650">
        <v>1</v>
      </c>
      <c r="O185" s="731">
        <v>1</v>
      </c>
      <c r="P185" s="651"/>
      <c r="Q185" s="666">
        <v>0</v>
      </c>
      <c r="R185" s="650"/>
      <c r="S185" s="666">
        <v>0</v>
      </c>
      <c r="T185" s="731"/>
      <c r="U185" s="689">
        <v>0</v>
      </c>
    </row>
    <row r="186" spans="1:21" ht="14.4" customHeight="1" x14ac:dyDescent="0.3">
      <c r="A186" s="649">
        <v>22</v>
      </c>
      <c r="B186" s="650" t="s">
        <v>530</v>
      </c>
      <c r="C186" s="650">
        <v>89301222</v>
      </c>
      <c r="D186" s="729" t="s">
        <v>1419</v>
      </c>
      <c r="E186" s="730" t="s">
        <v>931</v>
      </c>
      <c r="F186" s="650" t="s">
        <v>922</v>
      </c>
      <c r="G186" s="650" t="s">
        <v>1269</v>
      </c>
      <c r="H186" s="650" t="s">
        <v>725</v>
      </c>
      <c r="I186" s="650" t="s">
        <v>1270</v>
      </c>
      <c r="J186" s="650" t="s">
        <v>1271</v>
      </c>
      <c r="K186" s="650" t="s">
        <v>1272</v>
      </c>
      <c r="L186" s="651">
        <v>356.47</v>
      </c>
      <c r="M186" s="651">
        <v>356.47</v>
      </c>
      <c r="N186" s="650">
        <v>1</v>
      </c>
      <c r="O186" s="731">
        <v>1</v>
      </c>
      <c r="P186" s="651">
        <v>356.47</v>
      </c>
      <c r="Q186" s="666">
        <v>1</v>
      </c>
      <c r="R186" s="650">
        <v>1</v>
      </c>
      <c r="S186" s="666">
        <v>1</v>
      </c>
      <c r="T186" s="731">
        <v>1</v>
      </c>
      <c r="U186" s="689">
        <v>1</v>
      </c>
    </row>
    <row r="187" spans="1:21" ht="14.4" customHeight="1" x14ac:dyDescent="0.3">
      <c r="A187" s="649">
        <v>22</v>
      </c>
      <c r="B187" s="650" t="s">
        <v>530</v>
      </c>
      <c r="C187" s="650">
        <v>89301222</v>
      </c>
      <c r="D187" s="729" t="s">
        <v>1419</v>
      </c>
      <c r="E187" s="730" t="s">
        <v>931</v>
      </c>
      <c r="F187" s="650" t="s">
        <v>922</v>
      </c>
      <c r="G187" s="650" t="s">
        <v>1273</v>
      </c>
      <c r="H187" s="650" t="s">
        <v>531</v>
      </c>
      <c r="I187" s="650" t="s">
        <v>1274</v>
      </c>
      <c r="J187" s="650" t="s">
        <v>1275</v>
      </c>
      <c r="K187" s="650" t="s">
        <v>1276</v>
      </c>
      <c r="L187" s="651">
        <v>224.71</v>
      </c>
      <c r="M187" s="651">
        <v>224.71</v>
      </c>
      <c r="N187" s="650">
        <v>1</v>
      </c>
      <c r="O187" s="731">
        <v>1</v>
      </c>
      <c r="P187" s="651">
        <v>224.71</v>
      </c>
      <c r="Q187" s="666">
        <v>1</v>
      </c>
      <c r="R187" s="650">
        <v>1</v>
      </c>
      <c r="S187" s="666">
        <v>1</v>
      </c>
      <c r="T187" s="731">
        <v>1</v>
      </c>
      <c r="U187" s="689">
        <v>1</v>
      </c>
    </row>
    <row r="188" spans="1:21" ht="14.4" customHeight="1" x14ac:dyDescent="0.3">
      <c r="A188" s="649">
        <v>22</v>
      </c>
      <c r="B188" s="650" t="s">
        <v>530</v>
      </c>
      <c r="C188" s="650">
        <v>89301222</v>
      </c>
      <c r="D188" s="729" t="s">
        <v>1419</v>
      </c>
      <c r="E188" s="730" t="s">
        <v>931</v>
      </c>
      <c r="F188" s="650" t="s">
        <v>922</v>
      </c>
      <c r="G188" s="650" t="s">
        <v>1277</v>
      </c>
      <c r="H188" s="650" t="s">
        <v>531</v>
      </c>
      <c r="I188" s="650" t="s">
        <v>1278</v>
      </c>
      <c r="J188" s="650" t="s">
        <v>1279</v>
      </c>
      <c r="K188" s="650" t="s">
        <v>1280</v>
      </c>
      <c r="L188" s="651">
        <v>0</v>
      </c>
      <c r="M188" s="651">
        <v>0</v>
      </c>
      <c r="N188" s="650">
        <v>2</v>
      </c>
      <c r="O188" s="731">
        <v>2</v>
      </c>
      <c r="P188" s="651">
        <v>0</v>
      </c>
      <c r="Q188" s="666"/>
      <c r="R188" s="650">
        <v>2</v>
      </c>
      <c r="S188" s="666">
        <v>1</v>
      </c>
      <c r="T188" s="731">
        <v>2</v>
      </c>
      <c r="U188" s="689">
        <v>1</v>
      </c>
    </row>
    <row r="189" spans="1:21" ht="14.4" customHeight="1" x14ac:dyDescent="0.3">
      <c r="A189" s="649">
        <v>22</v>
      </c>
      <c r="B189" s="650" t="s">
        <v>530</v>
      </c>
      <c r="C189" s="650">
        <v>89301222</v>
      </c>
      <c r="D189" s="729" t="s">
        <v>1419</v>
      </c>
      <c r="E189" s="730" t="s">
        <v>931</v>
      </c>
      <c r="F189" s="650" t="s">
        <v>922</v>
      </c>
      <c r="G189" s="650" t="s">
        <v>1281</v>
      </c>
      <c r="H189" s="650" t="s">
        <v>531</v>
      </c>
      <c r="I189" s="650" t="s">
        <v>1282</v>
      </c>
      <c r="J189" s="650" t="s">
        <v>1283</v>
      </c>
      <c r="K189" s="650" t="s">
        <v>1284</v>
      </c>
      <c r="L189" s="651">
        <v>83.09</v>
      </c>
      <c r="M189" s="651">
        <v>166.18</v>
      </c>
      <c r="N189" s="650">
        <v>2</v>
      </c>
      <c r="O189" s="731">
        <v>1</v>
      </c>
      <c r="P189" s="651">
        <v>166.18</v>
      </c>
      <c r="Q189" s="666">
        <v>1</v>
      </c>
      <c r="R189" s="650">
        <v>2</v>
      </c>
      <c r="S189" s="666">
        <v>1</v>
      </c>
      <c r="T189" s="731">
        <v>1</v>
      </c>
      <c r="U189" s="689">
        <v>1</v>
      </c>
    </row>
    <row r="190" spans="1:21" ht="14.4" customHeight="1" x14ac:dyDescent="0.3">
      <c r="A190" s="649">
        <v>22</v>
      </c>
      <c r="B190" s="650" t="s">
        <v>530</v>
      </c>
      <c r="C190" s="650">
        <v>89301222</v>
      </c>
      <c r="D190" s="729" t="s">
        <v>1419</v>
      </c>
      <c r="E190" s="730" t="s">
        <v>931</v>
      </c>
      <c r="F190" s="650" t="s">
        <v>922</v>
      </c>
      <c r="G190" s="650" t="s">
        <v>1016</v>
      </c>
      <c r="H190" s="650" t="s">
        <v>531</v>
      </c>
      <c r="I190" s="650" t="s">
        <v>1017</v>
      </c>
      <c r="J190" s="650" t="s">
        <v>1018</v>
      </c>
      <c r="K190" s="650" t="s">
        <v>1019</v>
      </c>
      <c r="L190" s="651">
        <v>163.9</v>
      </c>
      <c r="M190" s="651">
        <v>655.6</v>
      </c>
      <c r="N190" s="650">
        <v>4</v>
      </c>
      <c r="O190" s="731">
        <v>1.5</v>
      </c>
      <c r="P190" s="651"/>
      <c r="Q190" s="666">
        <v>0</v>
      </c>
      <c r="R190" s="650"/>
      <c r="S190" s="666">
        <v>0</v>
      </c>
      <c r="T190" s="731"/>
      <c r="U190" s="689">
        <v>0</v>
      </c>
    </row>
    <row r="191" spans="1:21" ht="14.4" customHeight="1" x14ac:dyDescent="0.3">
      <c r="A191" s="649">
        <v>22</v>
      </c>
      <c r="B191" s="650" t="s">
        <v>530</v>
      </c>
      <c r="C191" s="650">
        <v>89301222</v>
      </c>
      <c r="D191" s="729" t="s">
        <v>1419</v>
      </c>
      <c r="E191" s="730" t="s">
        <v>931</v>
      </c>
      <c r="F191" s="650" t="s">
        <v>922</v>
      </c>
      <c r="G191" s="650" t="s">
        <v>1087</v>
      </c>
      <c r="H191" s="650" t="s">
        <v>531</v>
      </c>
      <c r="I191" s="650" t="s">
        <v>1088</v>
      </c>
      <c r="J191" s="650" t="s">
        <v>1089</v>
      </c>
      <c r="K191" s="650" t="s">
        <v>1090</v>
      </c>
      <c r="L191" s="651">
        <v>23.72</v>
      </c>
      <c r="M191" s="651">
        <v>23.72</v>
      </c>
      <c r="N191" s="650">
        <v>1</v>
      </c>
      <c r="O191" s="731">
        <v>1</v>
      </c>
      <c r="P191" s="651">
        <v>23.72</v>
      </c>
      <c r="Q191" s="666">
        <v>1</v>
      </c>
      <c r="R191" s="650">
        <v>1</v>
      </c>
      <c r="S191" s="666">
        <v>1</v>
      </c>
      <c r="T191" s="731">
        <v>1</v>
      </c>
      <c r="U191" s="689">
        <v>1</v>
      </c>
    </row>
    <row r="192" spans="1:21" ht="14.4" customHeight="1" x14ac:dyDescent="0.3">
      <c r="A192" s="649">
        <v>22</v>
      </c>
      <c r="B192" s="650" t="s">
        <v>530</v>
      </c>
      <c r="C192" s="650">
        <v>89301222</v>
      </c>
      <c r="D192" s="729" t="s">
        <v>1419</v>
      </c>
      <c r="E192" s="730" t="s">
        <v>931</v>
      </c>
      <c r="F192" s="650" t="s">
        <v>922</v>
      </c>
      <c r="G192" s="650" t="s">
        <v>992</v>
      </c>
      <c r="H192" s="650" t="s">
        <v>531</v>
      </c>
      <c r="I192" s="650" t="s">
        <v>993</v>
      </c>
      <c r="J192" s="650" t="s">
        <v>994</v>
      </c>
      <c r="K192" s="650"/>
      <c r="L192" s="651">
        <v>0</v>
      </c>
      <c r="M192" s="651">
        <v>0</v>
      </c>
      <c r="N192" s="650">
        <v>12</v>
      </c>
      <c r="O192" s="731">
        <v>10.5</v>
      </c>
      <c r="P192" s="651">
        <v>0</v>
      </c>
      <c r="Q192" s="666"/>
      <c r="R192" s="650">
        <v>10</v>
      </c>
      <c r="S192" s="666">
        <v>0.83333333333333337</v>
      </c>
      <c r="T192" s="731">
        <v>9</v>
      </c>
      <c r="U192" s="689">
        <v>0.8571428571428571</v>
      </c>
    </row>
    <row r="193" spans="1:21" ht="14.4" customHeight="1" x14ac:dyDescent="0.3">
      <c r="A193" s="649">
        <v>22</v>
      </c>
      <c r="B193" s="650" t="s">
        <v>530</v>
      </c>
      <c r="C193" s="650">
        <v>89301222</v>
      </c>
      <c r="D193" s="729" t="s">
        <v>1419</v>
      </c>
      <c r="E193" s="730" t="s">
        <v>931</v>
      </c>
      <c r="F193" s="650" t="s">
        <v>922</v>
      </c>
      <c r="G193" s="650" t="s">
        <v>1285</v>
      </c>
      <c r="H193" s="650" t="s">
        <v>531</v>
      </c>
      <c r="I193" s="650" t="s">
        <v>1286</v>
      </c>
      <c r="J193" s="650" t="s">
        <v>1287</v>
      </c>
      <c r="K193" s="650" t="s">
        <v>1288</v>
      </c>
      <c r="L193" s="651">
        <v>74.06</v>
      </c>
      <c r="M193" s="651">
        <v>74.06</v>
      </c>
      <c r="N193" s="650">
        <v>1</v>
      </c>
      <c r="O193" s="731">
        <v>0.5</v>
      </c>
      <c r="P193" s="651">
        <v>74.06</v>
      </c>
      <c r="Q193" s="666">
        <v>1</v>
      </c>
      <c r="R193" s="650">
        <v>1</v>
      </c>
      <c r="S193" s="666">
        <v>1</v>
      </c>
      <c r="T193" s="731">
        <v>0.5</v>
      </c>
      <c r="U193" s="689">
        <v>1</v>
      </c>
    </row>
    <row r="194" spans="1:21" ht="14.4" customHeight="1" x14ac:dyDescent="0.3">
      <c r="A194" s="649">
        <v>22</v>
      </c>
      <c r="B194" s="650" t="s">
        <v>530</v>
      </c>
      <c r="C194" s="650">
        <v>89301222</v>
      </c>
      <c r="D194" s="729" t="s">
        <v>1419</v>
      </c>
      <c r="E194" s="730" t="s">
        <v>931</v>
      </c>
      <c r="F194" s="650" t="s">
        <v>922</v>
      </c>
      <c r="G194" s="650" t="s">
        <v>1109</v>
      </c>
      <c r="H194" s="650" t="s">
        <v>531</v>
      </c>
      <c r="I194" s="650" t="s">
        <v>1289</v>
      </c>
      <c r="J194" s="650" t="s">
        <v>1290</v>
      </c>
      <c r="K194" s="650" t="s">
        <v>1112</v>
      </c>
      <c r="L194" s="651">
        <v>313.98</v>
      </c>
      <c r="M194" s="651">
        <v>313.98</v>
      </c>
      <c r="N194" s="650">
        <v>1</v>
      </c>
      <c r="O194" s="731">
        <v>1</v>
      </c>
      <c r="P194" s="651"/>
      <c r="Q194" s="666">
        <v>0</v>
      </c>
      <c r="R194" s="650"/>
      <c r="S194" s="666">
        <v>0</v>
      </c>
      <c r="T194" s="731"/>
      <c r="U194" s="689">
        <v>0</v>
      </c>
    </row>
    <row r="195" spans="1:21" ht="14.4" customHeight="1" x14ac:dyDescent="0.3">
      <c r="A195" s="649">
        <v>22</v>
      </c>
      <c r="B195" s="650" t="s">
        <v>530</v>
      </c>
      <c r="C195" s="650">
        <v>89301222</v>
      </c>
      <c r="D195" s="729" t="s">
        <v>1419</v>
      </c>
      <c r="E195" s="730" t="s">
        <v>931</v>
      </c>
      <c r="F195" s="650" t="s">
        <v>922</v>
      </c>
      <c r="G195" s="650" t="s">
        <v>1109</v>
      </c>
      <c r="H195" s="650" t="s">
        <v>531</v>
      </c>
      <c r="I195" s="650" t="s">
        <v>1291</v>
      </c>
      <c r="J195" s="650" t="s">
        <v>1290</v>
      </c>
      <c r="K195" s="650" t="s">
        <v>1292</v>
      </c>
      <c r="L195" s="651">
        <v>0</v>
      </c>
      <c r="M195" s="651">
        <v>0</v>
      </c>
      <c r="N195" s="650">
        <v>1</v>
      </c>
      <c r="O195" s="731">
        <v>1</v>
      </c>
      <c r="P195" s="651">
        <v>0</v>
      </c>
      <c r="Q195" s="666"/>
      <c r="R195" s="650">
        <v>1</v>
      </c>
      <c r="S195" s="666">
        <v>1</v>
      </c>
      <c r="T195" s="731">
        <v>1</v>
      </c>
      <c r="U195" s="689">
        <v>1</v>
      </c>
    </row>
    <row r="196" spans="1:21" ht="14.4" customHeight="1" x14ac:dyDescent="0.3">
      <c r="A196" s="649">
        <v>22</v>
      </c>
      <c r="B196" s="650" t="s">
        <v>530</v>
      </c>
      <c r="C196" s="650">
        <v>89301222</v>
      </c>
      <c r="D196" s="729" t="s">
        <v>1419</v>
      </c>
      <c r="E196" s="730" t="s">
        <v>931</v>
      </c>
      <c r="F196" s="650" t="s">
        <v>922</v>
      </c>
      <c r="G196" s="650" t="s">
        <v>1228</v>
      </c>
      <c r="H196" s="650" t="s">
        <v>531</v>
      </c>
      <c r="I196" s="650" t="s">
        <v>1229</v>
      </c>
      <c r="J196" s="650" t="s">
        <v>1230</v>
      </c>
      <c r="K196" s="650" t="s">
        <v>1231</v>
      </c>
      <c r="L196" s="651">
        <v>0</v>
      </c>
      <c r="M196" s="651">
        <v>0</v>
      </c>
      <c r="N196" s="650">
        <v>1</v>
      </c>
      <c r="O196" s="731">
        <v>1</v>
      </c>
      <c r="P196" s="651">
        <v>0</v>
      </c>
      <c r="Q196" s="666"/>
      <c r="R196" s="650">
        <v>1</v>
      </c>
      <c r="S196" s="666">
        <v>1</v>
      </c>
      <c r="T196" s="731">
        <v>1</v>
      </c>
      <c r="U196" s="689">
        <v>1</v>
      </c>
    </row>
    <row r="197" spans="1:21" ht="14.4" customHeight="1" x14ac:dyDescent="0.3">
      <c r="A197" s="649">
        <v>22</v>
      </c>
      <c r="B197" s="650" t="s">
        <v>530</v>
      </c>
      <c r="C197" s="650">
        <v>89301222</v>
      </c>
      <c r="D197" s="729" t="s">
        <v>1419</v>
      </c>
      <c r="E197" s="730" t="s">
        <v>931</v>
      </c>
      <c r="F197" s="650" t="s">
        <v>922</v>
      </c>
      <c r="G197" s="650" t="s">
        <v>1293</v>
      </c>
      <c r="H197" s="650" t="s">
        <v>531</v>
      </c>
      <c r="I197" s="650" t="s">
        <v>1294</v>
      </c>
      <c r="J197" s="650" t="s">
        <v>1295</v>
      </c>
      <c r="K197" s="650" t="s">
        <v>1076</v>
      </c>
      <c r="L197" s="651">
        <v>198.04</v>
      </c>
      <c r="M197" s="651">
        <v>198.04</v>
      </c>
      <c r="N197" s="650">
        <v>1</v>
      </c>
      <c r="O197" s="731">
        <v>1</v>
      </c>
      <c r="P197" s="651">
        <v>198.04</v>
      </c>
      <c r="Q197" s="666">
        <v>1</v>
      </c>
      <c r="R197" s="650">
        <v>1</v>
      </c>
      <c r="S197" s="666">
        <v>1</v>
      </c>
      <c r="T197" s="731">
        <v>1</v>
      </c>
      <c r="U197" s="689">
        <v>1</v>
      </c>
    </row>
    <row r="198" spans="1:21" ht="14.4" customHeight="1" x14ac:dyDescent="0.3">
      <c r="A198" s="649">
        <v>22</v>
      </c>
      <c r="B198" s="650" t="s">
        <v>530</v>
      </c>
      <c r="C198" s="650">
        <v>89301222</v>
      </c>
      <c r="D198" s="729" t="s">
        <v>1419</v>
      </c>
      <c r="E198" s="730" t="s">
        <v>931</v>
      </c>
      <c r="F198" s="650" t="s">
        <v>922</v>
      </c>
      <c r="G198" s="650" t="s">
        <v>942</v>
      </c>
      <c r="H198" s="650" t="s">
        <v>531</v>
      </c>
      <c r="I198" s="650" t="s">
        <v>995</v>
      </c>
      <c r="J198" s="650" t="s">
        <v>996</v>
      </c>
      <c r="K198" s="650" t="s">
        <v>997</v>
      </c>
      <c r="L198" s="651">
        <v>0</v>
      </c>
      <c r="M198" s="651">
        <v>0</v>
      </c>
      <c r="N198" s="650">
        <v>1</v>
      </c>
      <c r="O198" s="731">
        <v>0.5</v>
      </c>
      <c r="P198" s="651"/>
      <c r="Q198" s="666"/>
      <c r="R198" s="650"/>
      <c r="S198" s="666">
        <v>0</v>
      </c>
      <c r="T198" s="731"/>
      <c r="U198" s="689">
        <v>0</v>
      </c>
    </row>
    <row r="199" spans="1:21" ht="14.4" customHeight="1" x14ac:dyDescent="0.3">
      <c r="A199" s="649">
        <v>22</v>
      </c>
      <c r="B199" s="650" t="s">
        <v>530</v>
      </c>
      <c r="C199" s="650">
        <v>89301222</v>
      </c>
      <c r="D199" s="729" t="s">
        <v>1419</v>
      </c>
      <c r="E199" s="730" t="s">
        <v>931</v>
      </c>
      <c r="F199" s="650" t="s">
        <v>922</v>
      </c>
      <c r="G199" s="650" t="s">
        <v>942</v>
      </c>
      <c r="H199" s="650" t="s">
        <v>531</v>
      </c>
      <c r="I199" s="650" t="s">
        <v>1115</v>
      </c>
      <c r="J199" s="650" t="s">
        <v>1116</v>
      </c>
      <c r="K199" s="650" t="s">
        <v>1117</v>
      </c>
      <c r="L199" s="651">
        <v>86.76</v>
      </c>
      <c r="M199" s="651">
        <v>2082.2400000000002</v>
      </c>
      <c r="N199" s="650">
        <v>24</v>
      </c>
      <c r="O199" s="731">
        <v>15</v>
      </c>
      <c r="P199" s="651">
        <v>954.36</v>
      </c>
      <c r="Q199" s="666">
        <v>0.45833333333333331</v>
      </c>
      <c r="R199" s="650">
        <v>11</v>
      </c>
      <c r="S199" s="666">
        <v>0.45833333333333331</v>
      </c>
      <c r="T199" s="731">
        <v>7</v>
      </c>
      <c r="U199" s="689">
        <v>0.46666666666666667</v>
      </c>
    </row>
    <row r="200" spans="1:21" ht="14.4" customHeight="1" x14ac:dyDescent="0.3">
      <c r="A200" s="649">
        <v>22</v>
      </c>
      <c r="B200" s="650" t="s">
        <v>530</v>
      </c>
      <c r="C200" s="650">
        <v>89301222</v>
      </c>
      <c r="D200" s="729" t="s">
        <v>1419</v>
      </c>
      <c r="E200" s="730" t="s">
        <v>931</v>
      </c>
      <c r="F200" s="650" t="s">
        <v>922</v>
      </c>
      <c r="G200" s="650" t="s">
        <v>942</v>
      </c>
      <c r="H200" s="650" t="s">
        <v>725</v>
      </c>
      <c r="I200" s="650" t="s">
        <v>998</v>
      </c>
      <c r="J200" s="650" t="s">
        <v>999</v>
      </c>
      <c r="K200" s="650" t="s">
        <v>1000</v>
      </c>
      <c r="L200" s="651">
        <v>65.069999999999993</v>
      </c>
      <c r="M200" s="651">
        <v>520.55999999999995</v>
      </c>
      <c r="N200" s="650">
        <v>8</v>
      </c>
      <c r="O200" s="731">
        <v>6</v>
      </c>
      <c r="P200" s="651">
        <v>195.20999999999998</v>
      </c>
      <c r="Q200" s="666">
        <v>0.375</v>
      </c>
      <c r="R200" s="650">
        <v>3</v>
      </c>
      <c r="S200" s="666">
        <v>0.375</v>
      </c>
      <c r="T200" s="731">
        <v>2</v>
      </c>
      <c r="U200" s="689">
        <v>0.33333333333333331</v>
      </c>
    </row>
    <row r="201" spans="1:21" ht="14.4" customHeight="1" x14ac:dyDescent="0.3">
      <c r="A201" s="649">
        <v>22</v>
      </c>
      <c r="B201" s="650" t="s">
        <v>530</v>
      </c>
      <c r="C201" s="650">
        <v>89301222</v>
      </c>
      <c r="D201" s="729" t="s">
        <v>1419</v>
      </c>
      <c r="E201" s="730" t="s">
        <v>931</v>
      </c>
      <c r="F201" s="650" t="s">
        <v>922</v>
      </c>
      <c r="G201" s="650" t="s">
        <v>942</v>
      </c>
      <c r="H201" s="650" t="s">
        <v>725</v>
      </c>
      <c r="I201" s="650" t="s">
        <v>952</v>
      </c>
      <c r="J201" s="650" t="s">
        <v>950</v>
      </c>
      <c r="K201" s="650" t="s">
        <v>951</v>
      </c>
      <c r="L201" s="651">
        <v>108.46</v>
      </c>
      <c r="M201" s="651">
        <v>1735.3600000000001</v>
      </c>
      <c r="N201" s="650">
        <v>16</v>
      </c>
      <c r="O201" s="731">
        <v>13.5</v>
      </c>
      <c r="P201" s="651">
        <v>542.29999999999995</v>
      </c>
      <c r="Q201" s="666">
        <v>0.31249999999999994</v>
      </c>
      <c r="R201" s="650">
        <v>5</v>
      </c>
      <c r="S201" s="666">
        <v>0.3125</v>
      </c>
      <c r="T201" s="731">
        <v>4</v>
      </c>
      <c r="U201" s="689">
        <v>0.29629629629629628</v>
      </c>
    </row>
    <row r="202" spans="1:21" ht="14.4" customHeight="1" x14ac:dyDescent="0.3">
      <c r="A202" s="649">
        <v>22</v>
      </c>
      <c r="B202" s="650" t="s">
        <v>530</v>
      </c>
      <c r="C202" s="650">
        <v>89301222</v>
      </c>
      <c r="D202" s="729" t="s">
        <v>1419</v>
      </c>
      <c r="E202" s="730" t="s">
        <v>931</v>
      </c>
      <c r="F202" s="650" t="s">
        <v>922</v>
      </c>
      <c r="G202" s="650" t="s">
        <v>942</v>
      </c>
      <c r="H202" s="650" t="s">
        <v>531</v>
      </c>
      <c r="I202" s="650" t="s">
        <v>1001</v>
      </c>
      <c r="J202" s="650" t="s">
        <v>1002</v>
      </c>
      <c r="K202" s="650" t="s">
        <v>1003</v>
      </c>
      <c r="L202" s="651">
        <v>65.069999999999993</v>
      </c>
      <c r="M202" s="651">
        <v>65.069999999999993</v>
      </c>
      <c r="N202" s="650">
        <v>1</v>
      </c>
      <c r="O202" s="731">
        <v>1</v>
      </c>
      <c r="P202" s="651"/>
      <c r="Q202" s="666">
        <v>0</v>
      </c>
      <c r="R202" s="650"/>
      <c r="S202" s="666">
        <v>0</v>
      </c>
      <c r="T202" s="731"/>
      <c r="U202" s="689">
        <v>0</v>
      </c>
    </row>
    <row r="203" spans="1:21" ht="14.4" customHeight="1" x14ac:dyDescent="0.3">
      <c r="A203" s="649">
        <v>22</v>
      </c>
      <c r="B203" s="650" t="s">
        <v>530</v>
      </c>
      <c r="C203" s="650">
        <v>89301222</v>
      </c>
      <c r="D203" s="729" t="s">
        <v>1419</v>
      </c>
      <c r="E203" s="730" t="s">
        <v>931</v>
      </c>
      <c r="F203" s="650" t="s">
        <v>922</v>
      </c>
      <c r="G203" s="650" t="s">
        <v>942</v>
      </c>
      <c r="H203" s="650" t="s">
        <v>531</v>
      </c>
      <c r="I203" s="650" t="s">
        <v>645</v>
      </c>
      <c r="J203" s="650" t="s">
        <v>953</v>
      </c>
      <c r="K203" s="650" t="s">
        <v>954</v>
      </c>
      <c r="L203" s="651">
        <v>108.46</v>
      </c>
      <c r="M203" s="651">
        <v>433.84</v>
      </c>
      <c r="N203" s="650">
        <v>4</v>
      </c>
      <c r="O203" s="731">
        <v>3.5</v>
      </c>
      <c r="P203" s="651">
        <v>108.46</v>
      </c>
      <c r="Q203" s="666">
        <v>0.25</v>
      </c>
      <c r="R203" s="650">
        <v>1</v>
      </c>
      <c r="S203" s="666">
        <v>0.25</v>
      </c>
      <c r="T203" s="731">
        <v>0.5</v>
      </c>
      <c r="U203" s="689">
        <v>0.14285714285714285</v>
      </c>
    </row>
    <row r="204" spans="1:21" ht="14.4" customHeight="1" x14ac:dyDescent="0.3">
      <c r="A204" s="649">
        <v>22</v>
      </c>
      <c r="B204" s="650" t="s">
        <v>530</v>
      </c>
      <c r="C204" s="650">
        <v>89301222</v>
      </c>
      <c r="D204" s="729" t="s">
        <v>1419</v>
      </c>
      <c r="E204" s="730" t="s">
        <v>931</v>
      </c>
      <c r="F204" s="650" t="s">
        <v>922</v>
      </c>
      <c r="G204" s="650" t="s">
        <v>942</v>
      </c>
      <c r="H204" s="650" t="s">
        <v>725</v>
      </c>
      <c r="I204" s="650" t="s">
        <v>955</v>
      </c>
      <c r="J204" s="650" t="s">
        <v>956</v>
      </c>
      <c r="K204" s="650" t="s">
        <v>957</v>
      </c>
      <c r="L204" s="651">
        <v>130.15</v>
      </c>
      <c r="M204" s="651">
        <v>14056.19999999999</v>
      </c>
      <c r="N204" s="650">
        <v>108</v>
      </c>
      <c r="O204" s="731">
        <v>88</v>
      </c>
      <c r="P204" s="651">
        <v>3774.3500000000017</v>
      </c>
      <c r="Q204" s="666">
        <v>0.26851851851851882</v>
      </c>
      <c r="R204" s="650">
        <v>29</v>
      </c>
      <c r="S204" s="666">
        <v>0.26851851851851855</v>
      </c>
      <c r="T204" s="731">
        <v>23.5</v>
      </c>
      <c r="U204" s="689">
        <v>0.26704545454545453</v>
      </c>
    </row>
    <row r="205" spans="1:21" ht="14.4" customHeight="1" x14ac:dyDescent="0.3">
      <c r="A205" s="649">
        <v>22</v>
      </c>
      <c r="B205" s="650" t="s">
        <v>530</v>
      </c>
      <c r="C205" s="650">
        <v>89301222</v>
      </c>
      <c r="D205" s="729" t="s">
        <v>1419</v>
      </c>
      <c r="E205" s="730" t="s">
        <v>931</v>
      </c>
      <c r="F205" s="650" t="s">
        <v>922</v>
      </c>
      <c r="G205" s="650" t="s">
        <v>942</v>
      </c>
      <c r="H205" s="650" t="s">
        <v>725</v>
      </c>
      <c r="I205" s="650" t="s">
        <v>1120</v>
      </c>
      <c r="J205" s="650" t="s">
        <v>555</v>
      </c>
      <c r="K205" s="650" t="s">
        <v>1121</v>
      </c>
      <c r="L205" s="651">
        <v>50.57</v>
      </c>
      <c r="M205" s="651">
        <v>353.99</v>
      </c>
      <c r="N205" s="650">
        <v>7</v>
      </c>
      <c r="O205" s="731">
        <v>5.5</v>
      </c>
      <c r="P205" s="651"/>
      <c r="Q205" s="666">
        <v>0</v>
      </c>
      <c r="R205" s="650"/>
      <c r="S205" s="666">
        <v>0</v>
      </c>
      <c r="T205" s="731"/>
      <c r="U205" s="689">
        <v>0</v>
      </c>
    </row>
    <row r="206" spans="1:21" ht="14.4" customHeight="1" x14ac:dyDescent="0.3">
      <c r="A206" s="649">
        <v>22</v>
      </c>
      <c r="B206" s="650" t="s">
        <v>530</v>
      </c>
      <c r="C206" s="650">
        <v>89301222</v>
      </c>
      <c r="D206" s="729" t="s">
        <v>1419</v>
      </c>
      <c r="E206" s="730" t="s">
        <v>931</v>
      </c>
      <c r="F206" s="650" t="s">
        <v>922</v>
      </c>
      <c r="G206" s="650" t="s">
        <v>942</v>
      </c>
      <c r="H206" s="650" t="s">
        <v>725</v>
      </c>
      <c r="I206" s="650" t="s">
        <v>731</v>
      </c>
      <c r="J206" s="650" t="s">
        <v>732</v>
      </c>
      <c r="K206" s="650" t="s">
        <v>904</v>
      </c>
      <c r="L206" s="651">
        <v>86.76</v>
      </c>
      <c r="M206" s="651">
        <v>7808.4000000000096</v>
      </c>
      <c r="N206" s="650">
        <v>90</v>
      </c>
      <c r="O206" s="731">
        <v>68</v>
      </c>
      <c r="P206" s="651">
        <v>1908.72</v>
      </c>
      <c r="Q206" s="666">
        <v>0.24444444444444416</v>
      </c>
      <c r="R206" s="650">
        <v>22</v>
      </c>
      <c r="S206" s="666">
        <v>0.24444444444444444</v>
      </c>
      <c r="T206" s="731">
        <v>16</v>
      </c>
      <c r="U206" s="689">
        <v>0.23529411764705882</v>
      </c>
    </row>
    <row r="207" spans="1:21" ht="14.4" customHeight="1" x14ac:dyDescent="0.3">
      <c r="A207" s="649">
        <v>22</v>
      </c>
      <c r="B207" s="650" t="s">
        <v>530</v>
      </c>
      <c r="C207" s="650">
        <v>89301222</v>
      </c>
      <c r="D207" s="729" t="s">
        <v>1419</v>
      </c>
      <c r="E207" s="730" t="s">
        <v>931</v>
      </c>
      <c r="F207" s="650" t="s">
        <v>922</v>
      </c>
      <c r="G207" s="650" t="s">
        <v>942</v>
      </c>
      <c r="H207" s="650" t="s">
        <v>531</v>
      </c>
      <c r="I207" s="650" t="s">
        <v>960</v>
      </c>
      <c r="J207" s="650" t="s">
        <v>961</v>
      </c>
      <c r="K207" s="650" t="s">
        <v>957</v>
      </c>
      <c r="L207" s="651">
        <v>130.15</v>
      </c>
      <c r="M207" s="651">
        <v>2212.5500000000006</v>
      </c>
      <c r="N207" s="650">
        <v>17</v>
      </c>
      <c r="O207" s="731">
        <v>12.5</v>
      </c>
      <c r="P207" s="651">
        <v>520.6</v>
      </c>
      <c r="Q207" s="666">
        <v>0.23529411764705876</v>
      </c>
      <c r="R207" s="650">
        <v>4</v>
      </c>
      <c r="S207" s="666">
        <v>0.23529411764705882</v>
      </c>
      <c r="T207" s="731">
        <v>2.5</v>
      </c>
      <c r="U207" s="689">
        <v>0.2</v>
      </c>
    </row>
    <row r="208" spans="1:21" ht="14.4" customHeight="1" x14ac:dyDescent="0.3">
      <c r="A208" s="649">
        <v>22</v>
      </c>
      <c r="B208" s="650" t="s">
        <v>530</v>
      </c>
      <c r="C208" s="650">
        <v>89301222</v>
      </c>
      <c r="D208" s="729" t="s">
        <v>1419</v>
      </c>
      <c r="E208" s="730" t="s">
        <v>931</v>
      </c>
      <c r="F208" s="650" t="s">
        <v>922</v>
      </c>
      <c r="G208" s="650" t="s">
        <v>942</v>
      </c>
      <c r="H208" s="650" t="s">
        <v>531</v>
      </c>
      <c r="I208" s="650" t="s">
        <v>653</v>
      </c>
      <c r="J208" s="650" t="s">
        <v>962</v>
      </c>
      <c r="K208" s="650" t="s">
        <v>963</v>
      </c>
      <c r="L208" s="651">
        <v>86.76</v>
      </c>
      <c r="M208" s="651">
        <v>1995.48</v>
      </c>
      <c r="N208" s="650">
        <v>23</v>
      </c>
      <c r="O208" s="731">
        <v>16</v>
      </c>
      <c r="P208" s="651">
        <v>347.04</v>
      </c>
      <c r="Q208" s="666">
        <v>0.17391304347826086</v>
      </c>
      <c r="R208" s="650">
        <v>4</v>
      </c>
      <c r="S208" s="666">
        <v>0.17391304347826086</v>
      </c>
      <c r="T208" s="731">
        <v>3</v>
      </c>
      <c r="U208" s="689">
        <v>0.1875</v>
      </c>
    </row>
    <row r="209" spans="1:21" ht="14.4" customHeight="1" x14ac:dyDescent="0.3">
      <c r="A209" s="649">
        <v>22</v>
      </c>
      <c r="B209" s="650" t="s">
        <v>530</v>
      </c>
      <c r="C209" s="650">
        <v>89301222</v>
      </c>
      <c r="D209" s="729" t="s">
        <v>1419</v>
      </c>
      <c r="E209" s="730" t="s">
        <v>931</v>
      </c>
      <c r="F209" s="650" t="s">
        <v>922</v>
      </c>
      <c r="G209" s="650" t="s">
        <v>1134</v>
      </c>
      <c r="H209" s="650" t="s">
        <v>531</v>
      </c>
      <c r="I209" s="650" t="s">
        <v>1135</v>
      </c>
      <c r="J209" s="650" t="s">
        <v>1136</v>
      </c>
      <c r="K209" s="650" t="s">
        <v>1137</v>
      </c>
      <c r="L209" s="651">
        <v>59.55</v>
      </c>
      <c r="M209" s="651">
        <v>178.64999999999998</v>
      </c>
      <c r="N209" s="650">
        <v>3</v>
      </c>
      <c r="O209" s="731">
        <v>1.5</v>
      </c>
      <c r="P209" s="651">
        <v>119.1</v>
      </c>
      <c r="Q209" s="666">
        <v>0.66666666666666674</v>
      </c>
      <c r="R209" s="650">
        <v>2</v>
      </c>
      <c r="S209" s="666">
        <v>0.66666666666666663</v>
      </c>
      <c r="T209" s="731">
        <v>1</v>
      </c>
      <c r="U209" s="689">
        <v>0.66666666666666663</v>
      </c>
    </row>
    <row r="210" spans="1:21" ht="14.4" customHeight="1" x14ac:dyDescent="0.3">
      <c r="A210" s="649">
        <v>22</v>
      </c>
      <c r="B210" s="650" t="s">
        <v>530</v>
      </c>
      <c r="C210" s="650">
        <v>89301222</v>
      </c>
      <c r="D210" s="729" t="s">
        <v>1419</v>
      </c>
      <c r="E210" s="730" t="s">
        <v>931</v>
      </c>
      <c r="F210" s="650" t="s">
        <v>922</v>
      </c>
      <c r="G210" s="650" t="s">
        <v>986</v>
      </c>
      <c r="H210" s="650" t="s">
        <v>531</v>
      </c>
      <c r="I210" s="650" t="s">
        <v>1296</v>
      </c>
      <c r="J210" s="650" t="s">
        <v>683</v>
      </c>
      <c r="K210" s="650" t="s">
        <v>1297</v>
      </c>
      <c r="L210" s="651">
        <v>0</v>
      </c>
      <c r="M210" s="651">
        <v>0</v>
      </c>
      <c r="N210" s="650">
        <v>2</v>
      </c>
      <c r="O210" s="731">
        <v>2</v>
      </c>
      <c r="P210" s="651"/>
      <c r="Q210" s="666"/>
      <c r="R210" s="650"/>
      <c r="S210" s="666">
        <v>0</v>
      </c>
      <c r="T210" s="731"/>
      <c r="U210" s="689">
        <v>0</v>
      </c>
    </row>
    <row r="211" spans="1:21" ht="14.4" customHeight="1" x14ac:dyDescent="0.3">
      <c r="A211" s="649">
        <v>22</v>
      </c>
      <c r="B211" s="650" t="s">
        <v>530</v>
      </c>
      <c r="C211" s="650">
        <v>89301222</v>
      </c>
      <c r="D211" s="729" t="s">
        <v>1419</v>
      </c>
      <c r="E211" s="730" t="s">
        <v>931</v>
      </c>
      <c r="F211" s="650" t="s">
        <v>922</v>
      </c>
      <c r="G211" s="650" t="s">
        <v>1298</v>
      </c>
      <c r="H211" s="650" t="s">
        <v>531</v>
      </c>
      <c r="I211" s="650" t="s">
        <v>1299</v>
      </c>
      <c r="J211" s="650" t="s">
        <v>1300</v>
      </c>
      <c r="K211" s="650" t="s">
        <v>1301</v>
      </c>
      <c r="L211" s="651">
        <v>26.26</v>
      </c>
      <c r="M211" s="651">
        <v>26.26</v>
      </c>
      <c r="N211" s="650">
        <v>1</v>
      </c>
      <c r="O211" s="731">
        <v>1</v>
      </c>
      <c r="P211" s="651">
        <v>26.26</v>
      </c>
      <c r="Q211" s="666">
        <v>1</v>
      </c>
      <c r="R211" s="650">
        <v>1</v>
      </c>
      <c r="S211" s="666">
        <v>1</v>
      </c>
      <c r="T211" s="731">
        <v>1</v>
      </c>
      <c r="U211" s="689">
        <v>1</v>
      </c>
    </row>
    <row r="212" spans="1:21" ht="14.4" customHeight="1" x14ac:dyDescent="0.3">
      <c r="A212" s="649">
        <v>22</v>
      </c>
      <c r="B212" s="650" t="s">
        <v>530</v>
      </c>
      <c r="C212" s="650">
        <v>89301222</v>
      </c>
      <c r="D212" s="729" t="s">
        <v>1419</v>
      </c>
      <c r="E212" s="730" t="s">
        <v>931</v>
      </c>
      <c r="F212" s="650" t="s">
        <v>922</v>
      </c>
      <c r="G212" s="650" t="s">
        <v>989</v>
      </c>
      <c r="H212" s="650" t="s">
        <v>531</v>
      </c>
      <c r="I212" s="650" t="s">
        <v>1036</v>
      </c>
      <c r="J212" s="650" t="s">
        <v>1037</v>
      </c>
      <c r="K212" s="650" t="s">
        <v>1038</v>
      </c>
      <c r="L212" s="651">
        <v>0</v>
      </c>
      <c r="M212" s="651">
        <v>0</v>
      </c>
      <c r="N212" s="650">
        <v>3</v>
      </c>
      <c r="O212" s="731">
        <v>0.5</v>
      </c>
      <c r="P212" s="651"/>
      <c r="Q212" s="666"/>
      <c r="R212" s="650"/>
      <c r="S212" s="666">
        <v>0</v>
      </c>
      <c r="T212" s="731"/>
      <c r="U212" s="689">
        <v>0</v>
      </c>
    </row>
    <row r="213" spans="1:21" ht="14.4" customHeight="1" x14ac:dyDescent="0.3">
      <c r="A213" s="649">
        <v>22</v>
      </c>
      <c r="B213" s="650" t="s">
        <v>530</v>
      </c>
      <c r="C213" s="650">
        <v>89301222</v>
      </c>
      <c r="D213" s="729" t="s">
        <v>1419</v>
      </c>
      <c r="E213" s="730" t="s">
        <v>931</v>
      </c>
      <c r="F213" s="650" t="s">
        <v>922</v>
      </c>
      <c r="G213" s="650" t="s">
        <v>1024</v>
      </c>
      <c r="H213" s="650" t="s">
        <v>531</v>
      </c>
      <c r="I213" s="650" t="s">
        <v>1025</v>
      </c>
      <c r="J213" s="650" t="s">
        <v>1026</v>
      </c>
      <c r="K213" s="650" t="s">
        <v>1027</v>
      </c>
      <c r="L213" s="651">
        <v>161.16999999999999</v>
      </c>
      <c r="M213" s="651">
        <v>483.51</v>
      </c>
      <c r="N213" s="650">
        <v>3</v>
      </c>
      <c r="O213" s="731">
        <v>0.5</v>
      </c>
      <c r="P213" s="651">
        <v>483.51</v>
      </c>
      <c r="Q213" s="666">
        <v>1</v>
      </c>
      <c r="R213" s="650">
        <v>3</v>
      </c>
      <c r="S213" s="666">
        <v>1</v>
      </c>
      <c r="T213" s="731">
        <v>0.5</v>
      </c>
      <c r="U213" s="689">
        <v>1</v>
      </c>
    </row>
    <row r="214" spans="1:21" ht="14.4" customHeight="1" x14ac:dyDescent="0.3">
      <c r="A214" s="649">
        <v>22</v>
      </c>
      <c r="B214" s="650" t="s">
        <v>530</v>
      </c>
      <c r="C214" s="650">
        <v>89301222</v>
      </c>
      <c r="D214" s="729" t="s">
        <v>1419</v>
      </c>
      <c r="E214" s="730" t="s">
        <v>931</v>
      </c>
      <c r="F214" s="650" t="s">
        <v>922</v>
      </c>
      <c r="G214" s="650" t="s">
        <v>1193</v>
      </c>
      <c r="H214" s="650" t="s">
        <v>531</v>
      </c>
      <c r="I214" s="650" t="s">
        <v>1196</v>
      </c>
      <c r="J214" s="650" t="s">
        <v>1195</v>
      </c>
      <c r="K214" s="650" t="s">
        <v>626</v>
      </c>
      <c r="L214" s="651">
        <v>0</v>
      </c>
      <c r="M214" s="651">
        <v>0</v>
      </c>
      <c r="N214" s="650">
        <v>1</v>
      </c>
      <c r="O214" s="731">
        <v>1</v>
      </c>
      <c r="P214" s="651"/>
      <c r="Q214" s="666"/>
      <c r="R214" s="650"/>
      <c r="S214" s="666">
        <v>0</v>
      </c>
      <c r="T214" s="731"/>
      <c r="U214" s="689">
        <v>0</v>
      </c>
    </row>
    <row r="215" spans="1:21" ht="14.4" customHeight="1" x14ac:dyDescent="0.3">
      <c r="A215" s="649">
        <v>22</v>
      </c>
      <c r="B215" s="650" t="s">
        <v>530</v>
      </c>
      <c r="C215" s="650">
        <v>89301222</v>
      </c>
      <c r="D215" s="729" t="s">
        <v>1419</v>
      </c>
      <c r="E215" s="730" t="s">
        <v>931</v>
      </c>
      <c r="F215" s="650" t="s">
        <v>922</v>
      </c>
      <c r="G215" s="650" t="s">
        <v>1197</v>
      </c>
      <c r="H215" s="650" t="s">
        <v>531</v>
      </c>
      <c r="I215" s="650" t="s">
        <v>1198</v>
      </c>
      <c r="J215" s="650" t="s">
        <v>1199</v>
      </c>
      <c r="K215" s="650" t="s">
        <v>1200</v>
      </c>
      <c r="L215" s="651">
        <v>0</v>
      </c>
      <c r="M215" s="651">
        <v>0</v>
      </c>
      <c r="N215" s="650">
        <v>1</v>
      </c>
      <c r="O215" s="731">
        <v>1</v>
      </c>
      <c r="P215" s="651">
        <v>0</v>
      </c>
      <c r="Q215" s="666"/>
      <c r="R215" s="650">
        <v>1</v>
      </c>
      <c r="S215" s="666">
        <v>1</v>
      </c>
      <c r="T215" s="731">
        <v>1</v>
      </c>
      <c r="U215" s="689">
        <v>1</v>
      </c>
    </row>
    <row r="216" spans="1:21" ht="14.4" customHeight="1" x14ac:dyDescent="0.3">
      <c r="A216" s="649">
        <v>22</v>
      </c>
      <c r="B216" s="650" t="s">
        <v>530</v>
      </c>
      <c r="C216" s="650">
        <v>89301222</v>
      </c>
      <c r="D216" s="729" t="s">
        <v>1419</v>
      </c>
      <c r="E216" s="730" t="s">
        <v>932</v>
      </c>
      <c r="F216" s="650" t="s">
        <v>922</v>
      </c>
      <c r="G216" s="650" t="s">
        <v>1302</v>
      </c>
      <c r="H216" s="650" t="s">
        <v>531</v>
      </c>
      <c r="I216" s="650" t="s">
        <v>1303</v>
      </c>
      <c r="J216" s="650" t="s">
        <v>1304</v>
      </c>
      <c r="K216" s="650" t="s">
        <v>1164</v>
      </c>
      <c r="L216" s="651">
        <v>0</v>
      </c>
      <c r="M216" s="651">
        <v>0</v>
      </c>
      <c r="N216" s="650">
        <v>1</v>
      </c>
      <c r="O216" s="731">
        <v>1</v>
      </c>
      <c r="P216" s="651">
        <v>0</v>
      </c>
      <c r="Q216" s="666"/>
      <c r="R216" s="650">
        <v>1</v>
      </c>
      <c r="S216" s="666">
        <v>1</v>
      </c>
      <c r="T216" s="731">
        <v>1</v>
      </c>
      <c r="U216" s="689">
        <v>1</v>
      </c>
    </row>
    <row r="217" spans="1:21" ht="14.4" customHeight="1" x14ac:dyDescent="0.3">
      <c r="A217" s="649">
        <v>22</v>
      </c>
      <c r="B217" s="650" t="s">
        <v>530</v>
      </c>
      <c r="C217" s="650">
        <v>89301222</v>
      </c>
      <c r="D217" s="729" t="s">
        <v>1419</v>
      </c>
      <c r="E217" s="730" t="s">
        <v>932</v>
      </c>
      <c r="F217" s="650" t="s">
        <v>922</v>
      </c>
      <c r="G217" s="650" t="s">
        <v>1302</v>
      </c>
      <c r="H217" s="650" t="s">
        <v>531</v>
      </c>
      <c r="I217" s="650" t="s">
        <v>1305</v>
      </c>
      <c r="J217" s="650" t="s">
        <v>1304</v>
      </c>
      <c r="K217" s="650" t="s">
        <v>1164</v>
      </c>
      <c r="L217" s="651">
        <v>60.92</v>
      </c>
      <c r="M217" s="651">
        <v>60.92</v>
      </c>
      <c r="N217" s="650">
        <v>1</v>
      </c>
      <c r="O217" s="731">
        <v>1</v>
      </c>
      <c r="P217" s="651">
        <v>60.92</v>
      </c>
      <c r="Q217" s="666">
        <v>1</v>
      </c>
      <c r="R217" s="650">
        <v>1</v>
      </c>
      <c r="S217" s="666">
        <v>1</v>
      </c>
      <c r="T217" s="731">
        <v>1</v>
      </c>
      <c r="U217" s="689">
        <v>1</v>
      </c>
    </row>
    <row r="218" spans="1:21" ht="14.4" customHeight="1" x14ac:dyDescent="0.3">
      <c r="A218" s="649">
        <v>22</v>
      </c>
      <c r="B218" s="650" t="s">
        <v>530</v>
      </c>
      <c r="C218" s="650">
        <v>89301222</v>
      </c>
      <c r="D218" s="729" t="s">
        <v>1419</v>
      </c>
      <c r="E218" s="730" t="s">
        <v>932</v>
      </c>
      <c r="F218" s="650" t="s">
        <v>922</v>
      </c>
      <c r="G218" s="650" t="s">
        <v>1055</v>
      </c>
      <c r="H218" s="650" t="s">
        <v>531</v>
      </c>
      <c r="I218" s="650" t="s">
        <v>750</v>
      </c>
      <c r="J218" s="650" t="s">
        <v>906</v>
      </c>
      <c r="K218" s="650" t="s">
        <v>907</v>
      </c>
      <c r="L218" s="651">
        <v>333.31</v>
      </c>
      <c r="M218" s="651">
        <v>666.62</v>
      </c>
      <c r="N218" s="650">
        <v>2</v>
      </c>
      <c r="O218" s="731">
        <v>1.5</v>
      </c>
      <c r="P218" s="651">
        <v>666.62</v>
      </c>
      <c r="Q218" s="666">
        <v>1</v>
      </c>
      <c r="R218" s="650">
        <v>2</v>
      </c>
      <c r="S218" s="666">
        <v>1</v>
      </c>
      <c r="T218" s="731">
        <v>1.5</v>
      </c>
      <c r="U218" s="689">
        <v>1</v>
      </c>
    </row>
    <row r="219" spans="1:21" ht="14.4" customHeight="1" x14ac:dyDescent="0.3">
      <c r="A219" s="649">
        <v>22</v>
      </c>
      <c r="B219" s="650" t="s">
        <v>530</v>
      </c>
      <c r="C219" s="650">
        <v>89301222</v>
      </c>
      <c r="D219" s="729" t="s">
        <v>1419</v>
      </c>
      <c r="E219" s="730" t="s">
        <v>932</v>
      </c>
      <c r="F219" s="650" t="s">
        <v>922</v>
      </c>
      <c r="G219" s="650" t="s">
        <v>1073</v>
      </c>
      <c r="H219" s="650" t="s">
        <v>531</v>
      </c>
      <c r="I219" s="650" t="s">
        <v>1306</v>
      </c>
      <c r="J219" s="650" t="s">
        <v>1075</v>
      </c>
      <c r="K219" s="650" t="s">
        <v>1307</v>
      </c>
      <c r="L219" s="651">
        <v>118.82</v>
      </c>
      <c r="M219" s="651">
        <v>356.46</v>
      </c>
      <c r="N219" s="650">
        <v>3</v>
      </c>
      <c r="O219" s="731">
        <v>1</v>
      </c>
      <c r="P219" s="651">
        <v>356.46</v>
      </c>
      <c r="Q219" s="666">
        <v>1</v>
      </c>
      <c r="R219" s="650">
        <v>3</v>
      </c>
      <c r="S219" s="666">
        <v>1</v>
      </c>
      <c r="T219" s="731">
        <v>1</v>
      </c>
      <c r="U219" s="689">
        <v>1</v>
      </c>
    </row>
    <row r="220" spans="1:21" ht="14.4" customHeight="1" x14ac:dyDescent="0.3">
      <c r="A220" s="649">
        <v>22</v>
      </c>
      <c r="B220" s="650" t="s">
        <v>530</v>
      </c>
      <c r="C220" s="650">
        <v>89301222</v>
      </c>
      <c r="D220" s="729" t="s">
        <v>1419</v>
      </c>
      <c r="E220" s="730" t="s">
        <v>932</v>
      </c>
      <c r="F220" s="650" t="s">
        <v>922</v>
      </c>
      <c r="G220" s="650" t="s">
        <v>1073</v>
      </c>
      <c r="H220" s="650" t="s">
        <v>531</v>
      </c>
      <c r="I220" s="650" t="s">
        <v>1074</v>
      </c>
      <c r="J220" s="650" t="s">
        <v>1075</v>
      </c>
      <c r="K220" s="650" t="s">
        <v>1076</v>
      </c>
      <c r="L220" s="651">
        <v>229.57</v>
      </c>
      <c r="M220" s="651">
        <v>229.57</v>
      </c>
      <c r="N220" s="650">
        <v>1</v>
      </c>
      <c r="O220" s="731">
        <v>0.5</v>
      </c>
      <c r="P220" s="651">
        <v>229.57</v>
      </c>
      <c r="Q220" s="666">
        <v>1</v>
      </c>
      <c r="R220" s="650">
        <v>1</v>
      </c>
      <c r="S220" s="666">
        <v>1</v>
      </c>
      <c r="T220" s="731">
        <v>0.5</v>
      </c>
      <c r="U220" s="689">
        <v>1</v>
      </c>
    </row>
    <row r="221" spans="1:21" ht="14.4" customHeight="1" x14ac:dyDescent="0.3">
      <c r="A221" s="649">
        <v>22</v>
      </c>
      <c r="B221" s="650" t="s">
        <v>530</v>
      </c>
      <c r="C221" s="650">
        <v>89301222</v>
      </c>
      <c r="D221" s="729" t="s">
        <v>1419</v>
      </c>
      <c r="E221" s="730" t="s">
        <v>933</v>
      </c>
      <c r="F221" s="650" t="s">
        <v>922</v>
      </c>
      <c r="G221" s="650" t="s">
        <v>1308</v>
      </c>
      <c r="H221" s="650" t="s">
        <v>725</v>
      </c>
      <c r="I221" s="650" t="s">
        <v>1309</v>
      </c>
      <c r="J221" s="650" t="s">
        <v>1310</v>
      </c>
      <c r="K221" s="650" t="s">
        <v>1311</v>
      </c>
      <c r="L221" s="651">
        <v>97.97</v>
      </c>
      <c r="M221" s="651">
        <v>97.97</v>
      </c>
      <c r="N221" s="650">
        <v>1</v>
      </c>
      <c r="O221" s="731">
        <v>1</v>
      </c>
      <c r="P221" s="651">
        <v>97.97</v>
      </c>
      <c r="Q221" s="666">
        <v>1</v>
      </c>
      <c r="R221" s="650">
        <v>1</v>
      </c>
      <c r="S221" s="666">
        <v>1</v>
      </c>
      <c r="T221" s="731">
        <v>1</v>
      </c>
      <c r="U221" s="689">
        <v>1</v>
      </c>
    </row>
    <row r="222" spans="1:21" ht="14.4" customHeight="1" x14ac:dyDescent="0.3">
      <c r="A222" s="649">
        <v>22</v>
      </c>
      <c r="B222" s="650" t="s">
        <v>530</v>
      </c>
      <c r="C222" s="650">
        <v>89301222</v>
      </c>
      <c r="D222" s="729" t="s">
        <v>1419</v>
      </c>
      <c r="E222" s="730" t="s">
        <v>933</v>
      </c>
      <c r="F222" s="650" t="s">
        <v>922</v>
      </c>
      <c r="G222" s="650" t="s">
        <v>942</v>
      </c>
      <c r="H222" s="650" t="s">
        <v>531</v>
      </c>
      <c r="I222" s="650" t="s">
        <v>1020</v>
      </c>
      <c r="J222" s="650" t="s">
        <v>1021</v>
      </c>
      <c r="K222" s="650" t="s">
        <v>1022</v>
      </c>
      <c r="L222" s="651">
        <v>0</v>
      </c>
      <c r="M222" s="651">
        <v>0</v>
      </c>
      <c r="N222" s="650">
        <v>1</v>
      </c>
      <c r="O222" s="731">
        <v>1</v>
      </c>
      <c r="P222" s="651"/>
      <c r="Q222" s="666"/>
      <c r="R222" s="650"/>
      <c r="S222" s="666">
        <v>0</v>
      </c>
      <c r="T222" s="731"/>
      <c r="U222" s="689">
        <v>0</v>
      </c>
    </row>
    <row r="223" spans="1:21" ht="14.4" customHeight="1" x14ac:dyDescent="0.3">
      <c r="A223" s="649">
        <v>22</v>
      </c>
      <c r="B223" s="650" t="s">
        <v>530</v>
      </c>
      <c r="C223" s="650">
        <v>89301222</v>
      </c>
      <c r="D223" s="729" t="s">
        <v>1419</v>
      </c>
      <c r="E223" s="730" t="s">
        <v>933</v>
      </c>
      <c r="F223" s="650" t="s">
        <v>922</v>
      </c>
      <c r="G223" s="650" t="s">
        <v>942</v>
      </c>
      <c r="H223" s="650" t="s">
        <v>531</v>
      </c>
      <c r="I223" s="650" t="s">
        <v>1115</v>
      </c>
      <c r="J223" s="650" t="s">
        <v>1116</v>
      </c>
      <c r="K223" s="650" t="s">
        <v>1117</v>
      </c>
      <c r="L223" s="651">
        <v>86.76</v>
      </c>
      <c r="M223" s="651">
        <v>86.76</v>
      </c>
      <c r="N223" s="650">
        <v>1</v>
      </c>
      <c r="O223" s="731">
        <v>1</v>
      </c>
      <c r="P223" s="651">
        <v>86.76</v>
      </c>
      <c r="Q223" s="666">
        <v>1</v>
      </c>
      <c r="R223" s="650">
        <v>1</v>
      </c>
      <c r="S223" s="666">
        <v>1</v>
      </c>
      <c r="T223" s="731">
        <v>1</v>
      </c>
      <c r="U223" s="689">
        <v>1</v>
      </c>
    </row>
    <row r="224" spans="1:21" ht="14.4" customHeight="1" x14ac:dyDescent="0.3">
      <c r="A224" s="649">
        <v>22</v>
      </c>
      <c r="B224" s="650" t="s">
        <v>530</v>
      </c>
      <c r="C224" s="650">
        <v>89301222</v>
      </c>
      <c r="D224" s="729" t="s">
        <v>1419</v>
      </c>
      <c r="E224" s="730" t="s">
        <v>933</v>
      </c>
      <c r="F224" s="650" t="s">
        <v>922</v>
      </c>
      <c r="G224" s="650" t="s">
        <v>942</v>
      </c>
      <c r="H224" s="650" t="s">
        <v>725</v>
      </c>
      <c r="I224" s="650" t="s">
        <v>998</v>
      </c>
      <c r="J224" s="650" t="s">
        <v>999</v>
      </c>
      <c r="K224" s="650" t="s">
        <v>1000</v>
      </c>
      <c r="L224" s="651">
        <v>65.069999999999993</v>
      </c>
      <c r="M224" s="651">
        <v>195.20999999999998</v>
      </c>
      <c r="N224" s="650">
        <v>3</v>
      </c>
      <c r="O224" s="731">
        <v>3</v>
      </c>
      <c r="P224" s="651">
        <v>130.13999999999999</v>
      </c>
      <c r="Q224" s="666">
        <v>0.66666666666666663</v>
      </c>
      <c r="R224" s="650">
        <v>2</v>
      </c>
      <c r="S224" s="666">
        <v>0.66666666666666663</v>
      </c>
      <c r="T224" s="731">
        <v>2</v>
      </c>
      <c r="U224" s="689">
        <v>0.66666666666666663</v>
      </c>
    </row>
    <row r="225" spans="1:21" ht="14.4" customHeight="1" x14ac:dyDescent="0.3">
      <c r="A225" s="649">
        <v>22</v>
      </c>
      <c r="B225" s="650" t="s">
        <v>530</v>
      </c>
      <c r="C225" s="650">
        <v>89301222</v>
      </c>
      <c r="D225" s="729" t="s">
        <v>1419</v>
      </c>
      <c r="E225" s="730" t="s">
        <v>933</v>
      </c>
      <c r="F225" s="650" t="s">
        <v>922</v>
      </c>
      <c r="G225" s="650" t="s">
        <v>942</v>
      </c>
      <c r="H225" s="650" t="s">
        <v>725</v>
      </c>
      <c r="I225" s="650" t="s">
        <v>952</v>
      </c>
      <c r="J225" s="650" t="s">
        <v>950</v>
      </c>
      <c r="K225" s="650" t="s">
        <v>951</v>
      </c>
      <c r="L225" s="651">
        <v>108.46</v>
      </c>
      <c r="M225" s="651">
        <v>108.46</v>
      </c>
      <c r="N225" s="650">
        <v>1</v>
      </c>
      <c r="O225" s="731">
        <v>1</v>
      </c>
      <c r="P225" s="651">
        <v>108.46</v>
      </c>
      <c r="Q225" s="666">
        <v>1</v>
      </c>
      <c r="R225" s="650">
        <v>1</v>
      </c>
      <c r="S225" s="666">
        <v>1</v>
      </c>
      <c r="T225" s="731">
        <v>1</v>
      </c>
      <c r="U225" s="689">
        <v>1</v>
      </c>
    </row>
    <row r="226" spans="1:21" ht="14.4" customHeight="1" x14ac:dyDescent="0.3">
      <c r="A226" s="649">
        <v>22</v>
      </c>
      <c r="B226" s="650" t="s">
        <v>530</v>
      </c>
      <c r="C226" s="650">
        <v>89301222</v>
      </c>
      <c r="D226" s="729" t="s">
        <v>1419</v>
      </c>
      <c r="E226" s="730" t="s">
        <v>933</v>
      </c>
      <c r="F226" s="650" t="s">
        <v>922</v>
      </c>
      <c r="G226" s="650" t="s">
        <v>942</v>
      </c>
      <c r="H226" s="650" t="s">
        <v>531</v>
      </c>
      <c r="I226" s="650" t="s">
        <v>1001</v>
      </c>
      <c r="J226" s="650" t="s">
        <v>1002</v>
      </c>
      <c r="K226" s="650" t="s">
        <v>1003</v>
      </c>
      <c r="L226" s="651">
        <v>65.069999999999993</v>
      </c>
      <c r="M226" s="651">
        <v>130.13999999999999</v>
      </c>
      <c r="N226" s="650">
        <v>2</v>
      </c>
      <c r="O226" s="731">
        <v>2</v>
      </c>
      <c r="P226" s="651">
        <v>65.069999999999993</v>
      </c>
      <c r="Q226" s="666">
        <v>0.5</v>
      </c>
      <c r="R226" s="650">
        <v>1</v>
      </c>
      <c r="S226" s="666">
        <v>0.5</v>
      </c>
      <c r="T226" s="731">
        <v>1</v>
      </c>
      <c r="U226" s="689">
        <v>0.5</v>
      </c>
    </row>
    <row r="227" spans="1:21" ht="14.4" customHeight="1" x14ac:dyDescent="0.3">
      <c r="A227" s="649">
        <v>22</v>
      </c>
      <c r="B227" s="650" t="s">
        <v>530</v>
      </c>
      <c r="C227" s="650">
        <v>89301222</v>
      </c>
      <c r="D227" s="729" t="s">
        <v>1419</v>
      </c>
      <c r="E227" s="730" t="s">
        <v>933</v>
      </c>
      <c r="F227" s="650" t="s">
        <v>922</v>
      </c>
      <c r="G227" s="650" t="s">
        <v>942</v>
      </c>
      <c r="H227" s="650" t="s">
        <v>725</v>
      </c>
      <c r="I227" s="650" t="s">
        <v>955</v>
      </c>
      <c r="J227" s="650" t="s">
        <v>956</v>
      </c>
      <c r="K227" s="650" t="s">
        <v>957</v>
      </c>
      <c r="L227" s="651">
        <v>130.15</v>
      </c>
      <c r="M227" s="651">
        <v>130.15</v>
      </c>
      <c r="N227" s="650">
        <v>1</v>
      </c>
      <c r="O227" s="731">
        <v>1</v>
      </c>
      <c r="P227" s="651">
        <v>130.15</v>
      </c>
      <c r="Q227" s="666">
        <v>1</v>
      </c>
      <c r="R227" s="650">
        <v>1</v>
      </c>
      <c r="S227" s="666">
        <v>1</v>
      </c>
      <c r="T227" s="731">
        <v>1</v>
      </c>
      <c r="U227" s="689">
        <v>1</v>
      </c>
    </row>
    <row r="228" spans="1:21" ht="14.4" customHeight="1" x14ac:dyDescent="0.3">
      <c r="A228" s="649">
        <v>22</v>
      </c>
      <c r="B228" s="650" t="s">
        <v>530</v>
      </c>
      <c r="C228" s="650">
        <v>89301222</v>
      </c>
      <c r="D228" s="729" t="s">
        <v>1419</v>
      </c>
      <c r="E228" s="730" t="s">
        <v>933</v>
      </c>
      <c r="F228" s="650" t="s">
        <v>922</v>
      </c>
      <c r="G228" s="650" t="s">
        <v>942</v>
      </c>
      <c r="H228" s="650" t="s">
        <v>725</v>
      </c>
      <c r="I228" s="650" t="s">
        <v>1120</v>
      </c>
      <c r="J228" s="650" t="s">
        <v>555</v>
      </c>
      <c r="K228" s="650" t="s">
        <v>1121</v>
      </c>
      <c r="L228" s="651">
        <v>50.57</v>
      </c>
      <c r="M228" s="651">
        <v>50.57</v>
      </c>
      <c r="N228" s="650">
        <v>1</v>
      </c>
      <c r="O228" s="731">
        <v>1</v>
      </c>
      <c r="P228" s="651"/>
      <c r="Q228" s="666">
        <v>0</v>
      </c>
      <c r="R228" s="650"/>
      <c r="S228" s="666">
        <v>0</v>
      </c>
      <c r="T228" s="731"/>
      <c r="U228" s="689">
        <v>0</v>
      </c>
    </row>
    <row r="229" spans="1:21" ht="14.4" customHeight="1" x14ac:dyDescent="0.3">
      <c r="A229" s="649">
        <v>22</v>
      </c>
      <c r="B229" s="650" t="s">
        <v>530</v>
      </c>
      <c r="C229" s="650">
        <v>89301222</v>
      </c>
      <c r="D229" s="729" t="s">
        <v>1419</v>
      </c>
      <c r="E229" s="730" t="s">
        <v>933</v>
      </c>
      <c r="F229" s="650" t="s">
        <v>922</v>
      </c>
      <c r="G229" s="650" t="s">
        <v>942</v>
      </c>
      <c r="H229" s="650" t="s">
        <v>725</v>
      </c>
      <c r="I229" s="650" t="s">
        <v>731</v>
      </c>
      <c r="J229" s="650" t="s">
        <v>732</v>
      </c>
      <c r="K229" s="650" t="s">
        <v>904</v>
      </c>
      <c r="L229" s="651">
        <v>86.76</v>
      </c>
      <c r="M229" s="651">
        <v>260.28000000000003</v>
      </c>
      <c r="N229" s="650">
        <v>3</v>
      </c>
      <c r="O229" s="731">
        <v>3</v>
      </c>
      <c r="P229" s="651"/>
      <c r="Q229" s="666">
        <v>0</v>
      </c>
      <c r="R229" s="650"/>
      <c r="S229" s="666">
        <v>0</v>
      </c>
      <c r="T229" s="731"/>
      <c r="U229" s="689">
        <v>0</v>
      </c>
    </row>
    <row r="230" spans="1:21" ht="14.4" customHeight="1" x14ac:dyDescent="0.3">
      <c r="A230" s="649">
        <v>22</v>
      </c>
      <c r="B230" s="650" t="s">
        <v>530</v>
      </c>
      <c r="C230" s="650">
        <v>89301222</v>
      </c>
      <c r="D230" s="729" t="s">
        <v>1419</v>
      </c>
      <c r="E230" s="730" t="s">
        <v>933</v>
      </c>
      <c r="F230" s="650" t="s">
        <v>922</v>
      </c>
      <c r="G230" s="650" t="s">
        <v>986</v>
      </c>
      <c r="H230" s="650" t="s">
        <v>531</v>
      </c>
      <c r="I230" s="650" t="s">
        <v>1296</v>
      </c>
      <c r="J230" s="650" t="s">
        <v>683</v>
      </c>
      <c r="K230" s="650" t="s">
        <v>1297</v>
      </c>
      <c r="L230" s="651">
        <v>0</v>
      </c>
      <c r="M230" s="651">
        <v>0</v>
      </c>
      <c r="N230" s="650">
        <v>1</v>
      </c>
      <c r="O230" s="731">
        <v>1</v>
      </c>
      <c r="P230" s="651">
        <v>0</v>
      </c>
      <c r="Q230" s="666"/>
      <c r="R230" s="650">
        <v>1</v>
      </c>
      <c r="S230" s="666">
        <v>1</v>
      </c>
      <c r="T230" s="731">
        <v>1</v>
      </c>
      <c r="U230" s="689">
        <v>1</v>
      </c>
    </row>
    <row r="231" spans="1:21" ht="14.4" customHeight="1" x14ac:dyDescent="0.3">
      <c r="A231" s="649">
        <v>22</v>
      </c>
      <c r="B231" s="650" t="s">
        <v>530</v>
      </c>
      <c r="C231" s="650">
        <v>89301222</v>
      </c>
      <c r="D231" s="729" t="s">
        <v>1419</v>
      </c>
      <c r="E231" s="730" t="s">
        <v>934</v>
      </c>
      <c r="F231" s="650" t="s">
        <v>922</v>
      </c>
      <c r="G231" s="650" t="s">
        <v>1028</v>
      </c>
      <c r="H231" s="650" t="s">
        <v>531</v>
      </c>
      <c r="I231" s="650" t="s">
        <v>1258</v>
      </c>
      <c r="J231" s="650" t="s">
        <v>1259</v>
      </c>
      <c r="K231" s="650" t="s">
        <v>1227</v>
      </c>
      <c r="L231" s="651">
        <v>370.04</v>
      </c>
      <c r="M231" s="651">
        <v>1110.1200000000001</v>
      </c>
      <c r="N231" s="650">
        <v>3</v>
      </c>
      <c r="O231" s="731">
        <v>1</v>
      </c>
      <c r="P231" s="651">
        <v>1110.1200000000001</v>
      </c>
      <c r="Q231" s="666">
        <v>1</v>
      </c>
      <c r="R231" s="650">
        <v>3</v>
      </c>
      <c r="S231" s="666">
        <v>1</v>
      </c>
      <c r="T231" s="731">
        <v>1</v>
      </c>
      <c r="U231" s="689">
        <v>1</v>
      </c>
    </row>
    <row r="232" spans="1:21" ht="14.4" customHeight="1" x14ac:dyDescent="0.3">
      <c r="A232" s="649">
        <v>22</v>
      </c>
      <c r="B232" s="650" t="s">
        <v>530</v>
      </c>
      <c r="C232" s="650">
        <v>89301222</v>
      </c>
      <c r="D232" s="729" t="s">
        <v>1419</v>
      </c>
      <c r="E232" s="730" t="s">
        <v>934</v>
      </c>
      <c r="F232" s="650" t="s">
        <v>922</v>
      </c>
      <c r="G232" s="650" t="s">
        <v>1028</v>
      </c>
      <c r="H232" s="650" t="s">
        <v>531</v>
      </c>
      <c r="I232" s="650" t="s">
        <v>1029</v>
      </c>
      <c r="J232" s="650" t="s">
        <v>1030</v>
      </c>
      <c r="K232" s="650" t="s">
        <v>1031</v>
      </c>
      <c r="L232" s="651">
        <v>0</v>
      </c>
      <c r="M232" s="651">
        <v>0</v>
      </c>
      <c r="N232" s="650">
        <v>3</v>
      </c>
      <c r="O232" s="731">
        <v>0.5</v>
      </c>
      <c r="P232" s="651">
        <v>0</v>
      </c>
      <c r="Q232" s="666"/>
      <c r="R232" s="650">
        <v>3</v>
      </c>
      <c r="S232" s="666">
        <v>1</v>
      </c>
      <c r="T232" s="731">
        <v>0.5</v>
      </c>
      <c r="U232" s="689">
        <v>1</v>
      </c>
    </row>
    <row r="233" spans="1:21" ht="14.4" customHeight="1" x14ac:dyDescent="0.3">
      <c r="A233" s="649">
        <v>22</v>
      </c>
      <c r="B233" s="650" t="s">
        <v>530</v>
      </c>
      <c r="C233" s="650">
        <v>89301222</v>
      </c>
      <c r="D233" s="729" t="s">
        <v>1419</v>
      </c>
      <c r="E233" s="730" t="s">
        <v>934</v>
      </c>
      <c r="F233" s="650" t="s">
        <v>922</v>
      </c>
      <c r="G233" s="650" t="s">
        <v>1260</v>
      </c>
      <c r="H233" s="650" t="s">
        <v>531</v>
      </c>
      <c r="I233" s="650" t="s">
        <v>1312</v>
      </c>
      <c r="J233" s="650" t="s">
        <v>1313</v>
      </c>
      <c r="K233" s="650" t="s">
        <v>1314</v>
      </c>
      <c r="L233" s="651">
        <v>47.63</v>
      </c>
      <c r="M233" s="651">
        <v>47.63</v>
      </c>
      <c r="N233" s="650">
        <v>1</v>
      </c>
      <c r="O233" s="731">
        <v>0.5</v>
      </c>
      <c r="P233" s="651">
        <v>47.63</v>
      </c>
      <c r="Q233" s="666">
        <v>1</v>
      </c>
      <c r="R233" s="650">
        <v>1</v>
      </c>
      <c r="S233" s="666">
        <v>1</v>
      </c>
      <c r="T233" s="731">
        <v>0.5</v>
      </c>
      <c r="U233" s="689">
        <v>1</v>
      </c>
    </row>
    <row r="234" spans="1:21" ht="14.4" customHeight="1" x14ac:dyDescent="0.3">
      <c r="A234" s="649">
        <v>22</v>
      </c>
      <c r="B234" s="650" t="s">
        <v>530</v>
      </c>
      <c r="C234" s="650">
        <v>89301222</v>
      </c>
      <c r="D234" s="729" t="s">
        <v>1419</v>
      </c>
      <c r="E234" s="730" t="s">
        <v>934</v>
      </c>
      <c r="F234" s="650" t="s">
        <v>922</v>
      </c>
      <c r="G234" s="650" t="s">
        <v>1315</v>
      </c>
      <c r="H234" s="650" t="s">
        <v>531</v>
      </c>
      <c r="I234" s="650" t="s">
        <v>1316</v>
      </c>
      <c r="J234" s="650" t="s">
        <v>1317</v>
      </c>
      <c r="K234" s="650" t="s">
        <v>1318</v>
      </c>
      <c r="L234" s="651">
        <v>91.76</v>
      </c>
      <c r="M234" s="651">
        <v>91.76</v>
      </c>
      <c r="N234" s="650">
        <v>1</v>
      </c>
      <c r="O234" s="731">
        <v>0.5</v>
      </c>
      <c r="P234" s="651">
        <v>91.76</v>
      </c>
      <c r="Q234" s="666">
        <v>1</v>
      </c>
      <c r="R234" s="650">
        <v>1</v>
      </c>
      <c r="S234" s="666">
        <v>1</v>
      </c>
      <c r="T234" s="731">
        <v>0.5</v>
      </c>
      <c r="U234" s="689">
        <v>1</v>
      </c>
    </row>
    <row r="235" spans="1:21" ht="14.4" customHeight="1" x14ac:dyDescent="0.3">
      <c r="A235" s="649">
        <v>22</v>
      </c>
      <c r="B235" s="650" t="s">
        <v>530</v>
      </c>
      <c r="C235" s="650">
        <v>89301222</v>
      </c>
      <c r="D235" s="729" t="s">
        <v>1419</v>
      </c>
      <c r="E235" s="730" t="s">
        <v>934</v>
      </c>
      <c r="F235" s="650" t="s">
        <v>922</v>
      </c>
      <c r="G235" s="650" t="s">
        <v>1319</v>
      </c>
      <c r="H235" s="650" t="s">
        <v>725</v>
      </c>
      <c r="I235" s="650" t="s">
        <v>1320</v>
      </c>
      <c r="J235" s="650" t="s">
        <v>1321</v>
      </c>
      <c r="K235" s="650" t="s">
        <v>1322</v>
      </c>
      <c r="L235" s="651">
        <v>41.89</v>
      </c>
      <c r="M235" s="651">
        <v>41.89</v>
      </c>
      <c r="N235" s="650">
        <v>1</v>
      </c>
      <c r="O235" s="731">
        <v>0.5</v>
      </c>
      <c r="P235" s="651">
        <v>41.89</v>
      </c>
      <c r="Q235" s="666">
        <v>1</v>
      </c>
      <c r="R235" s="650">
        <v>1</v>
      </c>
      <c r="S235" s="666">
        <v>1</v>
      </c>
      <c r="T235" s="731">
        <v>0.5</v>
      </c>
      <c r="U235" s="689">
        <v>1</v>
      </c>
    </row>
    <row r="236" spans="1:21" ht="14.4" customHeight="1" x14ac:dyDescent="0.3">
      <c r="A236" s="649">
        <v>22</v>
      </c>
      <c r="B236" s="650" t="s">
        <v>530</v>
      </c>
      <c r="C236" s="650">
        <v>89301222</v>
      </c>
      <c r="D236" s="729" t="s">
        <v>1419</v>
      </c>
      <c r="E236" s="730" t="s">
        <v>934</v>
      </c>
      <c r="F236" s="650" t="s">
        <v>922</v>
      </c>
      <c r="G236" s="650" t="s">
        <v>1323</v>
      </c>
      <c r="H236" s="650" t="s">
        <v>531</v>
      </c>
      <c r="I236" s="650" t="s">
        <v>1324</v>
      </c>
      <c r="J236" s="650" t="s">
        <v>1325</v>
      </c>
      <c r="K236" s="650" t="s">
        <v>1326</v>
      </c>
      <c r="L236" s="651">
        <v>31.43</v>
      </c>
      <c r="M236" s="651">
        <v>282.87</v>
      </c>
      <c r="N236" s="650">
        <v>9</v>
      </c>
      <c r="O236" s="731">
        <v>2</v>
      </c>
      <c r="P236" s="651"/>
      <c r="Q236" s="666">
        <v>0</v>
      </c>
      <c r="R236" s="650"/>
      <c r="S236" s="666">
        <v>0</v>
      </c>
      <c r="T236" s="731"/>
      <c r="U236" s="689">
        <v>0</v>
      </c>
    </row>
    <row r="237" spans="1:21" ht="14.4" customHeight="1" x14ac:dyDescent="0.3">
      <c r="A237" s="649">
        <v>22</v>
      </c>
      <c r="B237" s="650" t="s">
        <v>530</v>
      </c>
      <c r="C237" s="650">
        <v>89301222</v>
      </c>
      <c r="D237" s="729" t="s">
        <v>1419</v>
      </c>
      <c r="E237" s="730" t="s">
        <v>934</v>
      </c>
      <c r="F237" s="650" t="s">
        <v>922</v>
      </c>
      <c r="G237" s="650" t="s">
        <v>1269</v>
      </c>
      <c r="H237" s="650" t="s">
        <v>725</v>
      </c>
      <c r="I237" s="650" t="s">
        <v>1270</v>
      </c>
      <c r="J237" s="650" t="s">
        <v>1271</v>
      </c>
      <c r="K237" s="650" t="s">
        <v>1272</v>
      </c>
      <c r="L237" s="651">
        <v>356.47</v>
      </c>
      <c r="M237" s="651">
        <v>356.47</v>
      </c>
      <c r="N237" s="650">
        <v>1</v>
      </c>
      <c r="O237" s="731">
        <v>0.5</v>
      </c>
      <c r="P237" s="651">
        <v>356.47</v>
      </c>
      <c r="Q237" s="666">
        <v>1</v>
      </c>
      <c r="R237" s="650">
        <v>1</v>
      </c>
      <c r="S237" s="666">
        <v>1</v>
      </c>
      <c r="T237" s="731">
        <v>0.5</v>
      </c>
      <c r="U237" s="689">
        <v>1</v>
      </c>
    </row>
    <row r="238" spans="1:21" ht="14.4" customHeight="1" x14ac:dyDescent="0.3">
      <c r="A238" s="649">
        <v>22</v>
      </c>
      <c r="B238" s="650" t="s">
        <v>530</v>
      </c>
      <c r="C238" s="650">
        <v>89301222</v>
      </c>
      <c r="D238" s="729" t="s">
        <v>1419</v>
      </c>
      <c r="E238" s="730" t="s">
        <v>934</v>
      </c>
      <c r="F238" s="650" t="s">
        <v>922</v>
      </c>
      <c r="G238" s="650" t="s">
        <v>1327</v>
      </c>
      <c r="H238" s="650" t="s">
        <v>531</v>
      </c>
      <c r="I238" s="650" t="s">
        <v>1328</v>
      </c>
      <c r="J238" s="650" t="s">
        <v>1329</v>
      </c>
      <c r="K238" s="650" t="s">
        <v>1330</v>
      </c>
      <c r="L238" s="651">
        <v>75.8</v>
      </c>
      <c r="M238" s="651">
        <v>151.6</v>
      </c>
      <c r="N238" s="650">
        <v>2</v>
      </c>
      <c r="O238" s="731">
        <v>1</v>
      </c>
      <c r="P238" s="651">
        <v>151.6</v>
      </c>
      <c r="Q238" s="666">
        <v>1</v>
      </c>
      <c r="R238" s="650">
        <v>2</v>
      </c>
      <c r="S238" s="666">
        <v>1</v>
      </c>
      <c r="T238" s="731">
        <v>1</v>
      </c>
      <c r="U238" s="689">
        <v>1</v>
      </c>
    </row>
    <row r="239" spans="1:21" ht="14.4" customHeight="1" x14ac:dyDescent="0.3">
      <c r="A239" s="649">
        <v>22</v>
      </c>
      <c r="B239" s="650" t="s">
        <v>530</v>
      </c>
      <c r="C239" s="650">
        <v>89301222</v>
      </c>
      <c r="D239" s="729" t="s">
        <v>1419</v>
      </c>
      <c r="E239" s="730" t="s">
        <v>934</v>
      </c>
      <c r="F239" s="650" t="s">
        <v>922</v>
      </c>
      <c r="G239" s="650" t="s">
        <v>1331</v>
      </c>
      <c r="H239" s="650" t="s">
        <v>531</v>
      </c>
      <c r="I239" s="650" t="s">
        <v>1332</v>
      </c>
      <c r="J239" s="650" t="s">
        <v>1333</v>
      </c>
      <c r="K239" s="650" t="s">
        <v>1334</v>
      </c>
      <c r="L239" s="651">
        <v>0</v>
      </c>
      <c r="M239" s="651">
        <v>0</v>
      </c>
      <c r="N239" s="650">
        <v>1</v>
      </c>
      <c r="O239" s="731">
        <v>1</v>
      </c>
      <c r="P239" s="651">
        <v>0</v>
      </c>
      <c r="Q239" s="666"/>
      <c r="R239" s="650">
        <v>1</v>
      </c>
      <c r="S239" s="666">
        <v>1</v>
      </c>
      <c r="T239" s="731">
        <v>1</v>
      </c>
      <c r="U239" s="689">
        <v>1</v>
      </c>
    </row>
    <row r="240" spans="1:21" ht="14.4" customHeight="1" x14ac:dyDescent="0.3">
      <c r="A240" s="649">
        <v>22</v>
      </c>
      <c r="B240" s="650" t="s">
        <v>530</v>
      </c>
      <c r="C240" s="650">
        <v>89301222</v>
      </c>
      <c r="D240" s="729" t="s">
        <v>1419</v>
      </c>
      <c r="E240" s="730" t="s">
        <v>934</v>
      </c>
      <c r="F240" s="650" t="s">
        <v>922</v>
      </c>
      <c r="G240" s="650" t="s">
        <v>1220</v>
      </c>
      <c r="H240" s="650" t="s">
        <v>531</v>
      </c>
      <c r="I240" s="650" t="s">
        <v>1335</v>
      </c>
      <c r="J240" s="650" t="s">
        <v>1222</v>
      </c>
      <c r="K240" s="650" t="s">
        <v>1336</v>
      </c>
      <c r="L240" s="651">
        <v>43.23</v>
      </c>
      <c r="M240" s="651">
        <v>43.23</v>
      </c>
      <c r="N240" s="650">
        <v>1</v>
      </c>
      <c r="O240" s="731">
        <v>0.5</v>
      </c>
      <c r="P240" s="651"/>
      <c r="Q240" s="666">
        <v>0</v>
      </c>
      <c r="R240" s="650"/>
      <c r="S240" s="666">
        <v>0</v>
      </c>
      <c r="T240" s="731"/>
      <c r="U240" s="689">
        <v>0</v>
      </c>
    </row>
    <row r="241" spans="1:21" ht="14.4" customHeight="1" x14ac:dyDescent="0.3">
      <c r="A241" s="649">
        <v>22</v>
      </c>
      <c r="B241" s="650" t="s">
        <v>530</v>
      </c>
      <c r="C241" s="650">
        <v>89301222</v>
      </c>
      <c r="D241" s="729" t="s">
        <v>1419</v>
      </c>
      <c r="E241" s="730" t="s">
        <v>934</v>
      </c>
      <c r="F241" s="650" t="s">
        <v>922</v>
      </c>
      <c r="G241" s="650" t="s">
        <v>1016</v>
      </c>
      <c r="H241" s="650" t="s">
        <v>531</v>
      </c>
      <c r="I241" s="650" t="s">
        <v>1017</v>
      </c>
      <c r="J241" s="650" t="s">
        <v>1018</v>
      </c>
      <c r="K241" s="650" t="s">
        <v>1019</v>
      </c>
      <c r="L241" s="651">
        <v>163.9</v>
      </c>
      <c r="M241" s="651">
        <v>655.6</v>
      </c>
      <c r="N241" s="650">
        <v>4</v>
      </c>
      <c r="O241" s="731">
        <v>3</v>
      </c>
      <c r="P241" s="651"/>
      <c r="Q241" s="666">
        <v>0</v>
      </c>
      <c r="R241" s="650"/>
      <c r="S241" s="666">
        <v>0</v>
      </c>
      <c r="T241" s="731"/>
      <c r="U241" s="689">
        <v>0</v>
      </c>
    </row>
    <row r="242" spans="1:21" ht="14.4" customHeight="1" x14ac:dyDescent="0.3">
      <c r="A242" s="649">
        <v>22</v>
      </c>
      <c r="B242" s="650" t="s">
        <v>530</v>
      </c>
      <c r="C242" s="650">
        <v>89301222</v>
      </c>
      <c r="D242" s="729" t="s">
        <v>1419</v>
      </c>
      <c r="E242" s="730" t="s">
        <v>934</v>
      </c>
      <c r="F242" s="650" t="s">
        <v>922</v>
      </c>
      <c r="G242" s="650" t="s">
        <v>1083</v>
      </c>
      <c r="H242" s="650" t="s">
        <v>531</v>
      </c>
      <c r="I242" s="650" t="s">
        <v>1337</v>
      </c>
      <c r="J242" s="650" t="s">
        <v>1338</v>
      </c>
      <c r="K242" s="650" t="s">
        <v>1339</v>
      </c>
      <c r="L242" s="651">
        <v>0</v>
      </c>
      <c r="M242" s="651">
        <v>0</v>
      </c>
      <c r="N242" s="650">
        <v>1</v>
      </c>
      <c r="O242" s="731">
        <v>0.5</v>
      </c>
      <c r="P242" s="651">
        <v>0</v>
      </c>
      <c r="Q242" s="666"/>
      <c r="R242" s="650">
        <v>1</v>
      </c>
      <c r="S242" s="666">
        <v>1</v>
      </c>
      <c r="T242" s="731">
        <v>0.5</v>
      </c>
      <c r="U242" s="689">
        <v>1</v>
      </c>
    </row>
    <row r="243" spans="1:21" ht="14.4" customHeight="1" x14ac:dyDescent="0.3">
      <c r="A243" s="649">
        <v>22</v>
      </c>
      <c r="B243" s="650" t="s">
        <v>530</v>
      </c>
      <c r="C243" s="650">
        <v>89301222</v>
      </c>
      <c r="D243" s="729" t="s">
        <v>1419</v>
      </c>
      <c r="E243" s="730" t="s">
        <v>934</v>
      </c>
      <c r="F243" s="650" t="s">
        <v>922</v>
      </c>
      <c r="G243" s="650" t="s">
        <v>1340</v>
      </c>
      <c r="H243" s="650" t="s">
        <v>531</v>
      </c>
      <c r="I243" s="650" t="s">
        <v>1341</v>
      </c>
      <c r="J243" s="650" t="s">
        <v>1342</v>
      </c>
      <c r="K243" s="650" t="s">
        <v>1186</v>
      </c>
      <c r="L243" s="651">
        <v>75.5</v>
      </c>
      <c r="M243" s="651">
        <v>75.5</v>
      </c>
      <c r="N243" s="650">
        <v>1</v>
      </c>
      <c r="O243" s="731">
        <v>1</v>
      </c>
      <c r="P243" s="651"/>
      <c r="Q243" s="666">
        <v>0</v>
      </c>
      <c r="R243" s="650"/>
      <c r="S243" s="666">
        <v>0</v>
      </c>
      <c r="T243" s="731"/>
      <c r="U243" s="689">
        <v>0</v>
      </c>
    </row>
    <row r="244" spans="1:21" ht="14.4" customHeight="1" x14ac:dyDescent="0.3">
      <c r="A244" s="649">
        <v>22</v>
      </c>
      <c r="B244" s="650" t="s">
        <v>530</v>
      </c>
      <c r="C244" s="650">
        <v>89301222</v>
      </c>
      <c r="D244" s="729" t="s">
        <v>1419</v>
      </c>
      <c r="E244" s="730" t="s">
        <v>934</v>
      </c>
      <c r="F244" s="650" t="s">
        <v>922</v>
      </c>
      <c r="G244" s="650" t="s">
        <v>992</v>
      </c>
      <c r="H244" s="650" t="s">
        <v>531</v>
      </c>
      <c r="I244" s="650" t="s">
        <v>237</v>
      </c>
      <c r="J244" s="650" t="s">
        <v>994</v>
      </c>
      <c r="K244" s="650"/>
      <c r="L244" s="651">
        <v>0</v>
      </c>
      <c r="M244" s="651">
        <v>0</v>
      </c>
      <c r="N244" s="650">
        <v>1</v>
      </c>
      <c r="O244" s="731">
        <v>1</v>
      </c>
      <c r="P244" s="651">
        <v>0</v>
      </c>
      <c r="Q244" s="666"/>
      <c r="R244" s="650">
        <v>1</v>
      </c>
      <c r="S244" s="666">
        <v>1</v>
      </c>
      <c r="T244" s="731">
        <v>1</v>
      </c>
      <c r="U244" s="689">
        <v>1</v>
      </c>
    </row>
    <row r="245" spans="1:21" ht="14.4" customHeight="1" x14ac:dyDescent="0.3">
      <c r="A245" s="649">
        <v>22</v>
      </c>
      <c r="B245" s="650" t="s">
        <v>530</v>
      </c>
      <c r="C245" s="650">
        <v>89301222</v>
      </c>
      <c r="D245" s="729" t="s">
        <v>1419</v>
      </c>
      <c r="E245" s="730" t="s">
        <v>934</v>
      </c>
      <c r="F245" s="650" t="s">
        <v>922</v>
      </c>
      <c r="G245" s="650" t="s">
        <v>992</v>
      </c>
      <c r="H245" s="650" t="s">
        <v>531</v>
      </c>
      <c r="I245" s="650" t="s">
        <v>993</v>
      </c>
      <c r="J245" s="650" t="s">
        <v>994</v>
      </c>
      <c r="K245" s="650"/>
      <c r="L245" s="651">
        <v>0</v>
      </c>
      <c r="M245" s="651">
        <v>0</v>
      </c>
      <c r="N245" s="650">
        <v>16</v>
      </c>
      <c r="O245" s="731">
        <v>14</v>
      </c>
      <c r="P245" s="651">
        <v>0</v>
      </c>
      <c r="Q245" s="666"/>
      <c r="R245" s="650">
        <v>14</v>
      </c>
      <c r="S245" s="666">
        <v>0.875</v>
      </c>
      <c r="T245" s="731">
        <v>12</v>
      </c>
      <c r="U245" s="689">
        <v>0.8571428571428571</v>
      </c>
    </row>
    <row r="246" spans="1:21" ht="14.4" customHeight="1" x14ac:dyDescent="0.3">
      <c r="A246" s="649">
        <v>22</v>
      </c>
      <c r="B246" s="650" t="s">
        <v>530</v>
      </c>
      <c r="C246" s="650">
        <v>89301222</v>
      </c>
      <c r="D246" s="729" t="s">
        <v>1419</v>
      </c>
      <c r="E246" s="730" t="s">
        <v>934</v>
      </c>
      <c r="F246" s="650" t="s">
        <v>922</v>
      </c>
      <c r="G246" s="650" t="s">
        <v>1109</v>
      </c>
      <c r="H246" s="650" t="s">
        <v>531</v>
      </c>
      <c r="I246" s="650" t="s">
        <v>1291</v>
      </c>
      <c r="J246" s="650" t="s">
        <v>1290</v>
      </c>
      <c r="K246" s="650" t="s">
        <v>1292</v>
      </c>
      <c r="L246" s="651">
        <v>0</v>
      </c>
      <c r="M246" s="651">
        <v>0</v>
      </c>
      <c r="N246" s="650">
        <v>1</v>
      </c>
      <c r="O246" s="731">
        <v>1</v>
      </c>
      <c r="P246" s="651">
        <v>0</v>
      </c>
      <c r="Q246" s="666"/>
      <c r="R246" s="650">
        <v>1</v>
      </c>
      <c r="S246" s="666">
        <v>1</v>
      </c>
      <c r="T246" s="731">
        <v>1</v>
      </c>
      <c r="U246" s="689">
        <v>1</v>
      </c>
    </row>
    <row r="247" spans="1:21" ht="14.4" customHeight="1" x14ac:dyDescent="0.3">
      <c r="A247" s="649">
        <v>22</v>
      </c>
      <c r="B247" s="650" t="s">
        <v>530</v>
      </c>
      <c r="C247" s="650">
        <v>89301222</v>
      </c>
      <c r="D247" s="729" t="s">
        <v>1419</v>
      </c>
      <c r="E247" s="730" t="s">
        <v>934</v>
      </c>
      <c r="F247" s="650" t="s">
        <v>922</v>
      </c>
      <c r="G247" s="650" t="s">
        <v>1293</v>
      </c>
      <c r="H247" s="650" t="s">
        <v>531</v>
      </c>
      <c r="I247" s="650" t="s">
        <v>1343</v>
      </c>
      <c r="J247" s="650" t="s">
        <v>1295</v>
      </c>
      <c r="K247" s="650" t="s">
        <v>1078</v>
      </c>
      <c r="L247" s="651">
        <v>356.47</v>
      </c>
      <c r="M247" s="651">
        <v>356.47</v>
      </c>
      <c r="N247" s="650">
        <v>1</v>
      </c>
      <c r="O247" s="731">
        <v>1</v>
      </c>
      <c r="P247" s="651">
        <v>356.47</v>
      </c>
      <c r="Q247" s="666">
        <v>1</v>
      </c>
      <c r="R247" s="650">
        <v>1</v>
      </c>
      <c r="S247" s="666">
        <v>1</v>
      </c>
      <c r="T247" s="731">
        <v>1</v>
      </c>
      <c r="U247" s="689">
        <v>1</v>
      </c>
    </row>
    <row r="248" spans="1:21" ht="14.4" customHeight="1" x14ac:dyDescent="0.3">
      <c r="A248" s="649">
        <v>22</v>
      </c>
      <c r="B248" s="650" t="s">
        <v>530</v>
      </c>
      <c r="C248" s="650">
        <v>89301222</v>
      </c>
      <c r="D248" s="729" t="s">
        <v>1419</v>
      </c>
      <c r="E248" s="730" t="s">
        <v>934</v>
      </c>
      <c r="F248" s="650" t="s">
        <v>922</v>
      </c>
      <c r="G248" s="650" t="s">
        <v>942</v>
      </c>
      <c r="H248" s="650" t="s">
        <v>531</v>
      </c>
      <c r="I248" s="650" t="s">
        <v>943</v>
      </c>
      <c r="J248" s="650" t="s">
        <v>944</v>
      </c>
      <c r="K248" s="650" t="s">
        <v>945</v>
      </c>
      <c r="L248" s="651">
        <v>0</v>
      </c>
      <c r="M248" s="651">
        <v>0</v>
      </c>
      <c r="N248" s="650">
        <v>6</v>
      </c>
      <c r="O248" s="731">
        <v>5.5</v>
      </c>
      <c r="P248" s="651">
        <v>0</v>
      </c>
      <c r="Q248" s="666"/>
      <c r="R248" s="650">
        <v>1</v>
      </c>
      <c r="S248" s="666">
        <v>0.16666666666666666</v>
      </c>
      <c r="T248" s="731">
        <v>1</v>
      </c>
      <c r="U248" s="689">
        <v>0.18181818181818182</v>
      </c>
    </row>
    <row r="249" spans="1:21" ht="14.4" customHeight="1" x14ac:dyDescent="0.3">
      <c r="A249" s="649">
        <v>22</v>
      </c>
      <c r="B249" s="650" t="s">
        <v>530</v>
      </c>
      <c r="C249" s="650">
        <v>89301222</v>
      </c>
      <c r="D249" s="729" t="s">
        <v>1419</v>
      </c>
      <c r="E249" s="730" t="s">
        <v>934</v>
      </c>
      <c r="F249" s="650" t="s">
        <v>922</v>
      </c>
      <c r="G249" s="650" t="s">
        <v>942</v>
      </c>
      <c r="H249" s="650" t="s">
        <v>531</v>
      </c>
      <c r="I249" s="650" t="s">
        <v>1113</v>
      </c>
      <c r="J249" s="650" t="s">
        <v>944</v>
      </c>
      <c r="K249" s="650" t="s">
        <v>1114</v>
      </c>
      <c r="L249" s="651">
        <v>76.349999999999994</v>
      </c>
      <c r="M249" s="651">
        <v>534.45000000000005</v>
      </c>
      <c r="N249" s="650">
        <v>7</v>
      </c>
      <c r="O249" s="731">
        <v>6.5</v>
      </c>
      <c r="P249" s="651">
        <v>152.69999999999999</v>
      </c>
      <c r="Q249" s="666">
        <v>0.28571428571428564</v>
      </c>
      <c r="R249" s="650">
        <v>2</v>
      </c>
      <c r="S249" s="666">
        <v>0.2857142857142857</v>
      </c>
      <c r="T249" s="731">
        <v>2</v>
      </c>
      <c r="U249" s="689">
        <v>0.30769230769230771</v>
      </c>
    </row>
    <row r="250" spans="1:21" ht="14.4" customHeight="1" x14ac:dyDescent="0.3">
      <c r="A250" s="649">
        <v>22</v>
      </c>
      <c r="B250" s="650" t="s">
        <v>530</v>
      </c>
      <c r="C250" s="650">
        <v>89301222</v>
      </c>
      <c r="D250" s="729" t="s">
        <v>1419</v>
      </c>
      <c r="E250" s="730" t="s">
        <v>934</v>
      </c>
      <c r="F250" s="650" t="s">
        <v>922</v>
      </c>
      <c r="G250" s="650" t="s">
        <v>942</v>
      </c>
      <c r="H250" s="650" t="s">
        <v>531</v>
      </c>
      <c r="I250" s="650" t="s">
        <v>1020</v>
      </c>
      <c r="J250" s="650" t="s">
        <v>1021</v>
      </c>
      <c r="K250" s="650" t="s">
        <v>1022</v>
      </c>
      <c r="L250" s="651">
        <v>0</v>
      </c>
      <c r="M250" s="651">
        <v>0</v>
      </c>
      <c r="N250" s="650">
        <v>7</v>
      </c>
      <c r="O250" s="731">
        <v>7</v>
      </c>
      <c r="P250" s="651">
        <v>0</v>
      </c>
      <c r="Q250" s="666"/>
      <c r="R250" s="650">
        <v>1</v>
      </c>
      <c r="S250" s="666">
        <v>0.14285714285714285</v>
      </c>
      <c r="T250" s="731">
        <v>1</v>
      </c>
      <c r="U250" s="689">
        <v>0.14285714285714285</v>
      </c>
    </row>
    <row r="251" spans="1:21" ht="14.4" customHeight="1" x14ac:dyDescent="0.3">
      <c r="A251" s="649">
        <v>22</v>
      </c>
      <c r="B251" s="650" t="s">
        <v>530</v>
      </c>
      <c r="C251" s="650">
        <v>89301222</v>
      </c>
      <c r="D251" s="729" t="s">
        <v>1419</v>
      </c>
      <c r="E251" s="730" t="s">
        <v>934</v>
      </c>
      <c r="F251" s="650" t="s">
        <v>922</v>
      </c>
      <c r="G251" s="650" t="s">
        <v>942</v>
      </c>
      <c r="H251" s="650" t="s">
        <v>531</v>
      </c>
      <c r="I251" s="650" t="s">
        <v>1032</v>
      </c>
      <c r="J251" s="650" t="s">
        <v>1021</v>
      </c>
      <c r="K251" s="650" t="s">
        <v>1033</v>
      </c>
      <c r="L251" s="651">
        <v>97.18</v>
      </c>
      <c r="M251" s="651">
        <v>194.36</v>
      </c>
      <c r="N251" s="650">
        <v>2</v>
      </c>
      <c r="O251" s="731">
        <v>2</v>
      </c>
      <c r="P251" s="651">
        <v>97.18</v>
      </c>
      <c r="Q251" s="666">
        <v>0.5</v>
      </c>
      <c r="R251" s="650">
        <v>1</v>
      </c>
      <c r="S251" s="666">
        <v>0.5</v>
      </c>
      <c r="T251" s="731">
        <v>1</v>
      </c>
      <c r="U251" s="689">
        <v>0.5</v>
      </c>
    </row>
    <row r="252" spans="1:21" ht="14.4" customHeight="1" x14ac:dyDescent="0.3">
      <c r="A252" s="649">
        <v>22</v>
      </c>
      <c r="B252" s="650" t="s">
        <v>530</v>
      </c>
      <c r="C252" s="650">
        <v>89301222</v>
      </c>
      <c r="D252" s="729" t="s">
        <v>1419</v>
      </c>
      <c r="E252" s="730" t="s">
        <v>934</v>
      </c>
      <c r="F252" s="650" t="s">
        <v>922</v>
      </c>
      <c r="G252" s="650" t="s">
        <v>942</v>
      </c>
      <c r="H252" s="650" t="s">
        <v>531</v>
      </c>
      <c r="I252" s="650" t="s">
        <v>995</v>
      </c>
      <c r="J252" s="650" t="s">
        <v>996</v>
      </c>
      <c r="K252" s="650" t="s">
        <v>997</v>
      </c>
      <c r="L252" s="651">
        <v>0</v>
      </c>
      <c r="M252" s="651">
        <v>0</v>
      </c>
      <c r="N252" s="650">
        <v>1</v>
      </c>
      <c r="O252" s="731">
        <v>1</v>
      </c>
      <c r="P252" s="651">
        <v>0</v>
      </c>
      <c r="Q252" s="666"/>
      <c r="R252" s="650">
        <v>1</v>
      </c>
      <c r="S252" s="666">
        <v>1</v>
      </c>
      <c r="T252" s="731">
        <v>1</v>
      </c>
      <c r="U252" s="689">
        <v>1</v>
      </c>
    </row>
    <row r="253" spans="1:21" ht="14.4" customHeight="1" x14ac:dyDescent="0.3">
      <c r="A253" s="649">
        <v>22</v>
      </c>
      <c r="B253" s="650" t="s">
        <v>530</v>
      </c>
      <c r="C253" s="650">
        <v>89301222</v>
      </c>
      <c r="D253" s="729" t="s">
        <v>1419</v>
      </c>
      <c r="E253" s="730" t="s">
        <v>934</v>
      </c>
      <c r="F253" s="650" t="s">
        <v>922</v>
      </c>
      <c r="G253" s="650" t="s">
        <v>942</v>
      </c>
      <c r="H253" s="650" t="s">
        <v>531</v>
      </c>
      <c r="I253" s="650" t="s">
        <v>1236</v>
      </c>
      <c r="J253" s="650" t="s">
        <v>996</v>
      </c>
      <c r="K253" s="650" t="s">
        <v>1237</v>
      </c>
      <c r="L253" s="651">
        <v>173.54</v>
      </c>
      <c r="M253" s="651">
        <v>173.54</v>
      </c>
      <c r="N253" s="650">
        <v>1</v>
      </c>
      <c r="O253" s="731">
        <v>0.5</v>
      </c>
      <c r="P253" s="651"/>
      <c r="Q253" s="666">
        <v>0</v>
      </c>
      <c r="R253" s="650"/>
      <c r="S253" s="666">
        <v>0</v>
      </c>
      <c r="T253" s="731"/>
      <c r="U253" s="689">
        <v>0</v>
      </c>
    </row>
    <row r="254" spans="1:21" ht="14.4" customHeight="1" x14ac:dyDescent="0.3">
      <c r="A254" s="649">
        <v>22</v>
      </c>
      <c r="B254" s="650" t="s">
        <v>530</v>
      </c>
      <c r="C254" s="650">
        <v>89301222</v>
      </c>
      <c r="D254" s="729" t="s">
        <v>1419</v>
      </c>
      <c r="E254" s="730" t="s">
        <v>934</v>
      </c>
      <c r="F254" s="650" t="s">
        <v>922</v>
      </c>
      <c r="G254" s="650" t="s">
        <v>942</v>
      </c>
      <c r="H254" s="650" t="s">
        <v>531</v>
      </c>
      <c r="I254" s="650" t="s">
        <v>946</v>
      </c>
      <c r="J254" s="650" t="s">
        <v>947</v>
      </c>
      <c r="K254" s="650" t="s">
        <v>948</v>
      </c>
      <c r="L254" s="651">
        <v>0</v>
      </c>
      <c r="M254" s="651">
        <v>0</v>
      </c>
      <c r="N254" s="650">
        <v>4</v>
      </c>
      <c r="O254" s="731">
        <v>3.5</v>
      </c>
      <c r="P254" s="651">
        <v>0</v>
      </c>
      <c r="Q254" s="666"/>
      <c r="R254" s="650">
        <v>2</v>
      </c>
      <c r="S254" s="666">
        <v>0.5</v>
      </c>
      <c r="T254" s="731">
        <v>1.5</v>
      </c>
      <c r="U254" s="689">
        <v>0.42857142857142855</v>
      </c>
    </row>
    <row r="255" spans="1:21" ht="14.4" customHeight="1" x14ac:dyDescent="0.3">
      <c r="A255" s="649">
        <v>22</v>
      </c>
      <c r="B255" s="650" t="s">
        <v>530</v>
      </c>
      <c r="C255" s="650">
        <v>89301222</v>
      </c>
      <c r="D255" s="729" t="s">
        <v>1419</v>
      </c>
      <c r="E255" s="730" t="s">
        <v>934</v>
      </c>
      <c r="F255" s="650" t="s">
        <v>922</v>
      </c>
      <c r="G255" s="650" t="s">
        <v>942</v>
      </c>
      <c r="H255" s="650" t="s">
        <v>531</v>
      </c>
      <c r="I255" s="650" t="s">
        <v>1034</v>
      </c>
      <c r="J255" s="650" t="s">
        <v>947</v>
      </c>
      <c r="K255" s="650" t="s">
        <v>1035</v>
      </c>
      <c r="L255" s="651">
        <v>118.87</v>
      </c>
      <c r="M255" s="651">
        <v>594.35</v>
      </c>
      <c r="N255" s="650">
        <v>5</v>
      </c>
      <c r="O255" s="731">
        <v>5</v>
      </c>
      <c r="P255" s="651">
        <v>118.87</v>
      </c>
      <c r="Q255" s="666">
        <v>0.2</v>
      </c>
      <c r="R255" s="650">
        <v>1</v>
      </c>
      <c r="S255" s="666">
        <v>0.2</v>
      </c>
      <c r="T255" s="731">
        <v>1</v>
      </c>
      <c r="U255" s="689">
        <v>0.2</v>
      </c>
    </row>
    <row r="256" spans="1:21" ht="14.4" customHeight="1" x14ac:dyDescent="0.3">
      <c r="A256" s="649">
        <v>22</v>
      </c>
      <c r="B256" s="650" t="s">
        <v>530</v>
      </c>
      <c r="C256" s="650">
        <v>89301222</v>
      </c>
      <c r="D256" s="729" t="s">
        <v>1419</v>
      </c>
      <c r="E256" s="730" t="s">
        <v>934</v>
      </c>
      <c r="F256" s="650" t="s">
        <v>922</v>
      </c>
      <c r="G256" s="650" t="s">
        <v>942</v>
      </c>
      <c r="H256" s="650" t="s">
        <v>531</v>
      </c>
      <c r="I256" s="650" t="s">
        <v>1115</v>
      </c>
      <c r="J256" s="650" t="s">
        <v>1116</v>
      </c>
      <c r="K256" s="650" t="s">
        <v>1117</v>
      </c>
      <c r="L256" s="651">
        <v>86.76</v>
      </c>
      <c r="M256" s="651">
        <v>780.84000000000015</v>
      </c>
      <c r="N256" s="650">
        <v>9</v>
      </c>
      <c r="O256" s="731">
        <v>6</v>
      </c>
      <c r="P256" s="651">
        <v>347.04</v>
      </c>
      <c r="Q256" s="666">
        <v>0.44444444444444436</v>
      </c>
      <c r="R256" s="650">
        <v>4</v>
      </c>
      <c r="S256" s="666">
        <v>0.44444444444444442</v>
      </c>
      <c r="T256" s="731">
        <v>3</v>
      </c>
      <c r="U256" s="689">
        <v>0.5</v>
      </c>
    </row>
    <row r="257" spans="1:21" ht="14.4" customHeight="1" x14ac:dyDescent="0.3">
      <c r="A257" s="649">
        <v>22</v>
      </c>
      <c r="B257" s="650" t="s">
        <v>530</v>
      </c>
      <c r="C257" s="650">
        <v>89301222</v>
      </c>
      <c r="D257" s="729" t="s">
        <v>1419</v>
      </c>
      <c r="E257" s="730" t="s">
        <v>934</v>
      </c>
      <c r="F257" s="650" t="s">
        <v>922</v>
      </c>
      <c r="G257" s="650" t="s">
        <v>942</v>
      </c>
      <c r="H257" s="650" t="s">
        <v>531</v>
      </c>
      <c r="I257" s="650" t="s">
        <v>949</v>
      </c>
      <c r="J257" s="650" t="s">
        <v>950</v>
      </c>
      <c r="K257" s="650" t="s">
        <v>951</v>
      </c>
      <c r="L257" s="651">
        <v>108.46</v>
      </c>
      <c r="M257" s="651">
        <v>108.46</v>
      </c>
      <c r="N257" s="650">
        <v>1</v>
      </c>
      <c r="O257" s="731">
        <v>1</v>
      </c>
      <c r="P257" s="651"/>
      <c r="Q257" s="666">
        <v>0</v>
      </c>
      <c r="R257" s="650"/>
      <c r="S257" s="666">
        <v>0</v>
      </c>
      <c r="T257" s="731"/>
      <c r="U257" s="689">
        <v>0</v>
      </c>
    </row>
    <row r="258" spans="1:21" ht="14.4" customHeight="1" x14ac:dyDescent="0.3">
      <c r="A258" s="649">
        <v>22</v>
      </c>
      <c r="B258" s="650" t="s">
        <v>530</v>
      </c>
      <c r="C258" s="650">
        <v>89301222</v>
      </c>
      <c r="D258" s="729" t="s">
        <v>1419</v>
      </c>
      <c r="E258" s="730" t="s">
        <v>934</v>
      </c>
      <c r="F258" s="650" t="s">
        <v>922</v>
      </c>
      <c r="G258" s="650" t="s">
        <v>942</v>
      </c>
      <c r="H258" s="650" t="s">
        <v>725</v>
      </c>
      <c r="I258" s="650" t="s">
        <v>998</v>
      </c>
      <c r="J258" s="650" t="s">
        <v>999</v>
      </c>
      <c r="K258" s="650" t="s">
        <v>1000</v>
      </c>
      <c r="L258" s="651">
        <v>65.069999999999993</v>
      </c>
      <c r="M258" s="651">
        <v>455.48999999999995</v>
      </c>
      <c r="N258" s="650">
        <v>7</v>
      </c>
      <c r="O258" s="731">
        <v>7</v>
      </c>
      <c r="P258" s="651">
        <v>65.069999999999993</v>
      </c>
      <c r="Q258" s="666">
        <v>0.14285714285714285</v>
      </c>
      <c r="R258" s="650">
        <v>1</v>
      </c>
      <c r="S258" s="666">
        <v>0.14285714285714285</v>
      </c>
      <c r="T258" s="731">
        <v>1</v>
      </c>
      <c r="U258" s="689">
        <v>0.14285714285714285</v>
      </c>
    </row>
    <row r="259" spans="1:21" ht="14.4" customHeight="1" x14ac:dyDescent="0.3">
      <c r="A259" s="649">
        <v>22</v>
      </c>
      <c r="B259" s="650" t="s">
        <v>530</v>
      </c>
      <c r="C259" s="650">
        <v>89301222</v>
      </c>
      <c r="D259" s="729" t="s">
        <v>1419</v>
      </c>
      <c r="E259" s="730" t="s">
        <v>934</v>
      </c>
      <c r="F259" s="650" t="s">
        <v>922</v>
      </c>
      <c r="G259" s="650" t="s">
        <v>942</v>
      </c>
      <c r="H259" s="650" t="s">
        <v>725</v>
      </c>
      <c r="I259" s="650" t="s">
        <v>952</v>
      </c>
      <c r="J259" s="650" t="s">
        <v>950</v>
      </c>
      <c r="K259" s="650" t="s">
        <v>951</v>
      </c>
      <c r="L259" s="651">
        <v>108.46</v>
      </c>
      <c r="M259" s="651">
        <v>3145.34</v>
      </c>
      <c r="N259" s="650">
        <v>29</v>
      </c>
      <c r="O259" s="731">
        <v>28</v>
      </c>
      <c r="P259" s="651">
        <v>650.76</v>
      </c>
      <c r="Q259" s="666">
        <v>0.20689655172413793</v>
      </c>
      <c r="R259" s="650">
        <v>6</v>
      </c>
      <c r="S259" s="666">
        <v>0.20689655172413793</v>
      </c>
      <c r="T259" s="731">
        <v>5</v>
      </c>
      <c r="U259" s="689">
        <v>0.17857142857142858</v>
      </c>
    </row>
    <row r="260" spans="1:21" ht="14.4" customHeight="1" x14ac:dyDescent="0.3">
      <c r="A260" s="649">
        <v>22</v>
      </c>
      <c r="B260" s="650" t="s">
        <v>530</v>
      </c>
      <c r="C260" s="650">
        <v>89301222</v>
      </c>
      <c r="D260" s="729" t="s">
        <v>1419</v>
      </c>
      <c r="E260" s="730" t="s">
        <v>934</v>
      </c>
      <c r="F260" s="650" t="s">
        <v>922</v>
      </c>
      <c r="G260" s="650" t="s">
        <v>942</v>
      </c>
      <c r="H260" s="650" t="s">
        <v>531</v>
      </c>
      <c r="I260" s="650" t="s">
        <v>1001</v>
      </c>
      <c r="J260" s="650" t="s">
        <v>1002</v>
      </c>
      <c r="K260" s="650" t="s">
        <v>1003</v>
      </c>
      <c r="L260" s="651">
        <v>65.069999999999993</v>
      </c>
      <c r="M260" s="651">
        <v>260.27999999999997</v>
      </c>
      <c r="N260" s="650">
        <v>4</v>
      </c>
      <c r="O260" s="731">
        <v>4</v>
      </c>
      <c r="P260" s="651">
        <v>130.13999999999999</v>
      </c>
      <c r="Q260" s="666">
        <v>0.5</v>
      </c>
      <c r="R260" s="650">
        <v>2</v>
      </c>
      <c r="S260" s="666">
        <v>0.5</v>
      </c>
      <c r="T260" s="731">
        <v>2</v>
      </c>
      <c r="U260" s="689">
        <v>0.5</v>
      </c>
    </row>
    <row r="261" spans="1:21" ht="14.4" customHeight="1" x14ac:dyDescent="0.3">
      <c r="A261" s="649">
        <v>22</v>
      </c>
      <c r="B261" s="650" t="s">
        <v>530</v>
      </c>
      <c r="C261" s="650">
        <v>89301222</v>
      </c>
      <c r="D261" s="729" t="s">
        <v>1419</v>
      </c>
      <c r="E261" s="730" t="s">
        <v>934</v>
      </c>
      <c r="F261" s="650" t="s">
        <v>922</v>
      </c>
      <c r="G261" s="650" t="s">
        <v>942</v>
      </c>
      <c r="H261" s="650" t="s">
        <v>531</v>
      </c>
      <c r="I261" s="650" t="s">
        <v>645</v>
      </c>
      <c r="J261" s="650" t="s">
        <v>953</v>
      </c>
      <c r="K261" s="650" t="s">
        <v>954</v>
      </c>
      <c r="L261" s="651">
        <v>108.46</v>
      </c>
      <c r="M261" s="651">
        <v>325.38</v>
      </c>
      <c r="N261" s="650">
        <v>3</v>
      </c>
      <c r="O261" s="731">
        <v>3</v>
      </c>
      <c r="P261" s="651">
        <v>216.92</v>
      </c>
      <c r="Q261" s="666">
        <v>0.66666666666666663</v>
      </c>
      <c r="R261" s="650">
        <v>2</v>
      </c>
      <c r="S261" s="666">
        <v>0.66666666666666663</v>
      </c>
      <c r="T261" s="731">
        <v>2</v>
      </c>
      <c r="U261" s="689">
        <v>0.66666666666666663</v>
      </c>
    </row>
    <row r="262" spans="1:21" ht="14.4" customHeight="1" x14ac:dyDescent="0.3">
      <c r="A262" s="649">
        <v>22</v>
      </c>
      <c r="B262" s="650" t="s">
        <v>530</v>
      </c>
      <c r="C262" s="650">
        <v>89301222</v>
      </c>
      <c r="D262" s="729" t="s">
        <v>1419</v>
      </c>
      <c r="E262" s="730" t="s">
        <v>934</v>
      </c>
      <c r="F262" s="650" t="s">
        <v>922</v>
      </c>
      <c r="G262" s="650" t="s">
        <v>942</v>
      </c>
      <c r="H262" s="650" t="s">
        <v>725</v>
      </c>
      <c r="I262" s="650" t="s">
        <v>955</v>
      </c>
      <c r="J262" s="650" t="s">
        <v>956</v>
      </c>
      <c r="K262" s="650" t="s">
        <v>957</v>
      </c>
      <c r="L262" s="651">
        <v>130.15</v>
      </c>
      <c r="M262" s="651">
        <v>9240.65</v>
      </c>
      <c r="N262" s="650">
        <v>71</v>
      </c>
      <c r="O262" s="731">
        <v>57</v>
      </c>
      <c r="P262" s="651">
        <v>3774.3500000000017</v>
      </c>
      <c r="Q262" s="666">
        <v>0.40845070422535229</v>
      </c>
      <c r="R262" s="650">
        <v>29</v>
      </c>
      <c r="S262" s="666">
        <v>0.40845070422535212</v>
      </c>
      <c r="T262" s="731">
        <v>22.5</v>
      </c>
      <c r="U262" s="689">
        <v>0.39473684210526316</v>
      </c>
    </row>
    <row r="263" spans="1:21" ht="14.4" customHeight="1" x14ac:dyDescent="0.3">
      <c r="A263" s="649">
        <v>22</v>
      </c>
      <c r="B263" s="650" t="s">
        <v>530</v>
      </c>
      <c r="C263" s="650">
        <v>89301222</v>
      </c>
      <c r="D263" s="729" t="s">
        <v>1419</v>
      </c>
      <c r="E263" s="730" t="s">
        <v>934</v>
      </c>
      <c r="F263" s="650" t="s">
        <v>922</v>
      </c>
      <c r="G263" s="650" t="s">
        <v>942</v>
      </c>
      <c r="H263" s="650" t="s">
        <v>725</v>
      </c>
      <c r="I263" s="650" t="s">
        <v>1120</v>
      </c>
      <c r="J263" s="650" t="s">
        <v>555</v>
      </c>
      <c r="K263" s="650" t="s">
        <v>1121</v>
      </c>
      <c r="L263" s="651">
        <v>50.57</v>
      </c>
      <c r="M263" s="651">
        <v>303.42</v>
      </c>
      <c r="N263" s="650">
        <v>6</v>
      </c>
      <c r="O263" s="731">
        <v>5</v>
      </c>
      <c r="P263" s="651">
        <v>50.57</v>
      </c>
      <c r="Q263" s="666">
        <v>0.16666666666666666</v>
      </c>
      <c r="R263" s="650">
        <v>1</v>
      </c>
      <c r="S263" s="666">
        <v>0.16666666666666666</v>
      </c>
      <c r="T263" s="731">
        <v>0.5</v>
      </c>
      <c r="U263" s="689">
        <v>0.1</v>
      </c>
    </row>
    <row r="264" spans="1:21" ht="14.4" customHeight="1" x14ac:dyDescent="0.3">
      <c r="A264" s="649">
        <v>22</v>
      </c>
      <c r="B264" s="650" t="s">
        <v>530</v>
      </c>
      <c r="C264" s="650">
        <v>89301222</v>
      </c>
      <c r="D264" s="729" t="s">
        <v>1419</v>
      </c>
      <c r="E264" s="730" t="s">
        <v>934</v>
      </c>
      <c r="F264" s="650" t="s">
        <v>922</v>
      </c>
      <c r="G264" s="650" t="s">
        <v>942</v>
      </c>
      <c r="H264" s="650" t="s">
        <v>531</v>
      </c>
      <c r="I264" s="650" t="s">
        <v>958</v>
      </c>
      <c r="J264" s="650" t="s">
        <v>732</v>
      </c>
      <c r="K264" s="650" t="s">
        <v>959</v>
      </c>
      <c r="L264" s="651">
        <v>0</v>
      </c>
      <c r="M264" s="651">
        <v>0</v>
      </c>
      <c r="N264" s="650">
        <v>1</v>
      </c>
      <c r="O264" s="731">
        <v>1</v>
      </c>
      <c r="P264" s="651">
        <v>0</v>
      </c>
      <c r="Q264" s="666"/>
      <c r="R264" s="650">
        <v>1</v>
      </c>
      <c r="S264" s="666">
        <v>1</v>
      </c>
      <c r="T264" s="731">
        <v>1</v>
      </c>
      <c r="U264" s="689">
        <v>1</v>
      </c>
    </row>
    <row r="265" spans="1:21" ht="14.4" customHeight="1" x14ac:dyDescent="0.3">
      <c r="A265" s="649">
        <v>22</v>
      </c>
      <c r="B265" s="650" t="s">
        <v>530</v>
      </c>
      <c r="C265" s="650">
        <v>89301222</v>
      </c>
      <c r="D265" s="729" t="s">
        <v>1419</v>
      </c>
      <c r="E265" s="730" t="s">
        <v>934</v>
      </c>
      <c r="F265" s="650" t="s">
        <v>922</v>
      </c>
      <c r="G265" s="650" t="s">
        <v>942</v>
      </c>
      <c r="H265" s="650" t="s">
        <v>725</v>
      </c>
      <c r="I265" s="650" t="s">
        <v>731</v>
      </c>
      <c r="J265" s="650" t="s">
        <v>732</v>
      </c>
      <c r="K265" s="650" t="s">
        <v>904</v>
      </c>
      <c r="L265" s="651">
        <v>86.76</v>
      </c>
      <c r="M265" s="651">
        <v>5899.6800000000039</v>
      </c>
      <c r="N265" s="650">
        <v>68</v>
      </c>
      <c r="O265" s="731">
        <v>46</v>
      </c>
      <c r="P265" s="651">
        <v>1995.48</v>
      </c>
      <c r="Q265" s="666">
        <v>0.33823529411764686</v>
      </c>
      <c r="R265" s="650">
        <v>23</v>
      </c>
      <c r="S265" s="666">
        <v>0.33823529411764708</v>
      </c>
      <c r="T265" s="731">
        <v>15.5</v>
      </c>
      <c r="U265" s="689">
        <v>0.33695652173913043</v>
      </c>
    </row>
    <row r="266" spans="1:21" ht="14.4" customHeight="1" x14ac:dyDescent="0.3">
      <c r="A266" s="649">
        <v>22</v>
      </c>
      <c r="B266" s="650" t="s">
        <v>530</v>
      </c>
      <c r="C266" s="650">
        <v>89301222</v>
      </c>
      <c r="D266" s="729" t="s">
        <v>1419</v>
      </c>
      <c r="E266" s="730" t="s">
        <v>934</v>
      </c>
      <c r="F266" s="650" t="s">
        <v>922</v>
      </c>
      <c r="G266" s="650" t="s">
        <v>942</v>
      </c>
      <c r="H266" s="650" t="s">
        <v>531</v>
      </c>
      <c r="I266" s="650" t="s">
        <v>649</v>
      </c>
      <c r="J266" s="650" t="s">
        <v>1238</v>
      </c>
      <c r="K266" s="650" t="s">
        <v>1239</v>
      </c>
      <c r="L266" s="651">
        <v>50.57</v>
      </c>
      <c r="M266" s="651">
        <v>50.57</v>
      </c>
      <c r="N266" s="650">
        <v>1</v>
      </c>
      <c r="O266" s="731">
        <v>0.5</v>
      </c>
      <c r="P266" s="651"/>
      <c r="Q266" s="666">
        <v>0</v>
      </c>
      <c r="R266" s="650"/>
      <c r="S266" s="666">
        <v>0</v>
      </c>
      <c r="T266" s="731"/>
      <c r="U266" s="689">
        <v>0</v>
      </c>
    </row>
    <row r="267" spans="1:21" ht="14.4" customHeight="1" x14ac:dyDescent="0.3">
      <c r="A267" s="649">
        <v>22</v>
      </c>
      <c r="B267" s="650" t="s">
        <v>530</v>
      </c>
      <c r="C267" s="650">
        <v>89301222</v>
      </c>
      <c r="D267" s="729" t="s">
        <v>1419</v>
      </c>
      <c r="E267" s="730" t="s">
        <v>934</v>
      </c>
      <c r="F267" s="650" t="s">
        <v>922</v>
      </c>
      <c r="G267" s="650" t="s">
        <v>942</v>
      </c>
      <c r="H267" s="650" t="s">
        <v>531</v>
      </c>
      <c r="I267" s="650" t="s">
        <v>960</v>
      </c>
      <c r="J267" s="650" t="s">
        <v>961</v>
      </c>
      <c r="K267" s="650" t="s">
        <v>957</v>
      </c>
      <c r="L267" s="651">
        <v>130.15</v>
      </c>
      <c r="M267" s="651">
        <v>1822.1</v>
      </c>
      <c r="N267" s="650">
        <v>14</v>
      </c>
      <c r="O267" s="731">
        <v>11.5</v>
      </c>
      <c r="P267" s="651">
        <v>780.9</v>
      </c>
      <c r="Q267" s="666">
        <v>0.4285714285714286</v>
      </c>
      <c r="R267" s="650">
        <v>6</v>
      </c>
      <c r="S267" s="666">
        <v>0.42857142857142855</v>
      </c>
      <c r="T267" s="731">
        <v>4</v>
      </c>
      <c r="U267" s="689">
        <v>0.34782608695652173</v>
      </c>
    </row>
    <row r="268" spans="1:21" ht="14.4" customHeight="1" x14ac:dyDescent="0.3">
      <c r="A268" s="649">
        <v>22</v>
      </c>
      <c r="B268" s="650" t="s">
        <v>530</v>
      </c>
      <c r="C268" s="650">
        <v>89301222</v>
      </c>
      <c r="D268" s="729" t="s">
        <v>1419</v>
      </c>
      <c r="E268" s="730" t="s">
        <v>934</v>
      </c>
      <c r="F268" s="650" t="s">
        <v>922</v>
      </c>
      <c r="G268" s="650" t="s">
        <v>942</v>
      </c>
      <c r="H268" s="650" t="s">
        <v>531</v>
      </c>
      <c r="I268" s="650" t="s">
        <v>653</v>
      </c>
      <c r="J268" s="650" t="s">
        <v>962</v>
      </c>
      <c r="K268" s="650" t="s">
        <v>963</v>
      </c>
      <c r="L268" s="651">
        <v>86.76</v>
      </c>
      <c r="M268" s="651">
        <v>1388.16</v>
      </c>
      <c r="N268" s="650">
        <v>16</v>
      </c>
      <c r="O268" s="731">
        <v>11.5</v>
      </c>
      <c r="P268" s="651">
        <v>607.32000000000005</v>
      </c>
      <c r="Q268" s="666">
        <v>0.4375</v>
      </c>
      <c r="R268" s="650">
        <v>7</v>
      </c>
      <c r="S268" s="666">
        <v>0.4375</v>
      </c>
      <c r="T268" s="731">
        <v>5</v>
      </c>
      <c r="U268" s="689">
        <v>0.43478260869565216</v>
      </c>
    </row>
    <row r="269" spans="1:21" ht="14.4" customHeight="1" x14ac:dyDescent="0.3">
      <c r="A269" s="649">
        <v>22</v>
      </c>
      <c r="B269" s="650" t="s">
        <v>530</v>
      </c>
      <c r="C269" s="650">
        <v>89301222</v>
      </c>
      <c r="D269" s="729" t="s">
        <v>1419</v>
      </c>
      <c r="E269" s="730" t="s">
        <v>934</v>
      </c>
      <c r="F269" s="650" t="s">
        <v>922</v>
      </c>
      <c r="G269" s="650" t="s">
        <v>942</v>
      </c>
      <c r="H269" s="650" t="s">
        <v>531</v>
      </c>
      <c r="I269" s="650" t="s">
        <v>1344</v>
      </c>
      <c r="J269" s="650" t="s">
        <v>1116</v>
      </c>
      <c r="K269" s="650" t="s">
        <v>1117</v>
      </c>
      <c r="L269" s="651">
        <v>86.76</v>
      </c>
      <c r="M269" s="651">
        <v>173.52</v>
      </c>
      <c r="N269" s="650">
        <v>2</v>
      </c>
      <c r="O269" s="731">
        <v>2</v>
      </c>
      <c r="P269" s="651"/>
      <c r="Q269" s="666">
        <v>0</v>
      </c>
      <c r="R269" s="650"/>
      <c r="S269" s="666">
        <v>0</v>
      </c>
      <c r="T269" s="731"/>
      <c r="U269" s="689">
        <v>0</v>
      </c>
    </row>
    <row r="270" spans="1:21" ht="14.4" customHeight="1" x14ac:dyDescent="0.3">
      <c r="A270" s="649">
        <v>22</v>
      </c>
      <c r="B270" s="650" t="s">
        <v>530</v>
      </c>
      <c r="C270" s="650">
        <v>89301222</v>
      </c>
      <c r="D270" s="729" t="s">
        <v>1419</v>
      </c>
      <c r="E270" s="730" t="s">
        <v>934</v>
      </c>
      <c r="F270" s="650" t="s">
        <v>922</v>
      </c>
      <c r="G270" s="650" t="s">
        <v>1345</v>
      </c>
      <c r="H270" s="650" t="s">
        <v>531</v>
      </c>
      <c r="I270" s="650" t="s">
        <v>1346</v>
      </c>
      <c r="J270" s="650" t="s">
        <v>1347</v>
      </c>
      <c r="K270" s="650" t="s">
        <v>1348</v>
      </c>
      <c r="L270" s="651">
        <v>64.13</v>
      </c>
      <c r="M270" s="651">
        <v>128.26</v>
      </c>
      <c r="N270" s="650">
        <v>2</v>
      </c>
      <c r="O270" s="731">
        <v>0.5</v>
      </c>
      <c r="P270" s="651"/>
      <c r="Q270" s="666">
        <v>0</v>
      </c>
      <c r="R270" s="650"/>
      <c r="S270" s="666">
        <v>0</v>
      </c>
      <c r="T270" s="731"/>
      <c r="U270" s="689">
        <v>0</v>
      </c>
    </row>
    <row r="271" spans="1:21" ht="14.4" customHeight="1" x14ac:dyDescent="0.3">
      <c r="A271" s="649">
        <v>22</v>
      </c>
      <c r="B271" s="650" t="s">
        <v>530</v>
      </c>
      <c r="C271" s="650">
        <v>89301222</v>
      </c>
      <c r="D271" s="729" t="s">
        <v>1419</v>
      </c>
      <c r="E271" s="730" t="s">
        <v>934</v>
      </c>
      <c r="F271" s="650" t="s">
        <v>922</v>
      </c>
      <c r="G271" s="650" t="s">
        <v>1349</v>
      </c>
      <c r="H271" s="650" t="s">
        <v>531</v>
      </c>
      <c r="I271" s="650" t="s">
        <v>1350</v>
      </c>
      <c r="J271" s="650" t="s">
        <v>1351</v>
      </c>
      <c r="K271" s="650" t="s">
        <v>1352</v>
      </c>
      <c r="L271" s="651">
        <v>186.4</v>
      </c>
      <c r="M271" s="651">
        <v>559.20000000000005</v>
      </c>
      <c r="N271" s="650">
        <v>3</v>
      </c>
      <c r="O271" s="731">
        <v>1</v>
      </c>
      <c r="P271" s="651">
        <v>559.20000000000005</v>
      </c>
      <c r="Q271" s="666">
        <v>1</v>
      </c>
      <c r="R271" s="650">
        <v>3</v>
      </c>
      <c r="S271" s="666">
        <v>1</v>
      </c>
      <c r="T271" s="731">
        <v>1</v>
      </c>
      <c r="U271" s="689">
        <v>1</v>
      </c>
    </row>
    <row r="272" spans="1:21" ht="14.4" customHeight="1" x14ac:dyDescent="0.3">
      <c r="A272" s="649">
        <v>22</v>
      </c>
      <c r="B272" s="650" t="s">
        <v>530</v>
      </c>
      <c r="C272" s="650">
        <v>89301222</v>
      </c>
      <c r="D272" s="729" t="s">
        <v>1419</v>
      </c>
      <c r="E272" s="730" t="s">
        <v>934</v>
      </c>
      <c r="F272" s="650" t="s">
        <v>922</v>
      </c>
      <c r="G272" s="650" t="s">
        <v>1134</v>
      </c>
      <c r="H272" s="650" t="s">
        <v>725</v>
      </c>
      <c r="I272" s="650" t="s">
        <v>1353</v>
      </c>
      <c r="J272" s="650" t="s">
        <v>1354</v>
      </c>
      <c r="K272" s="650" t="s">
        <v>1355</v>
      </c>
      <c r="L272" s="651">
        <v>59.55</v>
      </c>
      <c r="M272" s="651">
        <v>59.55</v>
      </c>
      <c r="N272" s="650">
        <v>1</v>
      </c>
      <c r="O272" s="731">
        <v>1</v>
      </c>
      <c r="P272" s="651">
        <v>59.55</v>
      </c>
      <c r="Q272" s="666">
        <v>1</v>
      </c>
      <c r="R272" s="650">
        <v>1</v>
      </c>
      <c r="S272" s="666">
        <v>1</v>
      </c>
      <c r="T272" s="731">
        <v>1</v>
      </c>
      <c r="U272" s="689">
        <v>1</v>
      </c>
    </row>
    <row r="273" spans="1:21" ht="14.4" customHeight="1" x14ac:dyDescent="0.3">
      <c r="A273" s="649">
        <v>22</v>
      </c>
      <c r="B273" s="650" t="s">
        <v>530</v>
      </c>
      <c r="C273" s="650">
        <v>89301222</v>
      </c>
      <c r="D273" s="729" t="s">
        <v>1419</v>
      </c>
      <c r="E273" s="730" t="s">
        <v>934</v>
      </c>
      <c r="F273" s="650" t="s">
        <v>922</v>
      </c>
      <c r="G273" s="650" t="s">
        <v>1356</v>
      </c>
      <c r="H273" s="650" t="s">
        <v>531</v>
      </c>
      <c r="I273" s="650" t="s">
        <v>1357</v>
      </c>
      <c r="J273" s="650" t="s">
        <v>1358</v>
      </c>
      <c r="K273" s="650" t="s">
        <v>1359</v>
      </c>
      <c r="L273" s="651">
        <v>0</v>
      </c>
      <c r="M273" s="651">
        <v>0</v>
      </c>
      <c r="N273" s="650">
        <v>2</v>
      </c>
      <c r="O273" s="731">
        <v>0.5</v>
      </c>
      <c r="P273" s="651"/>
      <c r="Q273" s="666"/>
      <c r="R273" s="650"/>
      <c r="S273" s="666">
        <v>0</v>
      </c>
      <c r="T273" s="731"/>
      <c r="U273" s="689">
        <v>0</v>
      </c>
    </row>
    <row r="274" spans="1:21" ht="14.4" customHeight="1" x14ac:dyDescent="0.3">
      <c r="A274" s="649">
        <v>22</v>
      </c>
      <c r="B274" s="650" t="s">
        <v>530</v>
      </c>
      <c r="C274" s="650">
        <v>89301222</v>
      </c>
      <c r="D274" s="729" t="s">
        <v>1419</v>
      </c>
      <c r="E274" s="730" t="s">
        <v>934</v>
      </c>
      <c r="F274" s="650" t="s">
        <v>922</v>
      </c>
      <c r="G274" s="650" t="s">
        <v>1360</v>
      </c>
      <c r="H274" s="650" t="s">
        <v>531</v>
      </c>
      <c r="I274" s="650" t="s">
        <v>1361</v>
      </c>
      <c r="J274" s="650" t="s">
        <v>1362</v>
      </c>
      <c r="K274" s="650" t="s">
        <v>1363</v>
      </c>
      <c r="L274" s="651">
        <v>56.69</v>
      </c>
      <c r="M274" s="651">
        <v>113.38</v>
      </c>
      <c r="N274" s="650">
        <v>2</v>
      </c>
      <c r="O274" s="731">
        <v>1</v>
      </c>
      <c r="P274" s="651"/>
      <c r="Q274" s="666">
        <v>0</v>
      </c>
      <c r="R274" s="650"/>
      <c r="S274" s="666">
        <v>0</v>
      </c>
      <c r="T274" s="731"/>
      <c r="U274" s="689">
        <v>0</v>
      </c>
    </row>
    <row r="275" spans="1:21" ht="14.4" customHeight="1" x14ac:dyDescent="0.3">
      <c r="A275" s="649">
        <v>22</v>
      </c>
      <c r="B275" s="650" t="s">
        <v>530</v>
      </c>
      <c r="C275" s="650">
        <v>89301222</v>
      </c>
      <c r="D275" s="729" t="s">
        <v>1419</v>
      </c>
      <c r="E275" s="730" t="s">
        <v>934</v>
      </c>
      <c r="F275" s="650" t="s">
        <v>922</v>
      </c>
      <c r="G275" s="650" t="s">
        <v>983</v>
      </c>
      <c r="H275" s="650" t="s">
        <v>531</v>
      </c>
      <c r="I275" s="650" t="s">
        <v>671</v>
      </c>
      <c r="J275" s="650" t="s">
        <v>984</v>
      </c>
      <c r="K275" s="650" t="s">
        <v>985</v>
      </c>
      <c r="L275" s="651">
        <v>91.52</v>
      </c>
      <c r="M275" s="651">
        <v>183.04</v>
      </c>
      <c r="N275" s="650">
        <v>2</v>
      </c>
      <c r="O275" s="731">
        <v>1</v>
      </c>
      <c r="P275" s="651">
        <v>183.04</v>
      </c>
      <c r="Q275" s="666">
        <v>1</v>
      </c>
      <c r="R275" s="650">
        <v>2</v>
      </c>
      <c r="S275" s="666">
        <v>1</v>
      </c>
      <c r="T275" s="731">
        <v>1</v>
      </c>
      <c r="U275" s="689">
        <v>1</v>
      </c>
    </row>
    <row r="276" spans="1:21" ht="14.4" customHeight="1" x14ac:dyDescent="0.3">
      <c r="A276" s="649">
        <v>22</v>
      </c>
      <c r="B276" s="650" t="s">
        <v>530</v>
      </c>
      <c r="C276" s="650">
        <v>89301222</v>
      </c>
      <c r="D276" s="729" t="s">
        <v>1419</v>
      </c>
      <c r="E276" s="730" t="s">
        <v>934</v>
      </c>
      <c r="F276" s="650" t="s">
        <v>922</v>
      </c>
      <c r="G276" s="650" t="s">
        <v>1157</v>
      </c>
      <c r="H276" s="650" t="s">
        <v>531</v>
      </c>
      <c r="I276" s="650" t="s">
        <v>1364</v>
      </c>
      <c r="J276" s="650" t="s">
        <v>1159</v>
      </c>
      <c r="K276" s="650" t="s">
        <v>1365</v>
      </c>
      <c r="L276" s="651">
        <v>0</v>
      </c>
      <c r="M276" s="651">
        <v>0</v>
      </c>
      <c r="N276" s="650">
        <v>1</v>
      </c>
      <c r="O276" s="731">
        <v>1</v>
      </c>
      <c r="P276" s="651"/>
      <c r="Q276" s="666"/>
      <c r="R276" s="650"/>
      <c r="S276" s="666">
        <v>0</v>
      </c>
      <c r="T276" s="731"/>
      <c r="U276" s="689">
        <v>0</v>
      </c>
    </row>
    <row r="277" spans="1:21" ht="14.4" customHeight="1" x14ac:dyDescent="0.3">
      <c r="A277" s="649">
        <v>22</v>
      </c>
      <c r="B277" s="650" t="s">
        <v>530</v>
      </c>
      <c r="C277" s="650">
        <v>89301222</v>
      </c>
      <c r="D277" s="729" t="s">
        <v>1419</v>
      </c>
      <c r="E277" s="730" t="s">
        <v>934</v>
      </c>
      <c r="F277" s="650" t="s">
        <v>922</v>
      </c>
      <c r="G277" s="650" t="s">
        <v>986</v>
      </c>
      <c r="H277" s="650" t="s">
        <v>531</v>
      </c>
      <c r="I277" s="650" t="s">
        <v>682</v>
      </c>
      <c r="J277" s="650" t="s">
        <v>683</v>
      </c>
      <c r="K277" s="650" t="s">
        <v>988</v>
      </c>
      <c r="L277" s="651">
        <v>137.04</v>
      </c>
      <c r="M277" s="651">
        <v>274.08</v>
      </c>
      <c r="N277" s="650">
        <v>2</v>
      </c>
      <c r="O277" s="731">
        <v>1</v>
      </c>
      <c r="P277" s="651">
        <v>274.08</v>
      </c>
      <c r="Q277" s="666">
        <v>1</v>
      </c>
      <c r="R277" s="650">
        <v>2</v>
      </c>
      <c r="S277" s="666">
        <v>1</v>
      </c>
      <c r="T277" s="731">
        <v>1</v>
      </c>
      <c r="U277" s="689">
        <v>1</v>
      </c>
    </row>
    <row r="278" spans="1:21" ht="14.4" customHeight="1" x14ac:dyDescent="0.3">
      <c r="A278" s="649">
        <v>22</v>
      </c>
      <c r="B278" s="650" t="s">
        <v>530</v>
      </c>
      <c r="C278" s="650">
        <v>89301222</v>
      </c>
      <c r="D278" s="729" t="s">
        <v>1419</v>
      </c>
      <c r="E278" s="730" t="s">
        <v>934</v>
      </c>
      <c r="F278" s="650" t="s">
        <v>922</v>
      </c>
      <c r="G278" s="650" t="s">
        <v>1366</v>
      </c>
      <c r="H278" s="650" t="s">
        <v>531</v>
      </c>
      <c r="I278" s="650" t="s">
        <v>1367</v>
      </c>
      <c r="J278" s="650" t="s">
        <v>1368</v>
      </c>
      <c r="K278" s="650" t="s">
        <v>1369</v>
      </c>
      <c r="L278" s="651">
        <v>64.13</v>
      </c>
      <c r="M278" s="651">
        <v>64.13</v>
      </c>
      <c r="N278" s="650">
        <v>1</v>
      </c>
      <c r="O278" s="731">
        <v>1</v>
      </c>
      <c r="P278" s="651">
        <v>64.13</v>
      </c>
      <c r="Q278" s="666">
        <v>1</v>
      </c>
      <c r="R278" s="650">
        <v>1</v>
      </c>
      <c r="S278" s="666">
        <v>1</v>
      </c>
      <c r="T278" s="731">
        <v>1</v>
      </c>
      <c r="U278" s="689">
        <v>1</v>
      </c>
    </row>
    <row r="279" spans="1:21" ht="14.4" customHeight="1" x14ac:dyDescent="0.3">
      <c r="A279" s="649">
        <v>22</v>
      </c>
      <c r="B279" s="650" t="s">
        <v>530</v>
      </c>
      <c r="C279" s="650">
        <v>89301222</v>
      </c>
      <c r="D279" s="729" t="s">
        <v>1419</v>
      </c>
      <c r="E279" s="730" t="s">
        <v>934</v>
      </c>
      <c r="F279" s="650" t="s">
        <v>922</v>
      </c>
      <c r="G279" s="650" t="s">
        <v>989</v>
      </c>
      <c r="H279" s="650" t="s">
        <v>531</v>
      </c>
      <c r="I279" s="650" t="s">
        <v>690</v>
      </c>
      <c r="J279" s="650" t="s">
        <v>691</v>
      </c>
      <c r="K279" s="650" t="s">
        <v>990</v>
      </c>
      <c r="L279" s="651">
        <v>0</v>
      </c>
      <c r="M279" s="651">
        <v>0</v>
      </c>
      <c r="N279" s="650">
        <v>3</v>
      </c>
      <c r="O279" s="731">
        <v>1</v>
      </c>
      <c r="P279" s="651"/>
      <c r="Q279" s="666"/>
      <c r="R279" s="650"/>
      <c r="S279" s="666">
        <v>0</v>
      </c>
      <c r="T279" s="731"/>
      <c r="U279" s="689">
        <v>0</v>
      </c>
    </row>
    <row r="280" spans="1:21" ht="14.4" customHeight="1" x14ac:dyDescent="0.3">
      <c r="A280" s="649">
        <v>22</v>
      </c>
      <c r="B280" s="650" t="s">
        <v>530</v>
      </c>
      <c r="C280" s="650">
        <v>89301222</v>
      </c>
      <c r="D280" s="729" t="s">
        <v>1419</v>
      </c>
      <c r="E280" s="730" t="s">
        <v>934</v>
      </c>
      <c r="F280" s="650" t="s">
        <v>922</v>
      </c>
      <c r="G280" s="650" t="s">
        <v>1024</v>
      </c>
      <c r="H280" s="650" t="s">
        <v>531</v>
      </c>
      <c r="I280" s="650" t="s">
        <v>1025</v>
      </c>
      <c r="J280" s="650" t="s">
        <v>1026</v>
      </c>
      <c r="K280" s="650" t="s">
        <v>1027</v>
      </c>
      <c r="L280" s="651">
        <v>161.16999999999999</v>
      </c>
      <c r="M280" s="651">
        <v>805.84999999999991</v>
      </c>
      <c r="N280" s="650">
        <v>5</v>
      </c>
      <c r="O280" s="731">
        <v>2</v>
      </c>
      <c r="P280" s="651"/>
      <c r="Q280" s="666">
        <v>0</v>
      </c>
      <c r="R280" s="650"/>
      <c r="S280" s="666">
        <v>0</v>
      </c>
      <c r="T280" s="731"/>
      <c r="U280" s="689">
        <v>0</v>
      </c>
    </row>
    <row r="281" spans="1:21" ht="14.4" customHeight="1" x14ac:dyDescent="0.3">
      <c r="A281" s="649">
        <v>22</v>
      </c>
      <c r="B281" s="650" t="s">
        <v>530</v>
      </c>
      <c r="C281" s="650">
        <v>89301222</v>
      </c>
      <c r="D281" s="729" t="s">
        <v>1419</v>
      </c>
      <c r="E281" s="730" t="s">
        <v>935</v>
      </c>
      <c r="F281" s="650" t="s">
        <v>922</v>
      </c>
      <c r="G281" s="650" t="s">
        <v>1260</v>
      </c>
      <c r="H281" s="650" t="s">
        <v>531</v>
      </c>
      <c r="I281" s="650" t="s">
        <v>1261</v>
      </c>
      <c r="J281" s="650" t="s">
        <v>1262</v>
      </c>
      <c r="K281" s="650" t="s">
        <v>1263</v>
      </c>
      <c r="L281" s="651">
        <v>95.25</v>
      </c>
      <c r="M281" s="651">
        <v>190.5</v>
      </c>
      <c r="N281" s="650">
        <v>2</v>
      </c>
      <c r="O281" s="731">
        <v>1</v>
      </c>
      <c r="P281" s="651">
        <v>190.5</v>
      </c>
      <c r="Q281" s="666">
        <v>1</v>
      </c>
      <c r="R281" s="650">
        <v>2</v>
      </c>
      <c r="S281" s="666">
        <v>1</v>
      </c>
      <c r="T281" s="731">
        <v>1</v>
      </c>
      <c r="U281" s="689">
        <v>1</v>
      </c>
    </row>
    <row r="282" spans="1:21" ht="14.4" customHeight="1" x14ac:dyDescent="0.3">
      <c r="A282" s="649">
        <v>22</v>
      </c>
      <c r="B282" s="650" t="s">
        <v>530</v>
      </c>
      <c r="C282" s="650">
        <v>89301222</v>
      </c>
      <c r="D282" s="729" t="s">
        <v>1419</v>
      </c>
      <c r="E282" s="730" t="s">
        <v>935</v>
      </c>
      <c r="F282" s="650" t="s">
        <v>922</v>
      </c>
      <c r="G282" s="650" t="s">
        <v>1046</v>
      </c>
      <c r="H282" s="650" t="s">
        <v>531</v>
      </c>
      <c r="I282" s="650" t="s">
        <v>1370</v>
      </c>
      <c r="J282" s="650" t="s">
        <v>1371</v>
      </c>
      <c r="K282" s="650" t="s">
        <v>1170</v>
      </c>
      <c r="L282" s="651">
        <v>17.690000000000001</v>
      </c>
      <c r="M282" s="651">
        <v>141.52000000000001</v>
      </c>
      <c r="N282" s="650">
        <v>8</v>
      </c>
      <c r="O282" s="731">
        <v>3.5</v>
      </c>
      <c r="P282" s="651"/>
      <c r="Q282" s="666">
        <v>0</v>
      </c>
      <c r="R282" s="650"/>
      <c r="S282" s="666">
        <v>0</v>
      </c>
      <c r="T282" s="731"/>
      <c r="U282" s="689">
        <v>0</v>
      </c>
    </row>
    <row r="283" spans="1:21" ht="14.4" customHeight="1" x14ac:dyDescent="0.3">
      <c r="A283" s="649">
        <v>22</v>
      </c>
      <c r="B283" s="650" t="s">
        <v>530</v>
      </c>
      <c r="C283" s="650">
        <v>89301222</v>
      </c>
      <c r="D283" s="729" t="s">
        <v>1419</v>
      </c>
      <c r="E283" s="730" t="s">
        <v>935</v>
      </c>
      <c r="F283" s="650" t="s">
        <v>922</v>
      </c>
      <c r="G283" s="650" t="s">
        <v>1059</v>
      </c>
      <c r="H283" s="650" t="s">
        <v>725</v>
      </c>
      <c r="I283" s="650" t="s">
        <v>1372</v>
      </c>
      <c r="J283" s="650" t="s">
        <v>1373</v>
      </c>
      <c r="K283" s="650" t="s">
        <v>1297</v>
      </c>
      <c r="L283" s="651">
        <v>217.65</v>
      </c>
      <c r="M283" s="651">
        <v>435.3</v>
      </c>
      <c r="N283" s="650">
        <v>2</v>
      </c>
      <c r="O283" s="731">
        <v>1.5</v>
      </c>
      <c r="P283" s="651"/>
      <c r="Q283" s="666">
        <v>0</v>
      </c>
      <c r="R283" s="650"/>
      <c r="S283" s="666">
        <v>0</v>
      </c>
      <c r="T283" s="731"/>
      <c r="U283" s="689">
        <v>0</v>
      </c>
    </row>
    <row r="284" spans="1:21" ht="14.4" customHeight="1" x14ac:dyDescent="0.3">
      <c r="A284" s="649">
        <v>22</v>
      </c>
      <c r="B284" s="650" t="s">
        <v>530</v>
      </c>
      <c r="C284" s="650">
        <v>89301222</v>
      </c>
      <c r="D284" s="729" t="s">
        <v>1419</v>
      </c>
      <c r="E284" s="730" t="s">
        <v>935</v>
      </c>
      <c r="F284" s="650" t="s">
        <v>922</v>
      </c>
      <c r="G284" s="650" t="s">
        <v>1059</v>
      </c>
      <c r="H284" s="650" t="s">
        <v>725</v>
      </c>
      <c r="I284" s="650" t="s">
        <v>1374</v>
      </c>
      <c r="J284" s="650" t="s">
        <v>1375</v>
      </c>
      <c r="K284" s="650" t="s">
        <v>1376</v>
      </c>
      <c r="L284" s="651">
        <v>672.94</v>
      </c>
      <c r="M284" s="651">
        <v>1345.88</v>
      </c>
      <c r="N284" s="650">
        <v>2</v>
      </c>
      <c r="O284" s="731">
        <v>1</v>
      </c>
      <c r="P284" s="651">
        <v>1345.88</v>
      </c>
      <c r="Q284" s="666">
        <v>1</v>
      </c>
      <c r="R284" s="650">
        <v>2</v>
      </c>
      <c r="S284" s="666">
        <v>1</v>
      </c>
      <c r="T284" s="731">
        <v>1</v>
      </c>
      <c r="U284" s="689">
        <v>1</v>
      </c>
    </row>
    <row r="285" spans="1:21" ht="14.4" customHeight="1" x14ac:dyDescent="0.3">
      <c r="A285" s="649">
        <v>22</v>
      </c>
      <c r="B285" s="650" t="s">
        <v>530</v>
      </c>
      <c r="C285" s="650">
        <v>89301222</v>
      </c>
      <c r="D285" s="729" t="s">
        <v>1419</v>
      </c>
      <c r="E285" s="730" t="s">
        <v>935</v>
      </c>
      <c r="F285" s="650" t="s">
        <v>922</v>
      </c>
      <c r="G285" s="650" t="s">
        <v>1377</v>
      </c>
      <c r="H285" s="650" t="s">
        <v>531</v>
      </c>
      <c r="I285" s="650" t="s">
        <v>1378</v>
      </c>
      <c r="J285" s="650" t="s">
        <v>1379</v>
      </c>
      <c r="K285" s="650" t="s">
        <v>1380</v>
      </c>
      <c r="L285" s="651">
        <v>18.940000000000001</v>
      </c>
      <c r="M285" s="651">
        <v>151.52000000000001</v>
      </c>
      <c r="N285" s="650">
        <v>8</v>
      </c>
      <c r="O285" s="731">
        <v>3</v>
      </c>
      <c r="P285" s="651">
        <v>75.760000000000005</v>
      </c>
      <c r="Q285" s="666">
        <v>0.5</v>
      </c>
      <c r="R285" s="650">
        <v>4</v>
      </c>
      <c r="S285" s="666">
        <v>0.5</v>
      </c>
      <c r="T285" s="731">
        <v>1.5</v>
      </c>
      <c r="U285" s="689">
        <v>0.5</v>
      </c>
    </row>
    <row r="286" spans="1:21" ht="14.4" customHeight="1" x14ac:dyDescent="0.3">
      <c r="A286" s="649">
        <v>22</v>
      </c>
      <c r="B286" s="650" t="s">
        <v>530</v>
      </c>
      <c r="C286" s="650">
        <v>89301222</v>
      </c>
      <c r="D286" s="729" t="s">
        <v>1419</v>
      </c>
      <c r="E286" s="730" t="s">
        <v>935</v>
      </c>
      <c r="F286" s="650" t="s">
        <v>922</v>
      </c>
      <c r="G286" s="650" t="s">
        <v>1381</v>
      </c>
      <c r="H286" s="650" t="s">
        <v>531</v>
      </c>
      <c r="I286" s="650" t="s">
        <v>1382</v>
      </c>
      <c r="J286" s="650" t="s">
        <v>1383</v>
      </c>
      <c r="K286" s="650" t="s">
        <v>1384</v>
      </c>
      <c r="L286" s="651">
        <v>354.98</v>
      </c>
      <c r="M286" s="651">
        <v>354.98</v>
      </c>
      <c r="N286" s="650">
        <v>1</v>
      </c>
      <c r="O286" s="731">
        <v>0.5</v>
      </c>
      <c r="P286" s="651"/>
      <c r="Q286" s="666">
        <v>0</v>
      </c>
      <c r="R286" s="650"/>
      <c r="S286" s="666">
        <v>0</v>
      </c>
      <c r="T286" s="731"/>
      <c r="U286" s="689">
        <v>0</v>
      </c>
    </row>
    <row r="287" spans="1:21" ht="14.4" customHeight="1" x14ac:dyDescent="0.3">
      <c r="A287" s="649">
        <v>22</v>
      </c>
      <c r="B287" s="650" t="s">
        <v>530</v>
      </c>
      <c r="C287" s="650">
        <v>89301222</v>
      </c>
      <c r="D287" s="729" t="s">
        <v>1419</v>
      </c>
      <c r="E287" s="730" t="s">
        <v>935</v>
      </c>
      <c r="F287" s="650" t="s">
        <v>922</v>
      </c>
      <c r="G287" s="650" t="s">
        <v>1381</v>
      </c>
      <c r="H287" s="650" t="s">
        <v>531</v>
      </c>
      <c r="I287" s="650" t="s">
        <v>1385</v>
      </c>
      <c r="J287" s="650" t="s">
        <v>1386</v>
      </c>
      <c r="K287" s="650" t="s">
        <v>1384</v>
      </c>
      <c r="L287" s="651">
        <v>376.81</v>
      </c>
      <c r="M287" s="651">
        <v>376.81</v>
      </c>
      <c r="N287" s="650">
        <v>1</v>
      </c>
      <c r="O287" s="731">
        <v>1</v>
      </c>
      <c r="P287" s="651">
        <v>376.81</v>
      </c>
      <c r="Q287" s="666">
        <v>1</v>
      </c>
      <c r="R287" s="650">
        <v>1</v>
      </c>
      <c r="S287" s="666">
        <v>1</v>
      </c>
      <c r="T287" s="731">
        <v>1</v>
      </c>
      <c r="U287" s="689">
        <v>1</v>
      </c>
    </row>
    <row r="288" spans="1:21" ht="14.4" customHeight="1" x14ac:dyDescent="0.3">
      <c r="A288" s="649">
        <v>22</v>
      </c>
      <c r="B288" s="650" t="s">
        <v>530</v>
      </c>
      <c r="C288" s="650">
        <v>89301222</v>
      </c>
      <c r="D288" s="729" t="s">
        <v>1419</v>
      </c>
      <c r="E288" s="730" t="s">
        <v>935</v>
      </c>
      <c r="F288" s="650" t="s">
        <v>922</v>
      </c>
      <c r="G288" s="650" t="s">
        <v>942</v>
      </c>
      <c r="H288" s="650" t="s">
        <v>725</v>
      </c>
      <c r="I288" s="650" t="s">
        <v>955</v>
      </c>
      <c r="J288" s="650" t="s">
        <v>956</v>
      </c>
      <c r="K288" s="650" t="s">
        <v>957</v>
      </c>
      <c r="L288" s="651">
        <v>130.15</v>
      </c>
      <c r="M288" s="651">
        <v>260.3</v>
      </c>
      <c r="N288" s="650">
        <v>2</v>
      </c>
      <c r="O288" s="731">
        <v>1</v>
      </c>
      <c r="P288" s="651">
        <v>260.3</v>
      </c>
      <c r="Q288" s="666">
        <v>1</v>
      </c>
      <c r="R288" s="650">
        <v>2</v>
      </c>
      <c r="S288" s="666">
        <v>1</v>
      </c>
      <c r="T288" s="731">
        <v>1</v>
      </c>
      <c r="U288" s="689">
        <v>1</v>
      </c>
    </row>
    <row r="289" spans="1:21" ht="14.4" customHeight="1" x14ac:dyDescent="0.3">
      <c r="A289" s="649">
        <v>22</v>
      </c>
      <c r="B289" s="650" t="s">
        <v>530</v>
      </c>
      <c r="C289" s="650">
        <v>89301222</v>
      </c>
      <c r="D289" s="729" t="s">
        <v>1419</v>
      </c>
      <c r="E289" s="730" t="s">
        <v>935</v>
      </c>
      <c r="F289" s="650" t="s">
        <v>922</v>
      </c>
      <c r="G289" s="650" t="s">
        <v>1387</v>
      </c>
      <c r="H289" s="650" t="s">
        <v>531</v>
      </c>
      <c r="I289" s="650" t="s">
        <v>1388</v>
      </c>
      <c r="J289" s="650" t="s">
        <v>1389</v>
      </c>
      <c r="K289" s="650" t="s">
        <v>1390</v>
      </c>
      <c r="L289" s="651">
        <v>242.93</v>
      </c>
      <c r="M289" s="651">
        <v>242.93</v>
      </c>
      <c r="N289" s="650">
        <v>1</v>
      </c>
      <c r="O289" s="731">
        <v>1</v>
      </c>
      <c r="P289" s="651">
        <v>242.93</v>
      </c>
      <c r="Q289" s="666">
        <v>1</v>
      </c>
      <c r="R289" s="650">
        <v>1</v>
      </c>
      <c r="S289" s="666">
        <v>1</v>
      </c>
      <c r="T289" s="731">
        <v>1</v>
      </c>
      <c r="U289" s="689">
        <v>1</v>
      </c>
    </row>
    <row r="290" spans="1:21" ht="14.4" customHeight="1" x14ac:dyDescent="0.3">
      <c r="A290" s="649">
        <v>22</v>
      </c>
      <c r="B290" s="650" t="s">
        <v>530</v>
      </c>
      <c r="C290" s="650">
        <v>89301222</v>
      </c>
      <c r="D290" s="729" t="s">
        <v>1419</v>
      </c>
      <c r="E290" s="730" t="s">
        <v>935</v>
      </c>
      <c r="F290" s="650" t="s">
        <v>922</v>
      </c>
      <c r="G290" s="650" t="s">
        <v>971</v>
      </c>
      <c r="H290" s="650" t="s">
        <v>531</v>
      </c>
      <c r="I290" s="650" t="s">
        <v>981</v>
      </c>
      <c r="J290" s="650" t="s">
        <v>588</v>
      </c>
      <c r="K290" s="650" t="s">
        <v>982</v>
      </c>
      <c r="L290" s="651">
        <v>314.89999999999998</v>
      </c>
      <c r="M290" s="651">
        <v>1259.5999999999999</v>
      </c>
      <c r="N290" s="650">
        <v>4</v>
      </c>
      <c r="O290" s="731">
        <v>2.5</v>
      </c>
      <c r="P290" s="651">
        <v>629.79999999999995</v>
      </c>
      <c r="Q290" s="666">
        <v>0.5</v>
      </c>
      <c r="R290" s="650">
        <v>2</v>
      </c>
      <c r="S290" s="666">
        <v>0.5</v>
      </c>
      <c r="T290" s="731">
        <v>1.5</v>
      </c>
      <c r="U290" s="689">
        <v>0.6</v>
      </c>
    </row>
    <row r="291" spans="1:21" ht="14.4" customHeight="1" x14ac:dyDescent="0.3">
      <c r="A291" s="649">
        <v>22</v>
      </c>
      <c r="B291" s="650" t="s">
        <v>530</v>
      </c>
      <c r="C291" s="650">
        <v>89301222</v>
      </c>
      <c r="D291" s="729" t="s">
        <v>1419</v>
      </c>
      <c r="E291" s="730" t="s">
        <v>935</v>
      </c>
      <c r="F291" s="650" t="s">
        <v>922</v>
      </c>
      <c r="G291" s="650" t="s">
        <v>1142</v>
      </c>
      <c r="H291" s="650" t="s">
        <v>531</v>
      </c>
      <c r="I291" s="650" t="s">
        <v>1143</v>
      </c>
      <c r="J291" s="650" t="s">
        <v>1144</v>
      </c>
      <c r="K291" s="650" t="s">
        <v>1078</v>
      </c>
      <c r="L291" s="651">
        <v>202.25</v>
      </c>
      <c r="M291" s="651">
        <v>202.25</v>
      </c>
      <c r="N291" s="650">
        <v>1</v>
      </c>
      <c r="O291" s="731">
        <v>1</v>
      </c>
      <c r="P291" s="651"/>
      <c r="Q291" s="666">
        <v>0</v>
      </c>
      <c r="R291" s="650"/>
      <c r="S291" s="666">
        <v>0</v>
      </c>
      <c r="T291" s="731"/>
      <c r="U291" s="689">
        <v>0</v>
      </c>
    </row>
    <row r="292" spans="1:21" ht="14.4" customHeight="1" x14ac:dyDescent="0.3">
      <c r="A292" s="649">
        <v>22</v>
      </c>
      <c r="B292" s="650" t="s">
        <v>530</v>
      </c>
      <c r="C292" s="650">
        <v>89301222</v>
      </c>
      <c r="D292" s="729" t="s">
        <v>1419</v>
      </c>
      <c r="E292" s="730" t="s">
        <v>936</v>
      </c>
      <c r="F292" s="650" t="s">
        <v>922</v>
      </c>
      <c r="G292" s="650" t="s">
        <v>1391</v>
      </c>
      <c r="H292" s="650" t="s">
        <v>725</v>
      </c>
      <c r="I292" s="650" t="s">
        <v>1392</v>
      </c>
      <c r="J292" s="650" t="s">
        <v>1393</v>
      </c>
      <c r="K292" s="650" t="s">
        <v>1394</v>
      </c>
      <c r="L292" s="651">
        <v>581.30999999999995</v>
      </c>
      <c r="M292" s="651">
        <v>581.30999999999995</v>
      </c>
      <c r="N292" s="650">
        <v>1</v>
      </c>
      <c r="O292" s="731">
        <v>1</v>
      </c>
      <c r="P292" s="651"/>
      <c r="Q292" s="666">
        <v>0</v>
      </c>
      <c r="R292" s="650"/>
      <c r="S292" s="666">
        <v>0</v>
      </c>
      <c r="T292" s="731"/>
      <c r="U292" s="689">
        <v>0</v>
      </c>
    </row>
    <row r="293" spans="1:21" ht="14.4" customHeight="1" x14ac:dyDescent="0.3">
      <c r="A293" s="649">
        <v>22</v>
      </c>
      <c r="B293" s="650" t="s">
        <v>530</v>
      </c>
      <c r="C293" s="650">
        <v>89301222</v>
      </c>
      <c r="D293" s="729" t="s">
        <v>1419</v>
      </c>
      <c r="E293" s="730" t="s">
        <v>936</v>
      </c>
      <c r="F293" s="650" t="s">
        <v>922</v>
      </c>
      <c r="G293" s="650" t="s">
        <v>992</v>
      </c>
      <c r="H293" s="650" t="s">
        <v>531</v>
      </c>
      <c r="I293" s="650" t="s">
        <v>993</v>
      </c>
      <c r="J293" s="650" t="s">
        <v>994</v>
      </c>
      <c r="K293" s="650"/>
      <c r="L293" s="651">
        <v>0</v>
      </c>
      <c r="M293" s="651">
        <v>0</v>
      </c>
      <c r="N293" s="650">
        <v>4</v>
      </c>
      <c r="O293" s="731">
        <v>4</v>
      </c>
      <c r="P293" s="651">
        <v>0</v>
      </c>
      <c r="Q293" s="666"/>
      <c r="R293" s="650">
        <v>4</v>
      </c>
      <c r="S293" s="666">
        <v>1</v>
      </c>
      <c r="T293" s="731">
        <v>4</v>
      </c>
      <c r="U293" s="689">
        <v>1</v>
      </c>
    </row>
    <row r="294" spans="1:21" ht="14.4" customHeight="1" x14ac:dyDescent="0.3">
      <c r="A294" s="649">
        <v>22</v>
      </c>
      <c r="B294" s="650" t="s">
        <v>530</v>
      </c>
      <c r="C294" s="650">
        <v>89301222</v>
      </c>
      <c r="D294" s="729" t="s">
        <v>1419</v>
      </c>
      <c r="E294" s="730" t="s">
        <v>936</v>
      </c>
      <c r="F294" s="650" t="s">
        <v>922</v>
      </c>
      <c r="G294" s="650" t="s">
        <v>942</v>
      </c>
      <c r="H294" s="650" t="s">
        <v>531</v>
      </c>
      <c r="I294" s="650" t="s">
        <v>943</v>
      </c>
      <c r="J294" s="650" t="s">
        <v>944</v>
      </c>
      <c r="K294" s="650" t="s">
        <v>945</v>
      </c>
      <c r="L294" s="651">
        <v>0</v>
      </c>
      <c r="M294" s="651">
        <v>0</v>
      </c>
      <c r="N294" s="650">
        <v>1</v>
      </c>
      <c r="O294" s="731">
        <v>1</v>
      </c>
      <c r="P294" s="651">
        <v>0</v>
      </c>
      <c r="Q294" s="666"/>
      <c r="R294" s="650">
        <v>1</v>
      </c>
      <c r="S294" s="666">
        <v>1</v>
      </c>
      <c r="T294" s="731">
        <v>1</v>
      </c>
      <c r="U294" s="689">
        <v>1</v>
      </c>
    </row>
    <row r="295" spans="1:21" ht="14.4" customHeight="1" x14ac:dyDescent="0.3">
      <c r="A295" s="649">
        <v>22</v>
      </c>
      <c r="B295" s="650" t="s">
        <v>530</v>
      </c>
      <c r="C295" s="650">
        <v>89301222</v>
      </c>
      <c r="D295" s="729" t="s">
        <v>1419</v>
      </c>
      <c r="E295" s="730" t="s">
        <v>936</v>
      </c>
      <c r="F295" s="650" t="s">
        <v>922</v>
      </c>
      <c r="G295" s="650" t="s">
        <v>942</v>
      </c>
      <c r="H295" s="650" t="s">
        <v>531</v>
      </c>
      <c r="I295" s="650" t="s">
        <v>995</v>
      </c>
      <c r="J295" s="650" t="s">
        <v>996</v>
      </c>
      <c r="K295" s="650" t="s">
        <v>997</v>
      </c>
      <c r="L295" s="651">
        <v>0</v>
      </c>
      <c r="M295" s="651">
        <v>0</v>
      </c>
      <c r="N295" s="650">
        <v>1</v>
      </c>
      <c r="O295" s="731">
        <v>1</v>
      </c>
      <c r="P295" s="651"/>
      <c r="Q295" s="666"/>
      <c r="R295" s="650"/>
      <c r="S295" s="666">
        <v>0</v>
      </c>
      <c r="T295" s="731"/>
      <c r="U295" s="689">
        <v>0</v>
      </c>
    </row>
    <row r="296" spans="1:21" ht="14.4" customHeight="1" x14ac:dyDescent="0.3">
      <c r="A296" s="649">
        <v>22</v>
      </c>
      <c r="B296" s="650" t="s">
        <v>530</v>
      </c>
      <c r="C296" s="650">
        <v>89301222</v>
      </c>
      <c r="D296" s="729" t="s">
        <v>1419</v>
      </c>
      <c r="E296" s="730" t="s">
        <v>936</v>
      </c>
      <c r="F296" s="650" t="s">
        <v>922</v>
      </c>
      <c r="G296" s="650" t="s">
        <v>942</v>
      </c>
      <c r="H296" s="650" t="s">
        <v>531</v>
      </c>
      <c r="I296" s="650" t="s">
        <v>1115</v>
      </c>
      <c r="J296" s="650" t="s">
        <v>1116</v>
      </c>
      <c r="K296" s="650" t="s">
        <v>1117</v>
      </c>
      <c r="L296" s="651">
        <v>86.76</v>
      </c>
      <c r="M296" s="651">
        <v>347.04</v>
      </c>
      <c r="N296" s="650">
        <v>4</v>
      </c>
      <c r="O296" s="731">
        <v>4</v>
      </c>
      <c r="P296" s="651">
        <v>86.76</v>
      </c>
      <c r="Q296" s="666">
        <v>0.25</v>
      </c>
      <c r="R296" s="650">
        <v>1</v>
      </c>
      <c r="S296" s="666">
        <v>0.25</v>
      </c>
      <c r="T296" s="731">
        <v>1</v>
      </c>
      <c r="U296" s="689">
        <v>0.25</v>
      </c>
    </row>
    <row r="297" spans="1:21" ht="14.4" customHeight="1" x14ac:dyDescent="0.3">
      <c r="A297" s="649">
        <v>22</v>
      </c>
      <c r="B297" s="650" t="s">
        <v>530</v>
      </c>
      <c r="C297" s="650">
        <v>89301222</v>
      </c>
      <c r="D297" s="729" t="s">
        <v>1419</v>
      </c>
      <c r="E297" s="730" t="s">
        <v>936</v>
      </c>
      <c r="F297" s="650" t="s">
        <v>922</v>
      </c>
      <c r="G297" s="650" t="s">
        <v>942</v>
      </c>
      <c r="H297" s="650" t="s">
        <v>725</v>
      </c>
      <c r="I297" s="650" t="s">
        <v>952</v>
      </c>
      <c r="J297" s="650" t="s">
        <v>950</v>
      </c>
      <c r="K297" s="650" t="s">
        <v>951</v>
      </c>
      <c r="L297" s="651">
        <v>108.46</v>
      </c>
      <c r="M297" s="651">
        <v>433.84</v>
      </c>
      <c r="N297" s="650">
        <v>4</v>
      </c>
      <c r="O297" s="731">
        <v>4</v>
      </c>
      <c r="P297" s="651"/>
      <c r="Q297" s="666">
        <v>0</v>
      </c>
      <c r="R297" s="650"/>
      <c r="S297" s="666">
        <v>0</v>
      </c>
      <c r="T297" s="731"/>
      <c r="U297" s="689">
        <v>0</v>
      </c>
    </row>
    <row r="298" spans="1:21" ht="14.4" customHeight="1" x14ac:dyDescent="0.3">
      <c r="A298" s="649">
        <v>22</v>
      </c>
      <c r="B298" s="650" t="s">
        <v>530</v>
      </c>
      <c r="C298" s="650">
        <v>89301222</v>
      </c>
      <c r="D298" s="729" t="s">
        <v>1419</v>
      </c>
      <c r="E298" s="730" t="s">
        <v>936</v>
      </c>
      <c r="F298" s="650" t="s">
        <v>922</v>
      </c>
      <c r="G298" s="650" t="s">
        <v>942</v>
      </c>
      <c r="H298" s="650" t="s">
        <v>531</v>
      </c>
      <c r="I298" s="650" t="s">
        <v>645</v>
      </c>
      <c r="J298" s="650" t="s">
        <v>953</v>
      </c>
      <c r="K298" s="650" t="s">
        <v>954</v>
      </c>
      <c r="L298" s="651">
        <v>108.46</v>
      </c>
      <c r="M298" s="651">
        <v>216.92</v>
      </c>
      <c r="N298" s="650">
        <v>2</v>
      </c>
      <c r="O298" s="731">
        <v>2</v>
      </c>
      <c r="P298" s="651">
        <v>108.46</v>
      </c>
      <c r="Q298" s="666">
        <v>0.5</v>
      </c>
      <c r="R298" s="650">
        <v>1</v>
      </c>
      <c r="S298" s="666">
        <v>0.5</v>
      </c>
      <c r="T298" s="731">
        <v>1</v>
      </c>
      <c r="U298" s="689">
        <v>0.5</v>
      </c>
    </row>
    <row r="299" spans="1:21" ht="14.4" customHeight="1" x14ac:dyDescent="0.3">
      <c r="A299" s="649">
        <v>22</v>
      </c>
      <c r="B299" s="650" t="s">
        <v>530</v>
      </c>
      <c r="C299" s="650">
        <v>89301222</v>
      </c>
      <c r="D299" s="729" t="s">
        <v>1419</v>
      </c>
      <c r="E299" s="730" t="s">
        <v>936</v>
      </c>
      <c r="F299" s="650" t="s">
        <v>922</v>
      </c>
      <c r="G299" s="650" t="s">
        <v>942</v>
      </c>
      <c r="H299" s="650" t="s">
        <v>725</v>
      </c>
      <c r="I299" s="650" t="s">
        <v>955</v>
      </c>
      <c r="J299" s="650" t="s">
        <v>956</v>
      </c>
      <c r="K299" s="650" t="s">
        <v>957</v>
      </c>
      <c r="L299" s="651">
        <v>130.15</v>
      </c>
      <c r="M299" s="651">
        <v>6637.6500000000005</v>
      </c>
      <c r="N299" s="650">
        <v>51</v>
      </c>
      <c r="O299" s="731">
        <v>45.5</v>
      </c>
      <c r="P299" s="651">
        <v>1822.1000000000006</v>
      </c>
      <c r="Q299" s="666">
        <v>0.27450980392156871</v>
      </c>
      <c r="R299" s="650">
        <v>14</v>
      </c>
      <c r="S299" s="666">
        <v>0.27450980392156865</v>
      </c>
      <c r="T299" s="731">
        <v>12.5</v>
      </c>
      <c r="U299" s="689">
        <v>0.27472527472527475</v>
      </c>
    </row>
    <row r="300" spans="1:21" ht="14.4" customHeight="1" x14ac:dyDescent="0.3">
      <c r="A300" s="649">
        <v>22</v>
      </c>
      <c r="B300" s="650" t="s">
        <v>530</v>
      </c>
      <c r="C300" s="650">
        <v>89301222</v>
      </c>
      <c r="D300" s="729" t="s">
        <v>1419</v>
      </c>
      <c r="E300" s="730" t="s">
        <v>936</v>
      </c>
      <c r="F300" s="650" t="s">
        <v>922</v>
      </c>
      <c r="G300" s="650" t="s">
        <v>942</v>
      </c>
      <c r="H300" s="650" t="s">
        <v>725</v>
      </c>
      <c r="I300" s="650" t="s">
        <v>1120</v>
      </c>
      <c r="J300" s="650" t="s">
        <v>555</v>
      </c>
      <c r="K300" s="650" t="s">
        <v>1121</v>
      </c>
      <c r="L300" s="651">
        <v>50.57</v>
      </c>
      <c r="M300" s="651">
        <v>50.57</v>
      </c>
      <c r="N300" s="650">
        <v>1</v>
      </c>
      <c r="O300" s="731">
        <v>0.5</v>
      </c>
      <c r="P300" s="651">
        <v>50.57</v>
      </c>
      <c r="Q300" s="666">
        <v>1</v>
      </c>
      <c r="R300" s="650">
        <v>1</v>
      </c>
      <c r="S300" s="666">
        <v>1</v>
      </c>
      <c r="T300" s="731">
        <v>0.5</v>
      </c>
      <c r="U300" s="689">
        <v>1</v>
      </c>
    </row>
    <row r="301" spans="1:21" ht="14.4" customHeight="1" x14ac:dyDescent="0.3">
      <c r="A301" s="649">
        <v>22</v>
      </c>
      <c r="B301" s="650" t="s">
        <v>530</v>
      </c>
      <c r="C301" s="650">
        <v>89301222</v>
      </c>
      <c r="D301" s="729" t="s">
        <v>1419</v>
      </c>
      <c r="E301" s="730" t="s">
        <v>936</v>
      </c>
      <c r="F301" s="650" t="s">
        <v>922</v>
      </c>
      <c r="G301" s="650" t="s">
        <v>942</v>
      </c>
      <c r="H301" s="650" t="s">
        <v>725</v>
      </c>
      <c r="I301" s="650" t="s">
        <v>731</v>
      </c>
      <c r="J301" s="650" t="s">
        <v>732</v>
      </c>
      <c r="K301" s="650" t="s">
        <v>904</v>
      </c>
      <c r="L301" s="651">
        <v>86.76</v>
      </c>
      <c r="M301" s="651">
        <v>2602.8000000000002</v>
      </c>
      <c r="N301" s="650">
        <v>30</v>
      </c>
      <c r="O301" s="731">
        <v>24.5</v>
      </c>
      <c r="P301" s="651">
        <v>607.32000000000005</v>
      </c>
      <c r="Q301" s="666">
        <v>0.23333333333333334</v>
      </c>
      <c r="R301" s="650">
        <v>7</v>
      </c>
      <c r="S301" s="666">
        <v>0.23333333333333334</v>
      </c>
      <c r="T301" s="731">
        <v>5.5</v>
      </c>
      <c r="U301" s="689">
        <v>0.22448979591836735</v>
      </c>
    </row>
    <row r="302" spans="1:21" ht="14.4" customHeight="1" x14ac:dyDescent="0.3">
      <c r="A302" s="649">
        <v>22</v>
      </c>
      <c r="B302" s="650" t="s">
        <v>530</v>
      </c>
      <c r="C302" s="650">
        <v>89301222</v>
      </c>
      <c r="D302" s="729" t="s">
        <v>1419</v>
      </c>
      <c r="E302" s="730" t="s">
        <v>936</v>
      </c>
      <c r="F302" s="650" t="s">
        <v>922</v>
      </c>
      <c r="G302" s="650" t="s">
        <v>942</v>
      </c>
      <c r="H302" s="650" t="s">
        <v>531</v>
      </c>
      <c r="I302" s="650" t="s">
        <v>649</v>
      </c>
      <c r="J302" s="650" t="s">
        <v>1238</v>
      </c>
      <c r="K302" s="650" t="s">
        <v>1239</v>
      </c>
      <c r="L302" s="651">
        <v>50.57</v>
      </c>
      <c r="M302" s="651">
        <v>50.57</v>
      </c>
      <c r="N302" s="650">
        <v>1</v>
      </c>
      <c r="O302" s="731">
        <v>1</v>
      </c>
      <c r="P302" s="651"/>
      <c r="Q302" s="666">
        <v>0</v>
      </c>
      <c r="R302" s="650"/>
      <c r="S302" s="666">
        <v>0</v>
      </c>
      <c r="T302" s="731"/>
      <c r="U302" s="689">
        <v>0</v>
      </c>
    </row>
    <row r="303" spans="1:21" ht="14.4" customHeight="1" x14ac:dyDescent="0.3">
      <c r="A303" s="649">
        <v>22</v>
      </c>
      <c r="B303" s="650" t="s">
        <v>530</v>
      </c>
      <c r="C303" s="650">
        <v>89301222</v>
      </c>
      <c r="D303" s="729" t="s">
        <v>1419</v>
      </c>
      <c r="E303" s="730" t="s">
        <v>936</v>
      </c>
      <c r="F303" s="650" t="s">
        <v>922</v>
      </c>
      <c r="G303" s="650" t="s">
        <v>942</v>
      </c>
      <c r="H303" s="650" t="s">
        <v>531</v>
      </c>
      <c r="I303" s="650" t="s">
        <v>960</v>
      </c>
      <c r="J303" s="650" t="s">
        <v>961</v>
      </c>
      <c r="K303" s="650" t="s">
        <v>957</v>
      </c>
      <c r="L303" s="651">
        <v>130.15</v>
      </c>
      <c r="M303" s="651">
        <v>650.75</v>
      </c>
      <c r="N303" s="650">
        <v>5</v>
      </c>
      <c r="O303" s="731">
        <v>4.5</v>
      </c>
      <c r="P303" s="651">
        <v>130.15</v>
      </c>
      <c r="Q303" s="666">
        <v>0.2</v>
      </c>
      <c r="R303" s="650">
        <v>1</v>
      </c>
      <c r="S303" s="666">
        <v>0.2</v>
      </c>
      <c r="T303" s="731">
        <v>1</v>
      </c>
      <c r="U303" s="689">
        <v>0.22222222222222221</v>
      </c>
    </row>
    <row r="304" spans="1:21" ht="14.4" customHeight="1" x14ac:dyDescent="0.3">
      <c r="A304" s="649">
        <v>22</v>
      </c>
      <c r="B304" s="650" t="s">
        <v>530</v>
      </c>
      <c r="C304" s="650">
        <v>89301222</v>
      </c>
      <c r="D304" s="729" t="s">
        <v>1419</v>
      </c>
      <c r="E304" s="730" t="s">
        <v>936</v>
      </c>
      <c r="F304" s="650" t="s">
        <v>922</v>
      </c>
      <c r="G304" s="650" t="s">
        <v>942</v>
      </c>
      <c r="H304" s="650" t="s">
        <v>531</v>
      </c>
      <c r="I304" s="650" t="s">
        <v>653</v>
      </c>
      <c r="J304" s="650" t="s">
        <v>962</v>
      </c>
      <c r="K304" s="650" t="s">
        <v>963</v>
      </c>
      <c r="L304" s="651">
        <v>86.76</v>
      </c>
      <c r="M304" s="651">
        <v>173.52</v>
      </c>
      <c r="N304" s="650">
        <v>2</v>
      </c>
      <c r="O304" s="731">
        <v>1.5</v>
      </c>
      <c r="P304" s="651"/>
      <c r="Q304" s="666">
        <v>0</v>
      </c>
      <c r="R304" s="650"/>
      <c r="S304" s="666">
        <v>0</v>
      </c>
      <c r="T304" s="731"/>
      <c r="U304" s="689">
        <v>0</v>
      </c>
    </row>
    <row r="305" spans="1:21" ht="14.4" customHeight="1" x14ac:dyDescent="0.3">
      <c r="A305" s="649">
        <v>22</v>
      </c>
      <c r="B305" s="650" t="s">
        <v>530</v>
      </c>
      <c r="C305" s="650">
        <v>89301222</v>
      </c>
      <c r="D305" s="729" t="s">
        <v>1419</v>
      </c>
      <c r="E305" s="730" t="s">
        <v>936</v>
      </c>
      <c r="F305" s="650" t="s">
        <v>922</v>
      </c>
      <c r="G305" s="650" t="s">
        <v>1345</v>
      </c>
      <c r="H305" s="650" t="s">
        <v>531</v>
      </c>
      <c r="I305" s="650" t="s">
        <v>1346</v>
      </c>
      <c r="J305" s="650" t="s">
        <v>1347</v>
      </c>
      <c r="K305" s="650" t="s">
        <v>1348</v>
      </c>
      <c r="L305" s="651">
        <v>64.13</v>
      </c>
      <c r="M305" s="651">
        <v>64.13</v>
      </c>
      <c r="N305" s="650">
        <v>1</v>
      </c>
      <c r="O305" s="731">
        <v>1</v>
      </c>
      <c r="P305" s="651"/>
      <c r="Q305" s="666">
        <v>0</v>
      </c>
      <c r="R305" s="650"/>
      <c r="S305" s="666">
        <v>0</v>
      </c>
      <c r="T305" s="731"/>
      <c r="U305" s="689">
        <v>0</v>
      </c>
    </row>
    <row r="306" spans="1:21" ht="14.4" customHeight="1" x14ac:dyDescent="0.3">
      <c r="A306" s="649">
        <v>22</v>
      </c>
      <c r="B306" s="650" t="s">
        <v>530</v>
      </c>
      <c r="C306" s="650">
        <v>89301222</v>
      </c>
      <c r="D306" s="729" t="s">
        <v>1419</v>
      </c>
      <c r="E306" s="730" t="s">
        <v>936</v>
      </c>
      <c r="F306" s="650" t="s">
        <v>922</v>
      </c>
      <c r="G306" s="650" t="s">
        <v>1395</v>
      </c>
      <c r="H306" s="650" t="s">
        <v>531</v>
      </c>
      <c r="I306" s="650" t="s">
        <v>1396</v>
      </c>
      <c r="J306" s="650" t="s">
        <v>1397</v>
      </c>
      <c r="K306" s="650" t="s">
        <v>1280</v>
      </c>
      <c r="L306" s="651">
        <v>0</v>
      </c>
      <c r="M306" s="651">
        <v>0</v>
      </c>
      <c r="N306" s="650">
        <v>1</v>
      </c>
      <c r="O306" s="731">
        <v>0.5</v>
      </c>
      <c r="P306" s="651">
        <v>0</v>
      </c>
      <c r="Q306" s="666"/>
      <c r="R306" s="650">
        <v>1</v>
      </c>
      <c r="S306" s="666">
        <v>1</v>
      </c>
      <c r="T306" s="731">
        <v>0.5</v>
      </c>
      <c r="U306" s="689">
        <v>1</v>
      </c>
    </row>
    <row r="307" spans="1:21" ht="14.4" customHeight="1" x14ac:dyDescent="0.3">
      <c r="A307" s="649">
        <v>22</v>
      </c>
      <c r="B307" s="650" t="s">
        <v>530</v>
      </c>
      <c r="C307" s="650">
        <v>89301222</v>
      </c>
      <c r="D307" s="729" t="s">
        <v>1419</v>
      </c>
      <c r="E307" s="730" t="s">
        <v>936</v>
      </c>
      <c r="F307" s="650" t="s">
        <v>922</v>
      </c>
      <c r="G307" s="650" t="s">
        <v>1398</v>
      </c>
      <c r="H307" s="650" t="s">
        <v>531</v>
      </c>
      <c r="I307" s="650" t="s">
        <v>1399</v>
      </c>
      <c r="J307" s="650" t="s">
        <v>1400</v>
      </c>
      <c r="K307" s="650" t="s">
        <v>1401</v>
      </c>
      <c r="L307" s="651">
        <v>224.25</v>
      </c>
      <c r="M307" s="651">
        <v>224.25</v>
      </c>
      <c r="N307" s="650">
        <v>1</v>
      </c>
      <c r="O307" s="731">
        <v>1</v>
      </c>
      <c r="P307" s="651"/>
      <c r="Q307" s="666">
        <v>0</v>
      </c>
      <c r="R307" s="650"/>
      <c r="S307" s="666">
        <v>0</v>
      </c>
      <c r="T307" s="731"/>
      <c r="U307" s="689">
        <v>0</v>
      </c>
    </row>
    <row r="308" spans="1:21" ht="14.4" customHeight="1" x14ac:dyDescent="0.3">
      <c r="A308" s="649">
        <v>22</v>
      </c>
      <c r="B308" s="650" t="s">
        <v>530</v>
      </c>
      <c r="C308" s="650">
        <v>89301222</v>
      </c>
      <c r="D308" s="729" t="s">
        <v>1419</v>
      </c>
      <c r="E308" s="730" t="s">
        <v>937</v>
      </c>
      <c r="F308" s="650" t="s">
        <v>922</v>
      </c>
      <c r="G308" s="650" t="s">
        <v>1028</v>
      </c>
      <c r="H308" s="650" t="s">
        <v>531</v>
      </c>
      <c r="I308" s="650" t="s">
        <v>1258</v>
      </c>
      <c r="J308" s="650" t="s">
        <v>1259</v>
      </c>
      <c r="K308" s="650" t="s">
        <v>1227</v>
      </c>
      <c r="L308" s="651">
        <v>370.04</v>
      </c>
      <c r="M308" s="651">
        <v>370.04</v>
      </c>
      <c r="N308" s="650">
        <v>1</v>
      </c>
      <c r="O308" s="731">
        <v>0.5</v>
      </c>
      <c r="P308" s="651"/>
      <c r="Q308" s="666">
        <v>0</v>
      </c>
      <c r="R308" s="650"/>
      <c r="S308" s="666">
        <v>0</v>
      </c>
      <c r="T308" s="731"/>
      <c r="U308" s="689">
        <v>0</v>
      </c>
    </row>
    <row r="309" spans="1:21" ht="14.4" customHeight="1" x14ac:dyDescent="0.3">
      <c r="A309" s="649">
        <v>22</v>
      </c>
      <c r="B309" s="650" t="s">
        <v>530</v>
      </c>
      <c r="C309" s="650">
        <v>89301222</v>
      </c>
      <c r="D309" s="729" t="s">
        <v>1419</v>
      </c>
      <c r="E309" s="730" t="s">
        <v>937</v>
      </c>
      <c r="F309" s="650" t="s">
        <v>922</v>
      </c>
      <c r="G309" s="650" t="s">
        <v>1046</v>
      </c>
      <c r="H309" s="650" t="s">
        <v>725</v>
      </c>
      <c r="I309" s="650" t="s">
        <v>1402</v>
      </c>
      <c r="J309" s="650" t="s">
        <v>1403</v>
      </c>
      <c r="K309" s="650" t="s">
        <v>1170</v>
      </c>
      <c r="L309" s="651">
        <v>17.690000000000001</v>
      </c>
      <c r="M309" s="651">
        <v>17.690000000000001</v>
      </c>
      <c r="N309" s="650">
        <v>1</v>
      </c>
      <c r="O309" s="731">
        <v>1</v>
      </c>
      <c r="P309" s="651"/>
      <c r="Q309" s="666">
        <v>0</v>
      </c>
      <c r="R309" s="650"/>
      <c r="S309" s="666">
        <v>0</v>
      </c>
      <c r="T309" s="731"/>
      <c r="U309" s="689">
        <v>0</v>
      </c>
    </row>
    <row r="310" spans="1:21" ht="14.4" customHeight="1" x14ac:dyDescent="0.3">
      <c r="A310" s="649">
        <v>22</v>
      </c>
      <c r="B310" s="650" t="s">
        <v>530</v>
      </c>
      <c r="C310" s="650">
        <v>89301222</v>
      </c>
      <c r="D310" s="729" t="s">
        <v>1419</v>
      </c>
      <c r="E310" s="730" t="s">
        <v>937</v>
      </c>
      <c r="F310" s="650" t="s">
        <v>922</v>
      </c>
      <c r="G310" s="650" t="s">
        <v>1273</v>
      </c>
      <c r="H310" s="650" t="s">
        <v>531</v>
      </c>
      <c r="I310" s="650" t="s">
        <v>1274</v>
      </c>
      <c r="J310" s="650" t="s">
        <v>1275</v>
      </c>
      <c r="K310" s="650" t="s">
        <v>1276</v>
      </c>
      <c r="L310" s="651">
        <v>224.71</v>
      </c>
      <c r="M310" s="651">
        <v>224.71</v>
      </c>
      <c r="N310" s="650">
        <v>1</v>
      </c>
      <c r="O310" s="731">
        <v>1</v>
      </c>
      <c r="P310" s="651"/>
      <c r="Q310" s="666">
        <v>0</v>
      </c>
      <c r="R310" s="650"/>
      <c r="S310" s="666">
        <v>0</v>
      </c>
      <c r="T310" s="731"/>
      <c r="U310" s="689">
        <v>0</v>
      </c>
    </row>
    <row r="311" spans="1:21" ht="14.4" customHeight="1" x14ac:dyDescent="0.3">
      <c r="A311" s="649">
        <v>22</v>
      </c>
      <c r="B311" s="650" t="s">
        <v>530</v>
      </c>
      <c r="C311" s="650">
        <v>89301222</v>
      </c>
      <c r="D311" s="729" t="s">
        <v>1419</v>
      </c>
      <c r="E311" s="730" t="s">
        <v>937</v>
      </c>
      <c r="F311" s="650" t="s">
        <v>922</v>
      </c>
      <c r="G311" s="650" t="s">
        <v>1016</v>
      </c>
      <c r="H311" s="650" t="s">
        <v>531</v>
      </c>
      <c r="I311" s="650" t="s">
        <v>1017</v>
      </c>
      <c r="J311" s="650" t="s">
        <v>1018</v>
      </c>
      <c r="K311" s="650" t="s">
        <v>1019</v>
      </c>
      <c r="L311" s="651">
        <v>163.9</v>
      </c>
      <c r="M311" s="651">
        <v>1311.2</v>
      </c>
      <c r="N311" s="650">
        <v>8</v>
      </c>
      <c r="O311" s="731">
        <v>3</v>
      </c>
      <c r="P311" s="651">
        <v>655.6</v>
      </c>
      <c r="Q311" s="666">
        <v>0.5</v>
      </c>
      <c r="R311" s="650">
        <v>4</v>
      </c>
      <c r="S311" s="666">
        <v>0.5</v>
      </c>
      <c r="T311" s="731">
        <v>1.5</v>
      </c>
      <c r="U311" s="689">
        <v>0.5</v>
      </c>
    </row>
    <row r="312" spans="1:21" ht="14.4" customHeight="1" x14ac:dyDescent="0.3">
      <c r="A312" s="649">
        <v>22</v>
      </c>
      <c r="B312" s="650" t="s">
        <v>530</v>
      </c>
      <c r="C312" s="650">
        <v>89301222</v>
      </c>
      <c r="D312" s="729" t="s">
        <v>1419</v>
      </c>
      <c r="E312" s="730" t="s">
        <v>937</v>
      </c>
      <c r="F312" s="650" t="s">
        <v>922</v>
      </c>
      <c r="G312" s="650" t="s">
        <v>1404</v>
      </c>
      <c r="H312" s="650" t="s">
        <v>531</v>
      </c>
      <c r="I312" s="650" t="s">
        <v>1405</v>
      </c>
      <c r="J312" s="650" t="s">
        <v>1406</v>
      </c>
      <c r="K312" s="650" t="s">
        <v>1407</v>
      </c>
      <c r="L312" s="651">
        <v>0</v>
      </c>
      <c r="M312" s="651">
        <v>0</v>
      </c>
      <c r="N312" s="650">
        <v>1</v>
      </c>
      <c r="O312" s="731">
        <v>1</v>
      </c>
      <c r="P312" s="651">
        <v>0</v>
      </c>
      <c r="Q312" s="666"/>
      <c r="R312" s="650">
        <v>1</v>
      </c>
      <c r="S312" s="666">
        <v>1</v>
      </c>
      <c r="T312" s="731">
        <v>1</v>
      </c>
      <c r="U312" s="689">
        <v>1</v>
      </c>
    </row>
    <row r="313" spans="1:21" ht="14.4" customHeight="1" x14ac:dyDescent="0.3">
      <c r="A313" s="649">
        <v>22</v>
      </c>
      <c r="B313" s="650" t="s">
        <v>530</v>
      </c>
      <c r="C313" s="650">
        <v>89301222</v>
      </c>
      <c r="D313" s="729" t="s">
        <v>1419</v>
      </c>
      <c r="E313" s="730" t="s">
        <v>937</v>
      </c>
      <c r="F313" s="650" t="s">
        <v>922</v>
      </c>
      <c r="G313" s="650" t="s">
        <v>992</v>
      </c>
      <c r="H313" s="650" t="s">
        <v>531</v>
      </c>
      <c r="I313" s="650" t="s">
        <v>237</v>
      </c>
      <c r="J313" s="650" t="s">
        <v>994</v>
      </c>
      <c r="K313" s="650"/>
      <c r="L313" s="651">
        <v>0</v>
      </c>
      <c r="M313" s="651">
        <v>0</v>
      </c>
      <c r="N313" s="650">
        <v>1</v>
      </c>
      <c r="O313" s="731">
        <v>1</v>
      </c>
      <c r="P313" s="651">
        <v>0</v>
      </c>
      <c r="Q313" s="666"/>
      <c r="R313" s="650">
        <v>1</v>
      </c>
      <c r="S313" s="666">
        <v>1</v>
      </c>
      <c r="T313" s="731">
        <v>1</v>
      </c>
      <c r="U313" s="689">
        <v>1</v>
      </c>
    </row>
    <row r="314" spans="1:21" ht="14.4" customHeight="1" x14ac:dyDescent="0.3">
      <c r="A314" s="649">
        <v>22</v>
      </c>
      <c r="B314" s="650" t="s">
        <v>530</v>
      </c>
      <c r="C314" s="650">
        <v>89301222</v>
      </c>
      <c r="D314" s="729" t="s">
        <v>1419</v>
      </c>
      <c r="E314" s="730" t="s">
        <v>937</v>
      </c>
      <c r="F314" s="650" t="s">
        <v>922</v>
      </c>
      <c r="G314" s="650" t="s">
        <v>992</v>
      </c>
      <c r="H314" s="650" t="s">
        <v>531</v>
      </c>
      <c r="I314" s="650" t="s">
        <v>993</v>
      </c>
      <c r="J314" s="650" t="s">
        <v>994</v>
      </c>
      <c r="K314" s="650"/>
      <c r="L314" s="651">
        <v>0</v>
      </c>
      <c r="M314" s="651">
        <v>0</v>
      </c>
      <c r="N314" s="650">
        <v>5</v>
      </c>
      <c r="O314" s="731">
        <v>4</v>
      </c>
      <c r="P314" s="651">
        <v>0</v>
      </c>
      <c r="Q314" s="666"/>
      <c r="R314" s="650">
        <v>3</v>
      </c>
      <c r="S314" s="666">
        <v>0.6</v>
      </c>
      <c r="T314" s="731">
        <v>2.5</v>
      </c>
      <c r="U314" s="689">
        <v>0.625</v>
      </c>
    </row>
    <row r="315" spans="1:21" ht="14.4" customHeight="1" x14ac:dyDescent="0.3">
      <c r="A315" s="649">
        <v>22</v>
      </c>
      <c r="B315" s="650" t="s">
        <v>530</v>
      </c>
      <c r="C315" s="650">
        <v>89301222</v>
      </c>
      <c r="D315" s="729" t="s">
        <v>1419</v>
      </c>
      <c r="E315" s="730" t="s">
        <v>937</v>
      </c>
      <c r="F315" s="650" t="s">
        <v>922</v>
      </c>
      <c r="G315" s="650" t="s">
        <v>1101</v>
      </c>
      <c r="H315" s="650" t="s">
        <v>531</v>
      </c>
      <c r="I315" s="650" t="s">
        <v>1408</v>
      </c>
      <c r="J315" s="650" t="s">
        <v>1226</v>
      </c>
      <c r="K315" s="650" t="s">
        <v>1409</v>
      </c>
      <c r="L315" s="651">
        <v>209.33</v>
      </c>
      <c r="M315" s="651">
        <v>627.99</v>
      </c>
      <c r="N315" s="650">
        <v>3</v>
      </c>
      <c r="O315" s="731">
        <v>0.5</v>
      </c>
      <c r="P315" s="651">
        <v>627.99</v>
      </c>
      <c r="Q315" s="666">
        <v>1</v>
      </c>
      <c r="R315" s="650">
        <v>3</v>
      </c>
      <c r="S315" s="666">
        <v>1</v>
      </c>
      <c r="T315" s="731">
        <v>0.5</v>
      </c>
      <c r="U315" s="689">
        <v>1</v>
      </c>
    </row>
    <row r="316" spans="1:21" ht="14.4" customHeight="1" x14ac:dyDescent="0.3">
      <c r="A316" s="649">
        <v>22</v>
      </c>
      <c r="B316" s="650" t="s">
        <v>530</v>
      </c>
      <c r="C316" s="650">
        <v>89301222</v>
      </c>
      <c r="D316" s="729" t="s">
        <v>1419</v>
      </c>
      <c r="E316" s="730" t="s">
        <v>937</v>
      </c>
      <c r="F316" s="650" t="s">
        <v>922</v>
      </c>
      <c r="G316" s="650" t="s">
        <v>1228</v>
      </c>
      <c r="H316" s="650" t="s">
        <v>531</v>
      </c>
      <c r="I316" s="650" t="s">
        <v>834</v>
      </c>
      <c r="J316" s="650" t="s">
        <v>1230</v>
      </c>
      <c r="K316" s="650" t="s">
        <v>1231</v>
      </c>
      <c r="L316" s="651">
        <v>72.05</v>
      </c>
      <c r="M316" s="651">
        <v>72.05</v>
      </c>
      <c r="N316" s="650">
        <v>1</v>
      </c>
      <c r="O316" s="731">
        <v>0.5</v>
      </c>
      <c r="P316" s="651">
        <v>72.05</v>
      </c>
      <c r="Q316" s="666">
        <v>1</v>
      </c>
      <c r="R316" s="650">
        <v>1</v>
      </c>
      <c r="S316" s="666">
        <v>1</v>
      </c>
      <c r="T316" s="731">
        <v>0.5</v>
      </c>
      <c r="U316" s="689">
        <v>1</v>
      </c>
    </row>
    <row r="317" spans="1:21" ht="14.4" customHeight="1" x14ac:dyDescent="0.3">
      <c r="A317" s="649">
        <v>22</v>
      </c>
      <c r="B317" s="650" t="s">
        <v>530</v>
      </c>
      <c r="C317" s="650">
        <v>89301222</v>
      </c>
      <c r="D317" s="729" t="s">
        <v>1419</v>
      </c>
      <c r="E317" s="730" t="s">
        <v>937</v>
      </c>
      <c r="F317" s="650" t="s">
        <v>922</v>
      </c>
      <c r="G317" s="650" t="s">
        <v>942</v>
      </c>
      <c r="H317" s="650" t="s">
        <v>531</v>
      </c>
      <c r="I317" s="650" t="s">
        <v>995</v>
      </c>
      <c r="J317" s="650" t="s">
        <v>996</v>
      </c>
      <c r="K317" s="650" t="s">
        <v>997</v>
      </c>
      <c r="L317" s="651">
        <v>0</v>
      </c>
      <c r="M317" s="651">
        <v>0</v>
      </c>
      <c r="N317" s="650">
        <v>1</v>
      </c>
      <c r="O317" s="731">
        <v>0.5</v>
      </c>
      <c r="P317" s="651">
        <v>0</v>
      </c>
      <c r="Q317" s="666"/>
      <c r="R317" s="650">
        <v>1</v>
      </c>
      <c r="S317" s="666">
        <v>1</v>
      </c>
      <c r="T317" s="731">
        <v>0.5</v>
      </c>
      <c r="U317" s="689">
        <v>1</v>
      </c>
    </row>
    <row r="318" spans="1:21" ht="14.4" customHeight="1" x14ac:dyDescent="0.3">
      <c r="A318" s="649">
        <v>22</v>
      </c>
      <c r="B318" s="650" t="s">
        <v>530</v>
      </c>
      <c r="C318" s="650">
        <v>89301222</v>
      </c>
      <c r="D318" s="729" t="s">
        <v>1419</v>
      </c>
      <c r="E318" s="730" t="s">
        <v>937</v>
      </c>
      <c r="F318" s="650" t="s">
        <v>922</v>
      </c>
      <c r="G318" s="650" t="s">
        <v>942</v>
      </c>
      <c r="H318" s="650" t="s">
        <v>531</v>
      </c>
      <c r="I318" s="650" t="s">
        <v>1236</v>
      </c>
      <c r="J318" s="650" t="s">
        <v>996</v>
      </c>
      <c r="K318" s="650" t="s">
        <v>1237</v>
      </c>
      <c r="L318" s="651">
        <v>173.54</v>
      </c>
      <c r="M318" s="651">
        <v>520.62</v>
      </c>
      <c r="N318" s="650">
        <v>3</v>
      </c>
      <c r="O318" s="731">
        <v>1</v>
      </c>
      <c r="P318" s="651">
        <v>347.08</v>
      </c>
      <c r="Q318" s="666">
        <v>0.66666666666666663</v>
      </c>
      <c r="R318" s="650">
        <v>2</v>
      </c>
      <c r="S318" s="666">
        <v>0.66666666666666663</v>
      </c>
      <c r="T318" s="731">
        <v>0.5</v>
      </c>
      <c r="U318" s="689">
        <v>0.5</v>
      </c>
    </row>
    <row r="319" spans="1:21" ht="14.4" customHeight="1" x14ac:dyDescent="0.3">
      <c r="A319" s="649">
        <v>22</v>
      </c>
      <c r="B319" s="650" t="s">
        <v>530</v>
      </c>
      <c r="C319" s="650">
        <v>89301222</v>
      </c>
      <c r="D319" s="729" t="s">
        <v>1419</v>
      </c>
      <c r="E319" s="730" t="s">
        <v>937</v>
      </c>
      <c r="F319" s="650" t="s">
        <v>922</v>
      </c>
      <c r="G319" s="650" t="s">
        <v>942</v>
      </c>
      <c r="H319" s="650" t="s">
        <v>531</v>
      </c>
      <c r="I319" s="650" t="s">
        <v>949</v>
      </c>
      <c r="J319" s="650" t="s">
        <v>950</v>
      </c>
      <c r="K319" s="650" t="s">
        <v>951</v>
      </c>
      <c r="L319" s="651">
        <v>108.46</v>
      </c>
      <c r="M319" s="651">
        <v>108.46</v>
      </c>
      <c r="N319" s="650">
        <v>1</v>
      </c>
      <c r="O319" s="731">
        <v>0.5</v>
      </c>
      <c r="P319" s="651">
        <v>108.46</v>
      </c>
      <c r="Q319" s="666">
        <v>1</v>
      </c>
      <c r="R319" s="650">
        <v>1</v>
      </c>
      <c r="S319" s="666">
        <v>1</v>
      </c>
      <c r="T319" s="731">
        <v>0.5</v>
      </c>
      <c r="U319" s="689">
        <v>1</v>
      </c>
    </row>
    <row r="320" spans="1:21" ht="14.4" customHeight="1" x14ac:dyDescent="0.3">
      <c r="A320" s="649">
        <v>22</v>
      </c>
      <c r="B320" s="650" t="s">
        <v>530</v>
      </c>
      <c r="C320" s="650">
        <v>89301222</v>
      </c>
      <c r="D320" s="729" t="s">
        <v>1419</v>
      </c>
      <c r="E320" s="730" t="s">
        <v>937</v>
      </c>
      <c r="F320" s="650" t="s">
        <v>922</v>
      </c>
      <c r="G320" s="650" t="s">
        <v>942</v>
      </c>
      <c r="H320" s="650" t="s">
        <v>531</v>
      </c>
      <c r="I320" s="650" t="s">
        <v>1410</v>
      </c>
      <c r="J320" s="650" t="s">
        <v>956</v>
      </c>
      <c r="K320" s="650" t="s">
        <v>957</v>
      </c>
      <c r="L320" s="651">
        <v>130.15</v>
      </c>
      <c r="M320" s="651">
        <v>390.45000000000005</v>
      </c>
      <c r="N320" s="650">
        <v>3</v>
      </c>
      <c r="O320" s="731">
        <v>1.5</v>
      </c>
      <c r="P320" s="651"/>
      <c r="Q320" s="666">
        <v>0</v>
      </c>
      <c r="R320" s="650"/>
      <c r="S320" s="666">
        <v>0</v>
      </c>
      <c r="T320" s="731"/>
      <c r="U320" s="689">
        <v>0</v>
      </c>
    </row>
    <row r="321" spans="1:21" ht="14.4" customHeight="1" x14ac:dyDescent="0.3">
      <c r="A321" s="649">
        <v>22</v>
      </c>
      <c r="B321" s="650" t="s">
        <v>530</v>
      </c>
      <c r="C321" s="650">
        <v>89301222</v>
      </c>
      <c r="D321" s="729" t="s">
        <v>1419</v>
      </c>
      <c r="E321" s="730" t="s">
        <v>937</v>
      </c>
      <c r="F321" s="650" t="s">
        <v>922</v>
      </c>
      <c r="G321" s="650" t="s">
        <v>942</v>
      </c>
      <c r="H321" s="650" t="s">
        <v>725</v>
      </c>
      <c r="I321" s="650" t="s">
        <v>998</v>
      </c>
      <c r="J321" s="650" t="s">
        <v>999</v>
      </c>
      <c r="K321" s="650" t="s">
        <v>1000</v>
      </c>
      <c r="L321" s="651">
        <v>65.069999999999993</v>
      </c>
      <c r="M321" s="651">
        <v>130.13999999999999</v>
      </c>
      <c r="N321" s="650">
        <v>2</v>
      </c>
      <c r="O321" s="731">
        <v>0.5</v>
      </c>
      <c r="P321" s="651"/>
      <c r="Q321" s="666">
        <v>0</v>
      </c>
      <c r="R321" s="650"/>
      <c r="S321" s="666">
        <v>0</v>
      </c>
      <c r="T321" s="731"/>
      <c r="U321" s="689">
        <v>0</v>
      </c>
    </row>
    <row r="322" spans="1:21" ht="14.4" customHeight="1" x14ac:dyDescent="0.3">
      <c r="A322" s="649">
        <v>22</v>
      </c>
      <c r="B322" s="650" t="s">
        <v>530</v>
      </c>
      <c r="C322" s="650">
        <v>89301222</v>
      </c>
      <c r="D322" s="729" t="s">
        <v>1419</v>
      </c>
      <c r="E322" s="730" t="s">
        <v>937</v>
      </c>
      <c r="F322" s="650" t="s">
        <v>922</v>
      </c>
      <c r="G322" s="650" t="s">
        <v>942</v>
      </c>
      <c r="H322" s="650" t="s">
        <v>725</v>
      </c>
      <c r="I322" s="650" t="s">
        <v>952</v>
      </c>
      <c r="J322" s="650" t="s">
        <v>950</v>
      </c>
      <c r="K322" s="650" t="s">
        <v>951</v>
      </c>
      <c r="L322" s="651">
        <v>108.46</v>
      </c>
      <c r="M322" s="651">
        <v>1301.52</v>
      </c>
      <c r="N322" s="650">
        <v>12</v>
      </c>
      <c r="O322" s="731">
        <v>8.5</v>
      </c>
      <c r="P322" s="651">
        <v>108.46</v>
      </c>
      <c r="Q322" s="666">
        <v>8.3333333333333329E-2</v>
      </c>
      <c r="R322" s="650">
        <v>1</v>
      </c>
      <c r="S322" s="666">
        <v>8.3333333333333329E-2</v>
      </c>
      <c r="T322" s="731">
        <v>1</v>
      </c>
      <c r="U322" s="689">
        <v>0.11764705882352941</v>
      </c>
    </row>
    <row r="323" spans="1:21" ht="14.4" customHeight="1" x14ac:dyDescent="0.3">
      <c r="A323" s="649">
        <v>22</v>
      </c>
      <c r="B323" s="650" t="s">
        <v>530</v>
      </c>
      <c r="C323" s="650">
        <v>89301222</v>
      </c>
      <c r="D323" s="729" t="s">
        <v>1419</v>
      </c>
      <c r="E323" s="730" t="s">
        <v>937</v>
      </c>
      <c r="F323" s="650" t="s">
        <v>922</v>
      </c>
      <c r="G323" s="650" t="s">
        <v>942</v>
      </c>
      <c r="H323" s="650" t="s">
        <v>725</v>
      </c>
      <c r="I323" s="650" t="s">
        <v>955</v>
      </c>
      <c r="J323" s="650" t="s">
        <v>956</v>
      </c>
      <c r="K323" s="650" t="s">
        <v>957</v>
      </c>
      <c r="L323" s="651">
        <v>130.15</v>
      </c>
      <c r="M323" s="651">
        <v>6897.9500000000025</v>
      </c>
      <c r="N323" s="650">
        <v>53</v>
      </c>
      <c r="O323" s="731">
        <v>28.5</v>
      </c>
      <c r="P323" s="651">
        <v>1952.2500000000005</v>
      </c>
      <c r="Q323" s="666">
        <v>0.28301886792452824</v>
      </c>
      <c r="R323" s="650">
        <v>15</v>
      </c>
      <c r="S323" s="666">
        <v>0.28301886792452829</v>
      </c>
      <c r="T323" s="731">
        <v>9</v>
      </c>
      <c r="U323" s="689">
        <v>0.31578947368421051</v>
      </c>
    </row>
    <row r="324" spans="1:21" ht="14.4" customHeight="1" x14ac:dyDescent="0.3">
      <c r="A324" s="649">
        <v>22</v>
      </c>
      <c r="B324" s="650" t="s">
        <v>530</v>
      </c>
      <c r="C324" s="650">
        <v>89301222</v>
      </c>
      <c r="D324" s="729" t="s">
        <v>1419</v>
      </c>
      <c r="E324" s="730" t="s">
        <v>937</v>
      </c>
      <c r="F324" s="650" t="s">
        <v>922</v>
      </c>
      <c r="G324" s="650" t="s">
        <v>942</v>
      </c>
      <c r="H324" s="650" t="s">
        <v>725</v>
      </c>
      <c r="I324" s="650" t="s">
        <v>1120</v>
      </c>
      <c r="J324" s="650" t="s">
        <v>555</v>
      </c>
      <c r="K324" s="650" t="s">
        <v>1121</v>
      </c>
      <c r="L324" s="651">
        <v>50.57</v>
      </c>
      <c r="M324" s="651">
        <v>151.71</v>
      </c>
      <c r="N324" s="650">
        <v>3</v>
      </c>
      <c r="O324" s="731">
        <v>2.5</v>
      </c>
      <c r="P324" s="651"/>
      <c r="Q324" s="666">
        <v>0</v>
      </c>
      <c r="R324" s="650"/>
      <c r="S324" s="666">
        <v>0</v>
      </c>
      <c r="T324" s="731"/>
      <c r="U324" s="689">
        <v>0</v>
      </c>
    </row>
    <row r="325" spans="1:21" ht="14.4" customHeight="1" x14ac:dyDescent="0.3">
      <c r="A325" s="649">
        <v>22</v>
      </c>
      <c r="B325" s="650" t="s">
        <v>530</v>
      </c>
      <c r="C325" s="650">
        <v>89301222</v>
      </c>
      <c r="D325" s="729" t="s">
        <v>1419</v>
      </c>
      <c r="E325" s="730" t="s">
        <v>937</v>
      </c>
      <c r="F325" s="650" t="s">
        <v>922</v>
      </c>
      <c r="G325" s="650" t="s">
        <v>942</v>
      </c>
      <c r="H325" s="650" t="s">
        <v>531</v>
      </c>
      <c r="I325" s="650" t="s">
        <v>958</v>
      </c>
      <c r="J325" s="650" t="s">
        <v>732</v>
      </c>
      <c r="K325" s="650" t="s">
        <v>959</v>
      </c>
      <c r="L325" s="651">
        <v>0</v>
      </c>
      <c r="M325" s="651">
        <v>0</v>
      </c>
      <c r="N325" s="650">
        <v>1</v>
      </c>
      <c r="O325" s="731">
        <v>1</v>
      </c>
      <c r="P325" s="651">
        <v>0</v>
      </c>
      <c r="Q325" s="666"/>
      <c r="R325" s="650">
        <v>1</v>
      </c>
      <c r="S325" s="666">
        <v>1</v>
      </c>
      <c r="T325" s="731">
        <v>1</v>
      </c>
      <c r="U325" s="689">
        <v>1</v>
      </c>
    </row>
    <row r="326" spans="1:21" ht="14.4" customHeight="1" x14ac:dyDescent="0.3">
      <c r="A326" s="649">
        <v>22</v>
      </c>
      <c r="B326" s="650" t="s">
        <v>530</v>
      </c>
      <c r="C326" s="650">
        <v>89301222</v>
      </c>
      <c r="D326" s="729" t="s">
        <v>1419</v>
      </c>
      <c r="E326" s="730" t="s">
        <v>937</v>
      </c>
      <c r="F326" s="650" t="s">
        <v>922</v>
      </c>
      <c r="G326" s="650" t="s">
        <v>942</v>
      </c>
      <c r="H326" s="650" t="s">
        <v>725</v>
      </c>
      <c r="I326" s="650" t="s">
        <v>731</v>
      </c>
      <c r="J326" s="650" t="s">
        <v>732</v>
      </c>
      <c r="K326" s="650" t="s">
        <v>904</v>
      </c>
      <c r="L326" s="651">
        <v>86.76</v>
      </c>
      <c r="M326" s="651">
        <v>3557.1600000000012</v>
      </c>
      <c r="N326" s="650">
        <v>41</v>
      </c>
      <c r="O326" s="731">
        <v>21.5</v>
      </c>
      <c r="P326" s="651">
        <v>780.84</v>
      </c>
      <c r="Q326" s="666">
        <v>0.21951219512195116</v>
      </c>
      <c r="R326" s="650">
        <v>9</v>
      </c>
      <c r="S326" s="666">
        <v>0.21951219512195122</v>
      </c>
      <c r="T326" s="731">
        <v>5</v>
      </c>
      <c r="U326" s="689">
        <v>0.23255813953488372</v>
      </c>
    </row>
    <row r="327" spans="1:21" ht="14.4" customHeight="1" x14ac:dyDescent="0.3">
      <c r="A327" s="649">
        <v>22</v>
      </c>
      <c r="B327" s="650" t="s">
        <v>530</v>
      </c>
      <c r="C327" s="650">
        <v>89301222</v>
      </c>
      <c r="D327" s="729" t="s">
        <v>1419</v>
      </c>
      <c r="E327" s="730" t="s">
        <v>937</v>
      </c>
      <c r="F327" s="650" t="s">
        <v>922</v>
      </c>
      <c r="G327" s="650" t="s">
        <v>942</v>
      </c>
      <c r="H327" s="650" t="s">
        <v>531</v>
      </c>
      <c r="I327" s="650" t="s">
        <v>649</v>
      </c>
      <c r="J327" s="650" t="s">
        <v>1238</v>
      </c>
      <c r="K327" s="650" t="s">
        <v>1239</v>
      </c>
      <c r="L327" s="651">
        <v>50.57</v>
      </c>
      <c r="M327" s="651">
        <v>101.14</v>
      </c>
      <c r="N327" s="650">
        <v>2</v>
      </c>
      <c r="O327" s="731">
        <v>1</v>
      </c>
      <c r="P327" s="651">
        <v>50.57</v>
      </c>
      <c r="Q327" s="666">
        <v>0.5</v>
      </c>
      <c r="R327" s="650">
        <v>1</v>
      </c>
      <c r="S327" s="666">
        <v>0.5</v>
      </c>
      <c r="T327" s="731">
        <v>0.5</v>
      </c>
      <c r="U327" s="689">
        <v>0.5</v>
      </c>
    </row>
    <row r="328" spans="1:21" ht="14.4" customHeight="1" x14ac:dyDescent="0.3">
      <c r="A328" s="649">
        <v>22</v>
      </c>
      <c r="B328" s="650" t="s">
        <v>530</v>
      </c>
      <c r="C328" s="650">
        <v>89301222</v>
      </c>
      <c r="D328" s="729" t="s">
        <v>1419</v>
      </c>
      <c r="E328" s="730" t="s">
        <v>937</v>
      </c>
      <c r="F328" s="650" t="s">
        <v>922</v>
      </c>
      <c r="G328" s="650" t="s">
        <v>942</v>
      </c>
      <c r="H328" s="650" t="s">
        <v>531</v>
      </c>
      <c r="I328" s="650" t="s">
        <v>960</v>
      </c>
      <c r="J328" s="650" t="s">
        <v>961</v>
      </c>
      <c r="K328" s="650" t="s">
        <v>957</v>
      </c>
      <c r="L328" s="651">
        <v>130.15</v>
      </c>
      <c r="M328" s="651">
        <v>911.05</v>
      </c>
      <c r="N328" s="650">
        <v>7</v>
      </c>
      <c r="O328" s="731">
        <v>3.5</v>
      </c>
      <c r="P328" s="651">
        <v>130.15</v>
      </c>
      <c r="Q328" s="666">
        <v>0.14285714285714288</v>
      </c>
      <c r="R328" s="650">
        <v>1</v>
      </c>
      <c r="S328" s="666">
        <v>0.14285714285714285</v>
      </c>
      <c r="T328" s="731">
        <v>0.5</v>
      </c>
      <c r="U328" s="689">
        <v>0.14285714285714285</v>
      </c>
    </row>
    <row r="329" spans="1:21" ht="14.4" customHeight="1" x14ac:dyDescent="0.3">
      <c r="A329" s="649">
        <v>22</v>
      </c>
      <c r="B329" s="650" t="s">
        <v>530</v>
      </c>
      <c r="C329" s="650">
        <v>89301222</v>
      </c>
      <c r="D329" s="729" t="s">
        <v>1419</v>
      </c>
      <c r="E329" s="730" t="s">
        <v>937</v>
      </c>
      <c r="F329" s="650" t="s">
        <v>922</v>
      </c>
      <c r="G329" s="650" t="s">
        <v>942</v>
      </c>
      <c r="H329" s="650" t="s">
        <v>531</v>
      </c>
      <c r="I329" s="650" t="s">
        <v>653</v>
      </c>
      <c r="J329" s="650" t="s">
        <v>962</v>
      </c>
      <c r="K329" s="650" t="s">
        <v>963</v>
      </c>
      <c r="L329" s="651">
        <v>86.76</v>
      </c>
      <c r="M329" s="651">
        <v>347.04</v>
      </c>
      <c r="N329" s="650">
        <v>4</v>
      </c>
      <c r="O329" s="731">
        <v>2</v>
      </c>
      <c r="P329" s="651"/>
      <c r="Q329" s="666">
        <v>0</v>
      </c>
      <c r="R329" s="650"/>
      <c r="S329" s="666">
        <v>0</v>
      </c>
      <c r="T329" s="731"/>
      <c r="U329" s="689">
        <v>0</v>
      </c>
    </row>
    <row r="330" spans="1:21" ht="14.4" customHeight="1" x14ac:dyDescent="0.3">
      <c r="A330" s="649">
        <v>22</v>
      </c>
      <c r="B330" s="650" t="s">
        <v>530</v>
      </c>
      <c r="C330" s="650">
        <v>89301222</v>
      </c>
      <c r="D330" s="729" t="s">
        <v>1419</v>
      </c>
      <c r="E330" s="730" t="s">
        <v>937</v>
      </c>
      <c r="F330" s="650" t="s">
        <v>922</v>
      </c>
      <c r="G330" s="650" t="s">
        <v>1129</v>
      </c>
      <c r="H330" s="650" t="s">
        <v>531</v>
      </c>
      <c r="I330" s="650" t="s">
        <v>1411</v>
      </c>
      <c r="J330" s="650" t="s">
        <v>1131</v>
      </c>
      <c r="K330" s="650" t="s">
        <v>1412</v>
      </c>
      <c r="L330" s="651">
        <v>136.58000000000001</v>
      </c>
      <c r="M330" s="651">
        <v>136.58000000000001</v>
      </c>
      <c r="N330" s="650">
        <v>1</v>
      </c>
      <c r="O330" s="731">
        <v>1</v>
      </c>
      <c r="P330" s="651">
        <v>136.58000000000001</v>
      </c>
      <c r="Q330" s="666">
        <v>1</v>
      </c>
      <c r="R330" s="650">
        <v>1</v>
      </c>
      <c r="S330" s="666">
        <v>1</v>
      </c>
      <c r="T330" s="731">
        <v>1</v>
      </c>
      <c r="U330" s="689">
        <v>1</v>
      </c>
    </row>
    <row r="331" spans="1:21" ht="14.4" customHeight="1" x14ac:dyDescent="0.3">
      <c r="A331" s="649">
        <v>22</v>
      </c>
      <c r="B331" s="650" t="s">
        <v>530</v>
      </c>
      <c r="C331" s="650">
        <v>89301222</v>
      </c>
      <c r="D331" s="729" t="s">
        <v>1419</v>
      </c>
      <c r="E331" s="730" t="s">
        <v>937</v>
      </c>
      <c r="F331" s="650" t="s">
        <v>922</v>
      </c>
      <c r="G331" s="650" t="s">
        <v>1134</v>
      </c>
      <c r="H331" s="650" t="s">
        <v>725</v>
      </c>
      <c r="I331" s="650" t="s">
        <v>1413</v>
      </c>
      <c r="J331" s="650" t="s">
        <v>1354</v>
      </c>
      <c r="K331" s="650" t="s">
        <v>1414</v>
      </c>
      <c r="L331" s="651">
        <v>193.26</v>
      </c>
      <c r="M331" s="651">
        <v>193.26</v>
      </c>
      <c r="N331" s="650">
        <v>1</v>
      </c>
      <c r="O331" s="731">
        <v>0.5</v>
      </c>
      <c r="P331" s="651"/>
      <c r="Q331" s="666">
        <v>0</v>
      </c>
      <c r="R331" s="650"/>
      <c r="S331" s="666">
        <v>0</v>
      </c>
      <c r="T331" s="731"/>
      <c r="U331" s="689">
        <v>0</v>
      </c>
    </row>
    <row r="332" spans="1:21" ht="14.4" customHeight="1" x14ac:dyDescent="0.3">
      <c r="A332" s="649">
        <v>22</v>
      </c>
      <c r="B332" s="650" t="s">
        <v>530</v>
      </c>
      <c r="C332" s="650">
        <v>89301222</v>
      </c>
      <c r="D332" s="729" t="s">
        <v>1419</v>
      </c>
      <c r="E332" s="730" t="s">
        <v>937</v>
      </c>
      <c r="F332" s="650" t="s">
        <v>922</v>
      </c>
      <c r="G332" s="650" t="s">
        <v>1142</v>
      </c>
      <c r="H332" s="650" t="s">
        <v>531</v>
      </c>
      <c r="I332" s="650" t="s">
        <v>1415</v>
      </c>
      <c r="J332" s="650" t="s">
        <v>1144</v>
      </c>
      <c r="K332" s="650" t="s">
        <v>1307</v>
      </c>
      <c r="L332" s="651">
        <v>67.42</v>
      </c>
      <c r="M332" s="651">
        <v>67.42</v>
      </c>
      <c r="N332" s="650">
        <v>1</v>
      </c>
      <c r="O332" s="731">
        <v>1</v>
      </c>
      <c r="P332" s="651">
        <v>67.42</v>
      </c>
      <c r="Q332" s="666">
        <v>1</v>
      </c>
      <c r="R332" s="650">
        <v>1</v>
      </c>
      <c r="S332" s="666">
        <v>1</v>
      </c>
      <c r="T332" s="731">
        <v>1</v>
      </c>
      <c r="U332" s="689">
        <v>1</v>
      </c>
    </row>
    <row r="333" spans="1:21" ht="14.4" customHeight="1" thickBot="1" x14ac:dyDescent="0.35">
      <c r="A333" s="655">
        <v>22</v>
      </c>
      <c r="B333" s="656" t="s">
        <v>530</v>
      </c>
      <c r="C333" s="656">
        <v>89301222</v>
      </c>
      <c r="D333" s="732" t="s">
        <v>1419</v>
      </c>
      <c r="E333" s="733" t="s">
        <v>937</v>
      </c>
      <c r="F333" s="656" t="s">
        <v>922</v>
      </c>
      <c r="G333" s="656" t="s">
        <v>1360</v>
      </c>
      <c r="H333" s="656" t="s">
        <v>531</v>
      </c>
      <c r="I333" s="656" t="s">
        <v>1416</v>
      </c>
      <c r="J333" s="656" t="s">
        <v>1362</v>
      </c>
      <c r="K333" s="656" t="s">
        <v>1417</v>
      </c>
      <c r="L333" s="657">
        <v>113.37</v>
      </c>
      <c r="M333" s="657">
        <v>113.37</v>
      </c>
      <c r="N333" s="656">
        <v>1</v>
      </c>
      <c r="O333" s="734">
        <v>0.5</v>
      </c>
      <c r="P333" s="657">
        <v>113.37</v>
      </c>
      <c r="Q333" s="667">
        <v>1</v>
      </c>
      <c r="R333" s="656">
        <v>1</v>
      </c>
      <c r="S333" s="667">
        <v>1</v>
      </c>
      <c r="T333" s="734">
        <v>0.5</v>
      </c>
      <c r="U333" s="69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08" t="s">
        <v>1421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735" t="s">
        <v>235</v>
      </c>
      <c r="B4" s="662" t="s">
        <v>14</v>
      </c>
      <c r="C4" s="663" t="s">
        <v>2</v>
      </c>
      <c r="D4" s="662" t="s">
        <v>14</v>
      </c>
      <c r="E4" s="663" t="s">
        <v>2</v>
      </c>
      <c r="F4" s="664" t="s">
        <v>14</v>
      </c>
    </row>
    <row r="5" spans="1:6" ht="14.4" customHeight="1" x14ac:dyDescent="0.3">
      <c r="A5" s="737" t="s">
        <v>931</v>
      </c>
      <c r="B5" s="229">
        <v>2974.6600000000003</v>
      </c>
      <c r="C5" s="728">
        <v>7.7312914499816643E-2</v>
      </c>
      <c r="D5" s="229">
        <v>35500.93</v>
      </c>
      <c r="E5" s="728">
        <v>0.9226870855001833</v>
      </c>
      <c r="F5" s="736">
        <v>38475.590000000004</v>
      </c>
    </row>
    <row r="6" spans="1:6" ht="14.4" customHeight="1" x14ac:dyDescent="0.3">
      <c r="A6" s="676" t="s">
        <v>929</v>
      </c>
      <c r="B6" s="653">
        <v>2342.5200000000004</v>
      </c>
      <c r="C6" s="666">
        <v>8.8424342626775093E-2</v>
      </c>
      <c r="D6" s="653">
        <v>24149.279999999999</v>
      </c>
      <c r="E6" s="666">
        <v>0.91157565737322488</v>
      </c>
      <c r="F6" s="654">
        <v>26491.8</v>
      </c>
    </row>
    <row r="7" spans="1:6" ht="14.4" customHeight="1" x14ac:dyDescent="0.3">
      <c r="A7" s="676" t="s">
        <v>934</v>
      </c>
      <c r="B7" s="653">
        <v>1749.79</v>
      </c>
      <c r="C7" s="666">
        <v>7.3283770806188919E-2</v>
      </c>
      <c r="D7" s="653">
        <v>22127.119999999995</v>
      </c>
      <c r="E7" s="666">
        <v>0.92671622919381103</v>
      </c>
      <c r="F7" s="654">
        <v>23876.909999999996</v>
      </c>
    </row>
    <row r="8" spans="1:6" ht="14.4" customHeight="1" x14ac:dyDescent="0.3">
      <c r="A8" s="676" t="s">
        <v>928</v>
      </c>
      <c r="B8" s="653">
        <v>1404.6399999999999</v>
      </c>
      <c r="C8" s="666">
        <v>5.0467383068003267E-2</v>
      </c>
      <c r="D8" s="653">
        <v>26427.99</v>
      </c>
      <c r="E8" s="666">
        <v>0.94953261693199675</v>
      </c>
      <c r="F8" s="654">
        <v>27832.63</v>
      </c>
    </row>
    <row r="9" spans="1:6" ht="14.4" customHeight="1" x14ac:dyDescent="0.3">
      <c r="A9" s="676" t="s">
        <v>937</v>
      </c>
      <c r="B9" s="653">
        <v>498.91</v>
      </c>
      <c r="C9" s="666">
        <v>3.9135291339892117E-2</v>
      </c>
      <c r="D9" s="653">
        <v>12249.429999999995</v>
      </c>
      <c r="E9" s="666">
        <v>0.96086470866010787</v>
      </c>
      <c r="F9" s="654">
        <v>12748.339999999995</v>
      </c>
    </row>
    <row r="10" spans="1:6" ht="14.4" customHeight="1" x14ac:dyDescent="0.3">
      <c r="A10" s="676" t="s">
        <v>936</v>
      </c>
      <c r="B10" s="653">
        <v>347.04</v>
      </c>
      <c r="C10" s="666">
        <v>3.2576096782096664E-2</v>
      </c>
      <c r="D10" s="653">
        <v>10306.17</v>
      </c>
      <c r="E10" s="666">
        <v>0.96742390321790328</v>
      </c>
      <c r="F10" s="654">
        <v>10653.210000000001</v>
      </c>
    </row>
    <row r="11" spans="1:6" ht="14.4" customHeight="1" x14ac:dyDescent="0.3">
      <c r="A11" s="676" t="s">
        <v>935</v>
      </c>
      <c r="B11" s="653">
        <v>141.52000000000001</v>
      </c>
      <c r="C11" s="666">
        <v>6.2117853615713807E-2</v>
      </c>
      <c r="D11" s="653">
        <v>2136.7300000000005</v>
      </c>
      <c r="E11" s="666">
        <v>0.93788214638428624</v>
      </c>
      <c r="F11" s="654">
        <v>2278.2500000000005</v>
      </c>
    </row>
    <row r="12" spans="1:6" ht="14.4" customHeight="1" x14ac:dyDescent="0.3">
      <c r="A12" s="676" t="s">
        <v>933</v>
      </c>
      <c r="B12" s="653">
        <v>86.76</v>
      </c>
      <c r="C12" s="666">
        <v>9.3350548741123307E-2</v>
      </c>
      <c r="D12" s="653">
        <v>842.6400000000001</v>
      </c>
      <c r="E12" s="666">
        <v>0.90664945125887675</v>
      </c>
      <c r="F12" s="654">
        <v>929.40000000000009</v>
      </c>
    </row>
    <row r="13" spans="1:6" ht="14.4" customHeight="1" thickBot="1" x14ac:dyDescent="0.35">
      <c r="A13" s="677" t="s">
        <v>932</v>
      </c>
      <c r="B13" s="668"/>
      <c r="C13" s="669">
        <v>0</v>
      </c>
      <c r="D13" s="668">
        <v>666.62</v>
      </c>
      <c r="E13" s="669">
        <v>1</v>
      </c>
      <c r="F13" s="670">
        <v>666.62</v>
      </c>
    </row>
    <row r="14" spans="1:6" ht="14.4" customHeight="1" thickBot="1" x14ac:dyDescent="0.35">
      <c r="A14" s="671" t="s">
        <v>3</v>
      </c>
      <c r="B14" s="672">
        <v>9545.840000000002</v>
      </c>
      <c r="C14" s="673">
        <v>6.631231428367991E-2</v>
      </c>
      <c r="D14" s="672">
        <v>134406.91</v>
      </c>
      <c r="E14" s="673">
        <v>0.93368768571632033</v>
      </c>
      <c r="F14" s="674">
        <v>143952.74999999997</v>
      </c>
    </row>
    <row r="15" spans="1:6" ht="14.4" customHeight="1" thickBot="1" x14ac:dyDescent="0.35"/>
    <row r="16" spans="1:6" ht="14.4" customHeight="1" x14ac:dyDescent="0.3">
      <c r="A16" s="737" t="s">
        <v>895</v>
      </c>
      <c r="B16" s="229">
        <v>7483.1100000000033</v>
      </c>
      <c r="C16" s="728">
        <v>5.5189283627373083E-2</v>
      </c>
      <c r="D16" s="229">
        <v>128106.80000000024</v>
      </c>
      <c r="E16" s="728">
        <v>0.94481071637262692</v>
      </c>
      <c r="F16" s="736">
        <v>135589.91000000024</v>
      </c>
    </row>
    <row r="17" spans="1:6" ht="14.4" customHeight="1" x14ac:dyDescent="0.3">
      <c r="A17" s="676" t="s">
        <v>1422</v>
      </c>
      <c r="B17" s="653">
        <v>554.51</v>
      </c>
      <c r="C17" s="666">
        <v>1</v>
      </c>
      <c r="D17" s="653"/>
      <c r="E17" s="666">
        <v>0</v>
      </c>
      <c r="F17" s="654">
        <v>554.51</v>
      </c>
    </row>
    <row r="18" spans="1:6" ht="14.4" customHeight="1" x14ac:dyDescent="0.3">
      <c r="A18" s="676" t="s">
        <v>1423</v>
      </c>
      <c r="B18" s="653">
        <v>313.98</v>
      </c>
      <c r="C18" s="666">
        <v>1</v>
      </c>
      <c r="D18" s="653"/>
      <c r="E18" s="666">
        <v>0</v>
      </c>
      <c r="F18" s="654">
        <v>313.98</v>
      </c>
    </row>
    <row r="19" spans="1:6" ht="14.4" customHeight="1" x14ac:dyDescent="0.3">
      <c r="A19" s="676" t="s">
        <v>1424</v>
      </c>
      <c r="B19" s="653">
        <v>282.87</v>
      </c>
      <c r="C19" s="666">
        <v>1</v>
      </c>
      <c r="D19" s="653"/>
      <c r="E19" s="666">
        <v>0</v>
      </c>
      <c r="F19" s="654">
        <v>282.87</v>
      </c>
    </row>
    <row r="20" spans="1:6" ht="14.4" customHeight="1" x14ac:dyDescent="0.3">
      <c r="A20" s="676" t="s">
        <v>1425</v>
      </c>
      <c r="B20" s="653">
        <v>238.2</v>
      </c>
      <c r="C20" s="666">
        <v>0.48512250259668843</v>
      </c>
      <c r="D20" s="653">
        <v>252.81</v>
      </c>
      <c r="E20" s="666">
        <v>0.51487749740331157</v>
      </c>
      <c r="F20" s="654">
        <v>491.01</v>
      </c>
    </row>
    <row r="21" spans="1:6" ht="14.4" customHeight="1" x14ac:dyDescent="0.3">
      <c r="A21" s="676" t="s">
        <v>1426</v>
      </c>
      <c r="B21" s="653">
        <v>222.25</v>
      </c>
      <c r="C21" s="666">
        <v>0.63977086271913419</v>
      </c>
      <c r="D21" s="653">
        <v>125.14</v>
      </c>
      <c r="E21" s="666">
        <v>0.36022913728086592</v>
      </c>
      <c r="F21" s="654">
        <v>347.39</v>
      </c>
    </row>
    <row r="22" spans="1:6" ht="14.4" customHeight="1" x14ac:dyDescent="0.3">
      <c r="A22" s="676" t="s">
        <v>1427</v>
      </c>
      <c r="B22" s="653">
        <v>201.75</v>
      </c>
      <c r="C22" s="666">
        <v>1</v>
      </c>
      <c r="D22" s="653"/>
      <c r="E22" s="666">
        <v>0</v>
      </c>
      <c r="F22" s="654">
        <v>201.75</v>
      </c>
    </row>
    <row r="23" spans="1:6" ht="14.4" customHeight="1" x14ac:dyDescent="0.3">
      <c r="A23" s="676" t="s">
        <v>896</v>
      </c>
      <c r="B23" s="653">
        <v>141.52000000000001</v>
      </c>
      <c r="C23" s="666">
        <v>0.75416999733546497</v>
      </c>
      <c r="D23" s="653">
        <v>46.13</v>
      </c>
      <c r="E23" s="666">
        <v>0.24583000266453506</v>
      </c>
      <c r="F23" s="654">
        <v>187.65</v>
      </c>
    </row>
    <row r="24" spans="1:6" ht="14.4" customHeight="1" x14ac:dyDescent="0.3">
      <c r="A24" s="676" t="s">
        <v>1428</v>
      </c>
      <c r="B24" s="653">
        <v>60.02</v>
      </c>
      <c r="C24" s="666">
        <v>1</v>
      </c>
      <c r="D24" s="653"/>
      <c r="E24" s="666">
        <v>0</v>
      </c>
      <c r="F24" s="654">
        <v>60.02</v>
      </c>
    </row>
    <row r="25" spans="1:6" ht="14.4" customHeight="1" x14ac:dyDescent="0.3">
      <c r="A25" s="676" t="s">
        <v>1429</v>
      </c>
      <c r="B25" s="653">
        <v>47.63</v>
      </c>
      <c r="C25" s="666">
        <v>0.33335666293393063</v>
      </c>
      <c r="D25" s="653">
        <v>95.25</v>
      </c>
      <c r="E25" s="666">
        <v>0.66664333706606949</v>
      </c>
      <c r="F25" s="654">
        <v>142.88</v>
      </c>
    </row>
    <row r="26" spans="1:6" ht="14.4" customHeight="1" x14ac:dyDescent="0.3">
      <c r="A26" s="676" t="s">
        <v>1430</v>
      </c>
      <c r="B26" s="653"/>
      <c r="C26" s="666">
        <v>0</v>
      </c>
      <c r="D26" s="653">
        <v>168.78</v>
      </c>
      <c r="E26" s="666">
        <v>1</v>
      </c>
      <c r="F26" s="654">
        <v>168.78</v>
      </c>
    </row>
    <row r="27" spans="1:6" ht="14.4" customHeight="1" x14ac:dyDescent="0.3">
      <c r="A27" s="676" t="s">
        <v>1431</v>
      </c>
      <c r="B27" s="653">
        <v>0</v>
      </c>
      <c r="C27" s="666"/>
      <c r="D27" s="653"/>
      <c r="E27" s="666"/>
      <c r="F27" s="654">
        <v>0</v>
      </c>
    </row>
    <row r="28" spans="1:6" ht="14.4" customHeight="1" x14ac:dyDescent="0.3">
      <c r="A28" s="676" t="s">
        <v>901</v>
      </c>
      <c r="B28" s="653">
        <v>0</v>
      </c>
      <c r="C28" s="666">
        <v>0</v>
      </c>
      <c r="D28" s="653">
        <v>666.62</v>
      </c>
      <c r="E28" s="666">
        <v>1</v>
      </c>
      <c r="F28" s="654">
        <v>666.62</v>
      </c>
    </row>
    <row r="29" spans="1:6" ht="14.4" customHeight="1" x14ac:dyDescent="0.3">
      <c r="A29" s="676" t="s">
        <v>1432</v>
      </c>
      <c r="B29" s="653">
        <v>0</v>
      </c>
      <c r="C29" s="666">
        <v>0</v>
      </c>
      <c r="D29" s="653">
        <v>162.13</v>
      </c>
      <c r="E29" s="666">
        <v>1</v>
      </c>
      <c r="F29" s="654">
        <v>162.13</v>
      </c>
    </row>
    <row r="30" spans="1:6" ht="14.4" customHeight="1" x14ac:dyDescent="0.3">
      <c r="A30" s="676" t="s">
        <v>1433</v>
      </c>
      <c r="B30" s="653"/>
      <c r="C30" s="666">
        <v>0</v>
      </c>
      <c r="D30" s="653">
        <v>41.89</v>
      </c>
      <c r="E30" s="666">
        <v>1</v>
      </c>
      <c r="F30" s="654">
        <v>41.89</v>
      </c>
    </row>
    <row r="31" spans="1:6" ht="14.4" customHeight="1" x14ac:dyDescent="0.3">
      <c r="A31" s="676" t="s">
        <v>1434</v>
      </c>
      <c r="B31" s="653"/>
      <c r="C31" s="666">
        <v>0</v>
      </c>
      <c r="D31" s="653">
        <v>67.42</v>
      </c>
      <c r="E31" s="666">
        <v>1</v>
      </c>
      <c r="F31" s="654">
        <v>67.42</v>
      </c>
    </row>
    <row r="32" spans="1:6" ht="14.4" customHeight="1" x14ac:dyDescent="0.3">
      <c r="A32" s="676" t="s">
        <v>1435</v>
      </c>
      <c r="B32" s="653">
        <v>0</v>
      </c>
      <c r="C32" s="666">
        <v>0</v>
      </c>
      <c r="D32" s="653">
        <v>2651.78</v>
      </c>
      <c r="E32" s="666">
        <v>1</v>
      </c>
      <c r="F32" s="654">
        <v>2651.78</v>
      </c>
    </row>
    <row r="33" spans="1:6" ht="14.4" customHeight="1" x14ac:dyDescent="0.3">
      <c r="A33" s="676" t="s">
        <v>1436</v>
      </c>
      <c r="B33" s="653"/>
      <c r="C33" s="666"/>
      <c r="D33" s="653">
        <v>0</v>
      </c>
      <c r="E33" s="666"/>
      <c r="F33" s="654">
        <v>0</v>
      </c>
    </row>
    <row r="34" spans="1:6" ht="14.4" customHeight="1" x14ac:dyDescent="0.3">
      <c r="A34" s="676" t="s">
        <v>1437</v>
      </c>
      <c r="B34" s="653"/>
      <c r="C34" s="666">
        <v>0</v>
      </c>
      <c r="D34" s="653">
        <v>280.06</v>
      </c>
      <c r="E34" s="666">
        <v>1</v>
      </c>
      <c r="F34" s="654">
        <v>280.06</v>
      </c>
    </row>
    <row r="35" spans="1:6" ht="14.4" customHeight="1" x14ac:dyDescent="0.3">
      <c r="A35" s="676" t="s">
        <v>1438</v>
      </c>
      <c r="B35" s="653">
        <v>0</v>
      </c>
      <c r="C35" s="666"/>
      <c r="D35" s="653"/>
      <c r="E35" s="666"/>
      <c r="F35" s="654">
        <v>0</v>
      </c>
    </row>
    <row r="36" spans="1:6" ht="14.4" customHeight="1" x14ac:dyDescent="0.3">
      <c r="A36" s="676" t="s">
        <v>1439</v>
      </c>
      <c r="B36" s="653"/>
      <c r="C36" s="666">
        <v>0</v>
      </c>
      <c r="D36" s="653">
        <v>97.97</v>
      </c>
      <c r="E36" s="666">
        <v>1</v>
      </c>
      <c r="F36" s="654">
        <v>97.97</v>
      </c>
    </row>
    <row r="37" spans="1:6" ht="14.4" customHeight="1" x14ac:dyDescent="0.3">
      <c r="A37" s="676" t="s">
        <v>1440</v>
      </c>
      <c r="B37" s="653"/>
      <c r="C37" s="666">
        <v>0</v>
      </c>
      <c r="D37" s="653">
        <v>712.94</v>
      </c>
      <c r="E37" s="666">
        <v>1</v>
      </c>
      <c r="F37" s="654">
        <v>712.94</v>
      </c>
    </row>
    <row r="38" spans="1:6" ht="14.4" customHeight="1" x14ac:dyDescent="0.3">
      <c r="A38" s="676" t="s">
        <v>1441</v>
      </c>
      <c r="B38" s="653"/>
      <c r="C38" s="666">
        <v>0</v>
      </c>
      <c r="D38" s="653">
        <v>349.88</v>
      </c>
      <c r="E38" s="666">
        <v>1</v>
      </c>
      <c r="F38" s="654">
        <v>349.88</v>
      </c>
    </row>
    <row r="39" spans="1:6" ht="14.4" customHeight="1" x14ac:dyDescent="0.3">
      <c r="A39" s="676" t="s">
        <v>1442</v>
      </c>
      <c r="B39" s="653"/>
      <c r="C39" s="666">
        <v>0</v>
      </c>
      <c r="D39" s="653">
        <v>581.30999999999995</v>
      </c>
      <c r="E39" s="666">
        <v>1</v>
      </c>
      <c r="F39" s="654">
        <v>581.30999999999995</v>
      </c>
    </row>
    <row r="40" spans="1:6" ht="14.4" customHeight="1" thickBot="1" x14ac:dyDescent="0.35">
      <c r="A40" s="677" t="s">
        <v>1443</v>
      </c>
      <c r="B40" s="668">
        <v>0</v>
      </c>
      <c r="C40" s="669"/>
      <c r="D40" s="668"/>
      <c r="E40" s="669"/>
      <c r="F40" s="670">
        <v>0</v>
      </c>
    </row>
    <row r="41" spans="1:6" ht="14.4" customHeight="1" thickBot="1" x14ac:dyDescent="0.35">
      <c r="A41" s="671" t="s">
        <v>3</v>
      </c>
      <c r="B41" s="672">
        <v>9545.8400000000038</v>
      </c>
      <c r="C41" s="673">
        <v>6.6312314283679799E-2</v>
      </c>
      <c r="D41" s="672">
        <v>134406.91000000027</v>
      </c>
      <c r="E41" s="673">
        <v>0.93368768571632021</v>
      </c>
      <c r="F41" s="674">
        <v>143952.75000000026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1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{D731DA63-A989-46B2-8702-280478B0D51C}</x14:id>
        </ext>
      </extLst>
    </cfRule>
  </conditionalFormatting>
  <conditionalFormatting sqref="F16:F4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{AE6D269C-B81C-44CD-A6A2-321863C02308}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31DA63-A989-46B2-8702-280478B0D51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F5:F13</xm:sqref>
        </x14:conditionalFormatting>
        <x14:conditionalFormatting xmlns:xm="http://schemas.microsoft.com/office/excel/2006/main">
          <x14:cfRule type="dataBar" id="{AE6D269C-B81C-44CD-A6A2-321863C023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F16:F40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09" t="s">
        <v>1466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471"/>
      <c r="M1" s="471"/>
    </row>
    <row r="2" spans="1:13" ht="14.4" customHeight="1" thickBot="1" x14ac:dyDescent="0.35">
      <c r="A2" s="383" t="s">
        <v>333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136</v>
      </c>
      <c r="G3" s="47">
        <f>SUBTOTAL(9,G6:G1048576)</f>
        <v>9545.8399999999983</v>
      </c>
      <c r="H3" s="48">
        <f>IF(M3=0,0,G3/M3)</f>
        <v>6.6312314283679855E-2</v>
      </c>
      <c r="I3" s="47">
        <f>SUBTOTAL(9,I6:I1048576)</f>
        <v>1229</v>
      </c>
      <c r="J3" s="47">
        <f>SUBTOTAL(9,J6:J1048576)</f>
        <v>134406.91000000003</v>
      </c>
      <c r="K3" s="48">
        <f>IF(M3=0,0,J3/M3)</f>
        <v>0.93368768571631999</v>
      </c>
      <c r="L3" s="47">
        <f>SUBTOTAL(9,L6:L1048576)</f>
        <v>1365</v>
      </c>
      <c r="M3" s="49">
        <f>SUBTOTAL(9,M6:M1048576)</f>
        <v>143952.75000000006</v>
      </c>
    </row>
    <row r="4" spans="1:13" ht="14.4" customHeight="1" thickBot="1" x14ac:dyDescent="0.35">
      <c r="A4" s="45"/>
      <c r="B4" s="45"/>
      <c r="C4" s="45"/>
      <c r="D4" s="45"/>
      <c r="E4" s="46"/>
      <c r="F4" s="513" t="s">
        <v>162</v>
      </c>
      <c r="G4" s="514"/>
      <c r="H4" s="515"/>
      <c r="I4" s="516" t="s">
        <v>161</v>
      </c>
      <c r="J4" s="514"/>
      <c r="K4" s="515"/>
      <c r="L4" s="517" t="s">
        <v>3</v>
      </c>
      <c r="M4" s="518"/>
    </row>
    <row r="5" spans="1:13" ht="14.4" customHeight="1" thickBot="1" x14ac:dyDescent="0.35">
      <c r="A5" s="735" t="s">
        <v>168</v>
      </c>
      <c r="B5" s="738" t="s">
        <v>164</v>
      </c>
      <c r="C5" s="738" t="s">
        <v>90</v>
      </c>
      <c r="D5" s="738" t="s">
        <v>165</v>
      </c>
      <c r="E5" s="738" t="s">
        <v>166</v>
      </c>
      <c r="F5" s="680" t="s">
        <v>28</v>
      </c>
      <c r="G5" s="680" t="s">
        <v>14</v>
      </c>
      <c r="H5" s="663" t="s">
        <v>167</v>
      </c>
      <c r="I5" s="662" t="s">
        <v>28</v>
      </c>
      <c r="J5" s="680" t="s">
        <v>14</v>
      </c>
      <c r="K5" s="663" t="s">
        <v>167</v>
      </c>
      <c r="L5" s="662" t="s">
        <v>28</v>
      </c>
      <c r="M5" s="681" t="s">
        <v>14</v>
      </c>
    </row>
    <row r="6" spans="1:13" ht="14.4" customHeight="1" x14ac:dyDescent="0.3">
      <c r="A6" s="722" t="s">
        <v>928</v>
      </c>
      <c r="B6" s="723" t="s">
        <v>1444</v>
      </c>
      <c r="C6" s="723" t="s">
        <v>1139</v>
      </c>
      <c r="D6" s="723" t="s">
        <v>1140</v>
      </c>
      <c r="E6" s="723" t="s">
        <v>1141</v>
      </c>
      <c r="F6" s="229"/>
      <c r="G6" s="229"/>
      <c r="H6" s="728">
        <v>0</v>
      </c>
      <c r="I6" s="229">
        <v>1</v>
      </c>
      <c r="J6" s="229">
        <v>349.88</v>
      </c>
      <c r="K6" s="728">
        <v>1</v>
      </c>
      <c r="L6" s="229">
        <v>1</v>
      </c>
      <c r="M6" s="736">
        <v>349.88</v>
      </c>
    </row>
    <row r="7" spans="1:13" ht="14.4" customHeight="1" x14ac:dyDescent="0.3">
      <c r="A7" s="649" t="s">
        <v>928</v>
      </c>
      <c r="B7" s="650" t="s">
        <v>1445</v>
      </c>
      <c r="C7" s="650" t="s">
        <v>1154</v>
      </c>
      <c r="D7" s="650" t="s">
        <v>1155</v>
      </c>
      <c r="E7" s="650" t="s">
        <v>1156</v>
      </c>
      <c r="F7" s="653"/>
      <c r="G7" s="653"/>
      <c r="H7" s="666">
        <v>0</v>
      </c>
      <c r="I7" s="653">
        <v>2</v>
      </c>
      <c r="J7" s="653">
        <v>280.06</v>
      </c>
      <c r="K7" s="666">
        <v>1</v>
      </c>
      <c r="L7" s="653">
        <v>2</v>
      </c>
      <c r="M7" s="654">
        <v>280.06</v>
      </c>
    </row>
    <row r="8" spans="1:13" ht="14.4" customHeight="1" x14ac:dyDescent="0.3">
      <c r="A8" s="649" t="s">
        <v>928</v>
      </c>
      <c r="B8" s="650" t="s">
        <v>1446</v>
      </c>
      <c r="C8" s="650" t="s">
        <v>1110</v>
      </c>
      <c r="D8" s="650" t="s">
        <v>1111</v>
      </c>
      <c r="E8" s="650" t="s">
        <v>1112</v>
      </c>
      <c r="F8" s="653">
        <v>1</v>
      </c>
      <c r="G8" s="653">
        <v>0</v>
      </c>
      <c r="H8" s="666"/>
      <c r="I8" s="653"/>
      <c r="J8" s="653"/>
      <c r="K8" s="666"/>
      <c r="L8" s="653">
        <v>1</v>
      </c>
      <c r="M8" s="654">
        <v>0</v>
      </c>
    </row>
    <row r="9" spans="1:13" ht="14.4" customHeight="1" x14ac:dyDescent="0.3">
      <c r="A9" s="649" t="s">
        <v>928</v>
      </c>
      <c r="B9" s="650" t="s">
        <v>1447</v>
      </c>
      <c r="C9" s="650" t="s">
        <v>1123</v>
      </c>
      <c r="D9" s="650" t="s">
        <v>1124</v>
      </c>
      <c r="E9" s="650" t="s">
        <v>1125</v>
      </c>
      <c r="F9" s="653">
        <v>1</v>
      </c>
      <c r="G9" s="653">
        <v>60.02</v>
      </c>
      <c r="H9" s="666">
        <v>1</v>
      </c>
      <c r="I9" s="653"/>
      <c r="J9" s="653"/>
      <c r="K9" s="666">
        <v>0</v>
      </c>
      <c r="L9" s="653">
        <v>1</v>
      </c>
      <c r="M9" s="654">
        <v>60.02</v>
      </c>
    </row>
    <row r="10" spans="1:13" ht="14.4" customHeight="1" x14ac:dyDescent="0.3">
      <c r="A10" s="649" t="s">
        <v>928</v>
      </c>
      <c r="B10" s="650" t="s">
        <v>1448</v>
      </c>
      <c r="C10" s="650" t="s">
        <v>1106</v>
      </c>
      <c r="D10" s="650" t="s">
        <v>1107</v>
      </c>
      <c r="E10" s="650" t="s">
        <v>1108</v>
      </c>
      <c r="F10" s="653">
        <v>1</v>
      </c>
      <c r="G10" s="653">
        <v>0</v>
      </c>
      <c r="H10" s="666"/>
      <c r="I10" s="653"/>
      <c r="J10" s="653"/>
      <c r="K10" s="666"/>
      <c r="L10" s="653">
        <v>1</v>
      </c>
      <c r="M10" s="654">
        <v>0</v>
      </c>
    </row>
    <row r="11" spans="1:13" ht="14.4" customHeight="1" x14ac:dyDescent="0.3">
      <c r="A11" s="649" t="s">
        <v>928</v>
      </c>
      <c r="B11" s="650" t="s">
        <v>1449</v>
      </c>
      <c r="C11" s="650" t="s">
        <v>1162</v>
      </c>
      <c r="D11" s="650" t="s">
        <v>1163</v>
      </c>
      <c r="E11" s="650" t="s">
        <v>1164</v>
      </c>
      <c r="F11" s="653"/>
      <c r="G11" s="653"/>
      <c r="H11" s="666">
        <v>0</v>
      </c>
      <c r="I11" s="653">
        <v>1</v>
      </c>
      <c r="J11" s="653">
        <v>67.42</v>
      </c>
      <c r="K11" s="666">
        <v>1</v>
      </c>
      <c r="L11" s="653">
        <v>1</v>
      </c>
      <c r="M11" s="654">
        <v>67.42</v>
      </c>
    </row>
    <row r="12" spans="1:13" ht="14.4" customHeight="1" x14ac:dyDescent="0.3">
      <c r="A12" s="649" t="s">
        <v>928</v>
      </c>
      <c r="B12" s="650" t="s">
        <v>1450</v>
      </c>
      <c r="C12" s="650" t="s">
        <v>1146</v>
      </c>
      <c r="D12" s="650" t="s">
        <v>1147</v>
      </c>
      <c r="E12" s="650" t="s">
        <v>1148</v>
      </c>
      <c r="F12" s="653"/>
      <c r="G12" s="653"/>
      <c r="H12" s="666">
        <v>0</v>
      </c>
      <c r="I12" s="653">
        <v>1</v>
      </c>
      <c r="J12" s="653">
        <v>168.78</v>
      </c>
      <c r="K12" s="666">
        <v>1</v>
      </c>
      <c r="L12" s="653">
        <v>1</v>
      </c>
      <c r="M12" s="654">
        <v>168.78</v>
      </c>
    </row>
    <row r="13" spans="1:13" ht="14.4" customHeight="1" x14ac:dyDescent="0.3">
      <c r="A13" s="649" t="s">
        <v>928</v>
      </c>
      <c r="B13" s="650" t="s">
        <v>1451</v>
      </c>
      <c r="C13" s="650" t="s">
        <v>1060</v>
      </c>
      <c r="D13" s="650" t="s">
        <v>1061</v>
      </c>
      <c r="E13" s="650" t="s">
        <v>1062</v>
      </c>
      <c r="F13" s="653">
        <v>1</v>
      </c>
      <c r="G13" s="653">
        <v>0</v>
      </c>
      <c r="H13" s="666"/>
      <c r="I13" s="653"/>
      <c r="J13" s="653"/>
      <c r="K13" s="666"/>
      <c r="L13" s="653">
        <v>1</v>
      </c>
      <c r="M13" s="654">
        <v>0</v>
      </c>
    </row>
    <row r="14" spans="1:13" ht="14.4" customHeight="1" x14ac:dyDescent="0.3">
      <c r="A14" s="649" t="s">
        <v>928</v>
      </c>
      <c r="B14" s="650" t="s">
        <v>1452</v>
      </c>
      <c r="C14" s="650" t="s">
        <v>1172</v>
      </c>
      <c r="D14" s="650" t="s">
        <v>1173</v>
      </c>
      <c r="E14" s="650" t="s">
        <v>1174</v>
      </c>
      <c r="F14" s="653">
        <v>1</v>
      </c>
      <c r="G14" s="653">
        <v>0</v>
      </c>
      <c r="H14" s="666"/>
      <c r="I14" s="653"/>
      <c r="J14" s="653"/>
      <c r="K14" s="666"/>
      <c r="L14" s="653">
        <v>1</v>
      </c>
      <c r="M14" s="654">
        <v>0</v>
      </c>
    </row>
    <row r="15" spans="1:13" ht="14.4" customHeight="1" x14ac:dyDescent="0.3">
      <c r="A15" s="649" t="s">
        <v>928</v>
      </c>
      <c r="B15" s="650" t="s">
        <v>903</v>
      </c>
      <c r="C15" s="650" t="s">
        <v>1115</v>
      </c>
      <c r="D15" s="650" t="s">
        <v>1116</v>
      </c>
      <c r="E15" s="650" t="s">
        <v>1117</v>
      </c>
      <c r="F15" s="653">
        <v>10</v>
      </c>
      <c r="G15" s="653">
        <v>867.60000000000014</v>
      </c>
      <c r="H15" s="666">
        <v>1</v>
      </c>
      <c r="I15" s="653"/>
      <c r="J15" s="653"/>
      <c r="K15" s="666">
        <v>0</v>
      </c>
      <c r="L15" s="653">
        <v>10</v>
      </c>
      <c r="M15" s="654">
        <v>867.60000000000014</v>
      </c>
    </row>
    <row r="16" spans="1:13" ht="14.4" customHeight="1" x14ac:dyDescent="0.3">
      <c r="A16" s="649" t="s">
        <v>928</v>
      </c>
      <c r="B16" s="650" t="s">
        <v>903</v>
      </c>
      <c r="C16" s="650" t="s">
        <v>949</v>
      </c>
      <c r="D16" s="650" t="s">
        <v>950</v>
      </c>
      <c r="E16" s="650" t="s">
        <v>951</v>
      </c>
      <c r="F16" s="653">
        <v>1</v>
      </c>
      <c r="G16" s="653">
        <v>108.46</v>
      </c>
      <c r="H16" s="666">
        <v>1</v>
      </c>
      <c r="I16" s="653"/>
      <c r="J16" s="653"/>
      <c r="K16" s="666">
        <v>0</v>
      </c>
      <c r="L16" s="653">
        <v>1</v>
      </c>
      <c r="M16" s="654">
        <v>108.46</v>
      </c>
    </row>
    <row r="17" spans="1:13" ht="14.4" customHeight="1" x14ac:dyDescent="0.3">
      <c r="A17" s="649" t="s">
        <v>928</v>
      </c>
      <c r="B17" s="650" t="s">
        <v>903</v>
      </c>
      <c r="C17" s="650" t="s">
        <v>1118</v>
      </c>
      <c r="D17" s="650" t="s">
        <v>732</v>
      </c>
      <c r="E17" s="650" t="s">
        <v>1119</v>
      </c>
      <c r="F17" s="653">
        <v>1</v>
      </c>
      <c r="G17" s="653">
        <v>86.76</v>
      </c>
      <c r="H17" s="666">
        <v>1</v>
      </c>
      <c r="I17" s="653"/>
      <c r="J17" s="653"/>
      <c r="K17" s="666">
        <v>0</v>
      </c>
      <c r="L17" s="653">
        <v>1</v>
      </c>
      <c r="M17" s="654">
        <v>86.76</v>
      </c>
    </row>
    <row r="18" spans="1:13" ht="14.4" customHeight="1" x14ac:dyDescent="0.3">
      <c r="A18" s="649" t="s">
        <v>928</v>
      </c>
      <c r="B18" s="650" t="s">
        <v>903</v>
      </c>
      <c r="C18" s="650" t="s">
        <v>998</v>
      </c>
      <c r="D18" s="650" t="s">
        <v>999</v>
      </c>
      <c r="E18" s="650" t="s">
        <v>1000</v>
      </c>
      <c r="F18" s="653"/>
      <c r="G18" s="653"/>
      <c r="H18" s="666">
        <v>0</v>
      </c>
      <c r="I18" s="653">
        <v>4</v>
      </c>
      <c r="J18" s="653">
        <v>260.27999999999997</v>
      </c>
      <c r="K18" s="666">
        <v>1</v>
      </c>
      <c r="L18" s="653">
        <v>4</v>
      </c>
      <c r="M18" s="654">
        <v>260.27999999999997</v>
      </c>
    </row>
    <row r="19" spans="1:13" ht="14.4" customHeight="1" x14ac:dyDescent="0.3">
      <c r="A19" s="649" t="s">
        <v>928</v>
      </c>
      <c r="B19" s="650" t="s">
        <v>903</v>
      </c>
      <c r="C19" s="650" t="s">
        <v>952</v>
      </c>
      <c r="D19" s="650" t="s">
        <v>950</v>
      </c>
      <c r="E19" s="650" t="s">
        <v>951</v>
      </c>
      <c r="F19" s="653"/>
      <c r="G19" s="653"/>
      <c r="H19" s="666">
        <v>0</v>
      </c>
      <c r="I19" s="653">
        <v>29</v>
      </c>
      <c r="J19" s="653">
        <v>3145.34</v>
      </c>
      <c r="K19" s="666">
        <v>1</v>
      </c>
      <c r="L19" s="653">
        <v>29</v>
      </c>
      <c r="M19" s="654">
        <v>3145.34</v>
      </c>
    </row>
    <row r="20" spans="1:13" ht="14.4" customHeight="1" x14ac:dyDescent="0.3">
      <c r="A20" s="649" t="s">
        <v>928</v>
      </c>
      <c r="B20" s="650" t="s">
        <v>903</v>
      </c>
      <c r="C20" s="650" t="s">
        <v>966</v>
      </c>
      <c r="D20" s="650" t="s">
        <v>956</v>
      </c>
      <c r="E20" s="650" t="s">
        <v>967</v>
      </c>
      <c r="F20" s="653">
        <v>5</v>
      </c>
      <c r="G20" s="653">
        <v>0</v>
      </c>
      <c r="H20" s="666"/>
      <c r="I20" s="653"/>
      <c r="J20" s="653"/>
      <c r="K20" s="666"/>
      <c r="L20" s="653">
        <v>5</v>
      </c>
      <c r="M20" s="654">
        <v>0</v>
      </c>
    </row>
    <row r="21" spans="1:13" ht="14.4" customHeight="1" x14ac:dyDescent="0.3">
      <c r="A21" s="649" t="s">
        <v>928</v>
      </c>
      <c r="B21" s="650" t="s">
        <v>903</v>
      </c>
      <c r="C21" s="650" t="s">
        <v>955</v>
      </c>
      <c r="D21" s="650" t="s">
        <v>956</v>
      </c>
      <c r="E21" s="650" t="s">
        <v>957</v>
      </c>
      <c r="F21" s="653"/>
      <c r="G21" s="653"/>
      <c r="H21" s="666">
        <v>0</v>
      </c>
      <c r="I21" s="653">
        <v>100</v>
      </c>
      <c r="J21" s="653">
        <v>13015.000000000004</v>
      </c>
      <c r="K21" s="666">
        <v>1</v>
      </c>
      <c r="L21" s="653">
        <v>100</v>
      </c>
      <c r="M21" s="654">
        <v>13015.000000000004</v>
      </c>
    </row>
    <row r="22" spans="1:13" ht="14.4" customHeight="1" x14ac:dyDescent="0.3">
      <c r="A22" s="649" t="s">
        <v>928</v>
      </c>
      <c r="B22" s="650" t="s">
        <v>903</v>
      </c>
      <c r="C22" s="650" t="s">
        <v>1120</v>
      </c>
      <c r="D22" s="650" t="s">
        <v>555</v>
      </c>
      <c r="E22" s="650" t="s">
        <v>1121</v>
      </c>
      <c r="F22" s="653"/>
      <c r="G22" s="653"/>
      <c r="H22" s="666">
        <v>0</v>
      </c>
      <c r="I22" s="653">
        <v>2</v>
      </c>
      <c r="J22" s="653">
        <v>101.14</v>
      </c>
      <c r="K22" s="666">
        <v>1</v>
      </c>
      <c r="L22" s="653">
        <v>2</v>
      </c>
      <c r="M22" s="654">
        <v>101.14</v>
      </c>
    </row>
    <row r="23" spans="1:13" ht="14.4" customHeight="1" x14ac:dyDescent="0.3">
      <c r="A23" s="649" t="s">
        <v>928</v>
      </c>
      <c r="B23" s="650" t="s">
        <v>903</v>
      </c>
      <c r="C23" s="650" t="s">
        <v>958</v>
      </c>
      <c r="D23" s="650" t="s">
        <v>732</v>
      </c>
      <c r="E23" s="650" t="s">
        <v>959</v>
      </c>
      <c r="F23" s="653">
        <v>2</v>
      </c>
      <c r="G23" s="653">
        <v>0</v>
      </c>
      <c r="H23" s="666"/>
      <c r="I23" s="653"/>
      <c r="J23" s="653"/>
      <c r="K23" s="666"/>
      <c r="L23" s="653">
        <v>2</v>
      </c>
      <c r="M23" s="654">
        <v>0</v>
      </c>
    </row>
    <row r="24" spans="1:13" ht="14.4" customHeight="1" x14ac:dyDescent="0.3">
      <c r="A24" s="649" t="s">
        <v>928</v>
      </c>
      <c r="B24" s="650" t="s">
        <v>903</v>
      </c>
      <c r="C24" s="650" t="s">
        <v>731</v>
      </c>
      <c r="D24" s="650" t="s">
        <v>732</v>
      </c>
      <c r="E24" s="650" t="s">
        <v>904</v>
      </c>
      <c r="F24" s="653"/>
      <c r="G24" s="653"/>
      <c r="H24" s="666">
        <v>0</v>
      </c>
      <c r="I24" s="653">
        <v>102</v>
      </c>
      <c r="J24" s="653">
        <v>8849.52</v>
      </c>
      <c r="K24" s="666">
        <v>1</v>
      </c>
      <c r="L24" s="653">
        <v>102</v>
      </c>
      <c r="M24" s="654">
        <v>8849.52</v>
      </c>
    </row>
    <row r="25" spans="1:13" ht="14.4" customHeight="1" x14ac:dyDescent="0.3">
      <c r="A25" s="649" t="s">
        <v>928</v>
      </c>
      <c r="B25" s="650" t="s">
        <v>903</v>
      </c>
      <c r="C25" s="650" t="s">
        <v>964</v>
      </c>
      <c r="D25" s="650" t="s">
        <v>732</v>
      </c>
      <c r="E25" s="650" t="s">
        <v>965</v>
      </c>
      <c r="F25" s="653">
        <v>1</v>
      </c>
      <c r="G25" s="653">
        <v>0</v>
      </c>
      <c r="H25" s="666"/>
      <c r="I25" s="653"/>
      <c r="J25" s="653"/>
      <c r="K25" s="666"/>
      <c r="L25" s="653">
        <v>1</v>
      </c>
      <c r="M25" s="654">
        <v>0</v>
      </c>
    </row>
    <row r="26" spans="1:13" ht="14.4" customHeight="1" x14ac:dyDescent="0.3">
      <c r="A26" s="649" t="s">
        <v>928</v>
      </c>
      <c r="B26" s="650" t="s">
        <v>903</v>
      </c>
      <c r="C26" s="650" t="s">
        <v>968</v>
      </c>
      <c r="D26" s="650" t="s">
        <v>961</v>
      </c>
      <c r="E26" s="650" t="s">
        <v>967</v>
      </c>
      <c r="F26" s="653">
        <v>3</v>
      </c>
      <c r="G26" s="653">
        <v>0</v>
      </c>
      <c r="H26" s="666"/>
      <c r="I26" s="653"/>
      <c r="J26" s="653"/>
      <c r="K26" s="666"/>
      <c r="L26" s="653">
        <v>3</v>
      </c>
      <c r="M26" s="654">
        <v>0</v>
      </c>
    </row>
    <row r="27" spans="1:13" ht="14.4" customHeight="1" x14ac:dyDescent="0.3">
      <c r="A27" s="649" t="s">
        <v>928</v>
      </c>
      <c r="B27" s="650" t="s">
        <v>903</v>
      </c>
      <c r="C27" s="650" t="s">
        <v>969</v>
      </c>
      <c r="D27" s="650" t="s">
        <v>732</v>
      </c>
      <c r="E27" s="650" t="s">
        <v>970</v>
      </c>
      <c r="F27" s="653">
        <v>1</v>
      </c>
      <c r="G27" s="653">
        <v>0</v>
      </c>
      <c r="H27" s="666"/>
      <c r="I27" s="653"/>
      <c r="J27" s="653"/>
      <c r="K27" s="666"/>
      <c r="L27" s="653">
        <v>1</v>
      </c>
      <c r="M27" s="654">
        <v>0</v>
      </c>
    </row>
    <row r="28" spans="1:13" ht="14.4" customHeight="1" x14ac:dyDescent="0.3">
      <c r="A28" s="649" t="s">
        <v>928</v>
      </c>
      <c r="B28" s="650" t="s">
        <v>905</v>
      </c>
      <c r="C28" s="650" t="s">
        <v>1056</v>
      </c>
      <c r="D28" s="650" t="s">
        <v>1057</v>
      </c>
      <c r="E28" s="650" t="s">
        <v>1058</v>
      </c>
      <c r="F28" s="653">
        <v>1</v>
      </c>
      <c r="G28" s="653">
        <v>0</v>
      </c>
      <c r="H28" s="666"/>
      <c r="I28" s="653"/>
      <c r="J28" s="653"/>
      <c r="K28" s="666"/>
      <c r="L28" s="653">
        <v>1</v>
      </c>
      <c r="M28" s="654">
        <v>0</v>
      </c>
    </row>
    <row r="29" spans="1:13" ht="14.4" customHeight="1" x14ac:dyDescent="0.3">
      <c r="A29" s="649" t="s">
        <v>928</v>
      </c>
      <c r="B29" s="650" t="s">
        <v>1453</v>
      </c>
      <c r="C29" s="650" t="s">
        <v>1064</v>
      </c>
      <c r="D29" s="650" t="s">
        <v>1065</v>
      </c>
      <c r="E29" s="650" t="s">
        <v>1066</v>
      </c>
      <c r="F29" s="653">
        <v>1</v>
      </c>
      <c r="G29" s="653">
        <v>222.25</v>
      </c>
      <c r="H29" s="666">
        <v>1</v>
      </c>
      <c r="I29" s="653"/>
      <c r="J29" s="653"/>
      <c r="K29" s="666">
        <v>0</v>
      </c>
      <c r="L29" s="653">
        <v>1</v>
      </c>
      <c r="M29" s="654">
        <v>222.25</v>
      </c>
    </row>
    <row r="30" spans="1:13" ht="14.4" customHeight="1" x14ac:dyDescent="0.3">
      <c r="A30" s="649" t="s">
        <v>928</v>
      </c>
      <c r="B30" s="650" t="s">
        <v>1454</v>
      </c>
      <c r="C30" s="650" t="s">
        <v>1135</v>
      </c>
      <c r="D30" s="650" t="s">
        <v>1136</v>
      </c>
      <c r="E30" s="650" t="s">
        <v>1137</v>
      </c>
      <c r="F30" s="653">
        <v>1</v>
      </c>
      <c r="G30" s="653">
        <v>59.55</v>
      </c>
      <c r="H30" s="666">
        <v>1</v>
      </c>
      <c r="I30" s="653"/>
      <c r="J30" s="653"/>
      <c r="K30" s="666">
        <v>0</v>
      </c>
      <c r="L30" s="653">
        <v>1</v>
      </c>
      <c r="M30" s="654">
        <v>59.55</v>
      </c>
    </row>
    <row r="31" spans="1:13" ht="14.4" customHeight="1" x14ac:dyDescent="0.3">
      <c r="A31" s="649" t="s">
        <v>928</v>
      </c>
      <c r="B31" s="650" t="s">
        <v>908</v>
      </c>
      <c r="C31" s="650" t="s">
        <v>1053</v>
      </c>
      <c r="D31" s="650" t="s">
        <v>1051</v>
      </c>
      <c r="E31" s="650" t="s">
        <v>1054</v>
      </c>
      <c r="F31" s="653">
        <v>1</v>
      </c>
      <c r="G31" s="653">
        <v>0</v>
      </c>
      <c r="H31" s="666"/>
      <c r="I31" s="653"/>
      <c r="J31" s="653"/>
      <c r="K31" s="666"/>
      <c r="L31" s="653">
        <v>1</v>
      </c>
      <c r="M31" s="654">
        <v>0</v>
      </c>
    </row>
    <row r="32" spans="1:13" ht="14.4" customHeight="1" x14ac:dyDescent="0.3">
      <c r="A32" s="649" t="s">
        <v>928</v>
      </c>
      <c r="B32" s="650" t="s">
        <v>908</v>
      </c>
      <c r="C32" s="650" t="s">
        <v>1047</v>
      </c>
      <c r="D32" s="650" t="s">
        <v>1048</v>
      </c>
      <c r="E32" s="650" t="s">
        <v>1049</v>
      </c>
      <c r="F32" s="653"/>
      <c r="G32" s="653"/>
      <c r="H32" s="666">
        <v>0</v>
      </c>
      <c r="I32" s="653">
        <v>1</v>
      </c>
      <c r="J32" s="653">
        <v>6.98</v>
      </c>
      <c r="K32" s="666">
        <v>1</v>
      </c>
      <c r="L32" s="653">
        <v>1</v>
      </c>
      <c r="M32" s="654">
        <v>6.98</v>
      </c>
    </row>
    <row r="33" spans="1:13" ht="14.4" customHeight="1" x14ac:dyDescent="0.3">
      <c r="A33" s="649" t="s">
        <v>928</v>
      </c>
      <c r="B33" s="650" t="s">
        <v>908</v>
      </c>
      <c r="C33" s="650" t="s">
        <v>1050</v>
      </c>
      <c r="D33" s="650" t="s">
        <v>1051</v>
      </c>
      <c r="E33" s="650" t="s">
        <v>1052</v>
      </c>
      <c r="F33" s="653"/>
      <c r="G33" s="653"/>
      <c r="H33" s="666">
        <v>0</v>
      </c>
      <c r="I33" s="653">
        <v>2</v>
      </c>
      <c r="J33" s="653">
        <v>21.46</v>
      </c>
      <c r="K33" s="666">
        <v>1</v>
      </c>
      <c r="L33" s="653">
        <v>2</v>
      </c>
      <c r="M33" s="654">
        <v>21.46</v>
      </c>
    </row>
    <row r="34" spans="1:13" ht="14.4" customHeight="1" x14ac:dyDescent="0.3">
      <c r="A34" s="649" t="s">
        <v>928</v>
      </c>
      <c r="B34" s="650" t="s">
        <v>1455</v>
      </c>
      <c r="C34" s="650" t="s">
        <v>1068</v>
      </c>
      <c r="D34" s="650" t="s">
        <v>1069</v>
      </c>
      <c r="E34" s="650" t="s">
        <v>1070</v>
      </c>
      <c r="F34" s="653"/>
      <c r="G34" s="653"/>
      <c r="H34" s="666">
        <v>0</v>
      </c>
      <c r="I34" s="653">
        <v>1</v>
      </c>
      <c r="J34" s="653">
        <v>162.13</v>
      </c>
      <c r="K34" s="666">
        <v>1</v>
      </c>
      <c r="L34" s="653">
        <v>1</v>
      </c>
      <c r="M34" s="654">
        <v>162.13</v>
      </c>
    </row>
    <row r="35" spans="1:13" ht="14.4" customHeight="1" x14ac:dyDescent="0.3">
      <c r="A35" s="649" t="s">
        <v>928</v>
      </c>
      <c r="B35" s="650" t="s">
        <v>1455</v>
      </c>
      <c r="C35" s="650" t="s">
        <v>1071</v>
      </c>
      <c r="D35" s="650" t="s">
        <v>1069</v>
      </c>
      <c r="E35" s="650" t="s">
        <v>1072</v>
      </c>
      <c r="F35" s="653">
        <v>1</v>
      </c>
      <c r="G35" s="653">
        <v>0</v>
      </c>
      <c r="H35" s="666"/>
      <c r="I35" s="653"/>
      <c r="J35" s="653"/>
      <c r="K35" s="666"/>
      <c r="L35" s="653">
        <v>1</v>
      </c>
      <c r="M35" s="654">
        <v>0</v>
      </c>
    </row>
    <row r="36" spans="1:13" ht="14.4" customHeight="1" x14ac:dyDescent="0.3">
      <c r="A36" s="649" t="s">
        <v>929</v>
      </c>
      <c r="B36" s="650" t="s">
        <v>903</v>
      </c>
      <c r="C36" s="650" t="s">
        <v>1115</v>
      </c>
      <c r="D36" s="650" t="s">
        <v>1116</v>
      </c>
      <c r="E36" s="650" t="s">
        <v>1117</v>
      </c>
      <c r="F36" s="653">
        <v>27</v>
      </c>
      <c r="G36" s="653">
        <v>2342.5200000000004</v>
      </c>
      <c r="H36" s="666">
        <v>1</v>
      </c>
      <c r="I36" s="653"/>
      <c r="J36" s="653"/>
      <c r="K36" s="666">
        <v>0</v>
      </c>
      <c r="L36" s="653">
        <v>27</v>
      </c>
      <c r="M36" s="654">
        <v>2342.5200000000004</v>
      </c>
    </row>
    <row r="37" spans="1:13" ht="14.4" customHeight="1" x14ac:dyDescent="0.3">
      <c r="A37" s="649" t="s">
        <v>929</v>
      </c>
      <c r="B37" s="650" t="s">
        <v>903</v>
      </c>
      <c r="C37" s="650" t="s">
        <v>998</v>
      </c>
      <c r="D37" s="650" t="s">
        <v>999</v>
      </c>
      <c r="E37" s="650" t="s">
        <v>1000</v>
      </c>
      <c r="F37" s="653"/>
      <c r="G37" s="653"/>
      <c r="H37" s="666">
        <v>0</v>
      </c>
      <c r="I37" s="653">
        <v>5</v>
      </c>
      <c r="J37" s="653">
        <v>325.34999999999997</v>
      </c>
      <c r="K37" s="666">
        <v>1</v>
      </c>
      <c r="L37" s="653">
        <v>5</v>
      </c>
      <c r="M37" s="654">
        <v>325.34999999999997</v>
      </c>
    </row>
    <row r="38" spans="1:13" ht="14.4" customHeight="1" x14ac:dyDescent="0.3">
      <c r="A38" s="649" t="s">
        <v>929</v>
      </c>
      <c r="B38" s="650" t="s">
        <v>903</v>
      </c>
      <c r="C38" s="650" t="s">
        <v>952</v>
      </c>
      <c r="D38" s="650" t="s">
        <v>950</v>
      </c>
      <c r="E38" s="650" t="s">
        <v>951</v>
      </c>
      <c r="F38" s="653"/>
      <c r="G38" s="653"/>
      <c r="H38" s="666">
        <v>0</v>
      </c>
      <c r="I38" s="653">
        <v>31</v>
      </c>
      <c r="J38" s="653">
        <v>3362.26</v>
      </c>
      <c r="K38" s="666">
        <v>1</v>
      </c>
      <c r="L38" s="653">
        <v>31</v>
      </c>
      <c r="M38" s="654">
        <v>3362.26</v>
      </c>
    </row>
    <row r="39" spans="1:13" ht="14.4" customHeight="1" x14ac:dyDescent="0.3">
      <c r="A39" s="649" t="s">
        <v>929</v>
      </c>
      <c r="B39" s="650" t="s">
        <v>903</v>
      </c>
      <c r="C39" s="650" t="s">
        <v>955</v>
      </c>
      <c r="D39" s="650" t="s">
        <v>956</v>
      </c>
      <c r="E39" s="650" t="s">
        <v>957</v>
      </c>
      <c r="F39" s="653"/>
      <c r="G39" s="653"/>
      <c r="H39" s="666">
        <v>0</v>
      </c>
      <c r="I39" s="653">
        <v>93</v>
      </c>
      <c r="J39" s="653">
        <v>12103.950000000003</v>
      </c>
      <c r="K39" s="666">
        <v>1</v>
      </c>
      <c r="L39" s="653">
        <v>93</v>
      </c>
      <c r="M39" s="654">
        <v>12103.950000000003</v>
      </c>
    </row>
    <row r="40" spans="1:13" ht="14.4" customHeight="1" x14ac:dyDescent="0.3">
      <c r="A40" s="649" t="s">
        <v>929</v>
      </c>
      <c r="B40" s="650" t="s">
        <v>903</v>
      </c>
      <c r="C40" s="650" t="s">
        <v>1120</v>
      </c>
      <c r="D40" s="650" t="s">
        <v>555</v>
      </c>
      <c r="E40" s="650" t="s">
        <v>1121</v>
      </c>
      <c r="F40" s="653"/>
      <c r="G40" s="653"/>
      <c r="H40" s="666">
        <v>0</v>
      </c>
      <c r="I40" s="653">
        <v>4</v>
      </c>
      <c r="J40" s="653">
        <v>202.28</v>
      </c>
      <c r="K40" s="666">
        <v>1</v>
      </c>
      <c r="L40" s="653">
        <v>4</v>
      </c>
      <c r="M40" s="654">
        <v>202.28</v>
      </c>
    </row>
    <row r="41" spans="1:13" ht="14.4" customHeight="1" x14ac:dyDescent="0.3">
      <c r="A41" s="649" t="s">
        <v>929</v>
      </c>
      <c r="B41" s="650" t="s">
        <v>903</v>
      </c>
      <c r="C41" s="650" t="s">
        <v>731</v>
      </c>
      <c r="D41" s="650" t="s">
        <v>732</v>
      </c>
      <c r="E41" s="650" t="s">
        <v>904</v>
      </c>
      <c r="F41" s="653"/>
      <c r="G41" s="653"/>
      <c r="H41" s="666">
        <v>0</v>
      </c>
      <c r="I41" s="653">
        <v>94</v>
      </c>
      <c r="J41" s="653">
        <v>8155.4400000000005</v>
      </c>
      <c r="K41" s="666">
        <v>1</v>
      </c>
      <c r="L41" s="653">
        <v>94</v>
      </c>
      <c r="M41" s="654">
        <v>8155.4400000000005</v>
      </c>
    </row>
    <row r="42" spans="1:13" ht="14.4" customHeight="1" x14ac:dyDescent="0.3">
      <c r="A42" s="649" t="s">
        <v>929</v>
      </c>
      <c r="B42" s="650" t="s">
        <v>1456</v>
      </c>
      <c r="C42" s="650" t="s">
        <v>1208</v>
      </c>
      <c r="D42" s="650" t="s">
        <v>1209</v>
      </c>
      <c r="E42" s="650" t="s">
        <v>1210</v>
      </c>
      <c r="F42" s="653">
        <v>1</v>
      </c>
      <c r="G42" s="653">
        <v>0</v>
      </c>
      <c r="H42" s="666"/>
      <c r="I42" s="653"/>
      <c r="J42" s="653"/>
      <c r="K42" s="666"/>
      <c r="L42" s="653">
        <v>1</v>
      </c>
      <c r="M42" s="654">
        <v>0</v>
      </c>
    </row>
    <row r="43" spans="1:13" ht="14.4" customHeight="1" x14ac:dyDescent="0.3">
      <c r="A43" s="649" t="s">
        <v>929</v>
      </c>
      <c r="B43" s="650" t="s">
        <v>1457</v>
      </c>
      <c r="C43" s="650" t="s">
        <v>1245</v>
      </c>
      <c r="D43" s="650" t="s">
        <v>1246</v>
      </c>
      <c r="E43" s="650" t="s">
        <v>1247</v>
      </c>
      <c r="F43" s="653"/>
      <c r="G43" s="653"/>
      <c r="H43" s="666"/>
      <c r="I43" s="653">
        <v>6</v>
      </c>
      <c r="J43" s="653">
        <v>0</v>
      </c>
      <c r="K43" s="666"/>
      <c r="L43" s="653">
        <v>6</v>
      </c>
      <c r="M43" s="654">
        <v>0</v>
      </c>
    </row>
    <row r="44" spans="1:13" ht="14.4" customHeight="1" x14ac:dyDescent="0.3">
      <c r="A44" s="649" t="s">
        <v>936</v>
      </c>
      <c r="B44" s="650" t="s">
        <v>1458</v>
      </c>
      <c r="C44" s="650" t="s">
        <v>1392</v>
      </c>
      <c r="D44" s="650" t="s">
        <v>1393</v>
      </c>
      <c r="E44" s="650" t="s">
        <v>1394</v>
      </c>
      <c r="F44" s="653"/>
      <c r="G44" s="653"/>
      <c r="H44" s="666">
        <v>0</v>
      </c>
      <c r="I44" s="653">
        <v>1</v>
      </c>
      <c r="J44" s="653">
        <v>581.30999999999995</v>
      </c>
      <c r="K44" s="666">
        <v>1</v>
      </c>
      <c r="L44" s="653">
        <v>1</v>
      </c>
      <c r="M44" s="654">
        <v>581.30999999999995</v>
      </c>
    </row>
    <row r="45" spans="1:13" ht="14.4" customHeight="1" x14ac:dyDescent="0.3">
      <c r="A45" s="649" t="s">
        <v>936</v>
      </c>
      <c r="B45" s="650" t="s">
        <v>903</v>
      </c>
      <c r="C45" s="650" t="s">
        <v>1115</v>
      </c>
      <c r="D45" s="650" t="s">
        <v>1116</v>
      </c>
      <c r="E45" s="650" t="s">
        <v>1117</v>
      </c>
      <c r="F45" s="653">
        <v>4</v>
      </c>
      <c r="G45" s="653">
        <v>347.04</v>
      </c>
      <c r="H45" s="666">
        <v>1</v>
      </c>
      <c r="I45" s="653"/>
      <c r="J45" s="653"/>
      <c r="K45" s="666">
        <v>0</v>
      </c>
      <c r="L45" s="653">
        <v>4</v>
      </c>
      <c r="M45" s="654">
        <v>347.04</v>
      </c>
    </row>
    <row r="46" spans="1:13" ht="14.4" customHeight="1" x14ac:dyDescent="0.3">
      <c r="A46" s="649" t="s">
        <v>936</v>
      </c>
      <c r="B46" s="650" t="s">
        <v>903</v>
      </c>
      <c r="C46" s="650" t="s">
        <v>952</v>
      </c>
      <c r="D46" s="650" t="s">
        <v>950</v>
      </c>
      <c r="E46" s="650" t="s">
        <v>951</v>
      </c>
      <c r="F46" s="653"/>
      <c r="G46" s="653"/>
      <c r="H46" s="666">
        <v>0</v>
      </c>
      <c r="I46" s="653">
        <v>4</v>
      </c>
      <c r="J46" s="653">
        <v>433.84</v>
      </c>
      <c r="K46" s="666">
        <v>1</v>
      </c>
      <c r="L46" s="653">
        <v>4</v>
      </c>
      <c r="M46" s="654">
        <v>433.84</v>
      </c>
    </row>
    <row r="47" spans="1:13" ht="14.4" customHeight="1" x14ac:dyDescent="0.3">
      <c r="A47" s="649" t="s">
        <v>936</v>
      </c>
      <c r="B47" s="650" t="s">
        <v>903</v>
      </c>
      <c r="C47" s="650" t="s">
        <v>955</v>
      </c>
      <c r="D47" s="650" t="s">
        <v>956</v>
      </c>
      <c r="E47" s="650" t="s">
        <v>957</v>
      </c>
      <c r="F47" s="653"/>
      <c r="G47" s="653"/>
      <c r="H47" s="666">
        <v>0</v>
      </c>
      <c r="I47" s="653">
        <v>51</v>
      </c>
      <c r="J47" s="653">
        <v>6637.6500000000024</v>
      </c>
      <c r="K47" s="666">
        <v>1</v>
      </c>
      <c r="L47" s="653">
        <v>51</v>
      </c>
      <c r="M47" s="654">
        <v>6637.6500000000024</v>
      </c>
    </row>
    <row r="48" spans="1:13" ht="14.4" customHeight="1" x14ac:dyDescent="0.3">
      <c r="A48" s="649" t="s">
        <v>936</v>
      </c>
      <c r="B48" s="650" t="s">
        <v>903</v>
      </c>
      <c r="C48" s="650" t="s">
        <v>1120</v>
      </c>
      <c r="D48" s="650" t="s">
        <v>555</v>
      </c>
      <c r="E48" s="650" t="s">
        <v>1121</v>
      </c>
      <c r="F48" s="653"/>
      <c r="G48" s="653"/>
      <c r="H48" s="666">
        <v>0</v>
      </c>
      <c r="I48" s="653">
        <v>1</v>
      </c>
      <c r="J48" s="653">
        <v>50.57</v>
      </c>
      <c r="K48" s="666">
        <v>1</v>
      </c>
      <c r="L48" s="653">
        <v>1</v>
      </c>
      <c r="M48" s="654">
        <v>50.57</v>
      </c>
    </row>
    <row r="49" spans="1:13" ht="14.4" customHeight="1" x14ac:dyDescent="0.3">
      <c r="A49" s="649" t="s">
        <v>936</v>
      </c>
      <c r="B49" s="650" t="s">
        <v>903</v>
      </c>
      <c r="C49" s="650" t="s">
        <v>731</v>
      </c>
      <c r="D49" s="650" t="s">
        <v>732</v>
      </c>
      <c r="E49" s="650" t="s">
        <v>904</v>
      </c>
      <c r="F49" s="653"/>
      <c r="G49" s="653"/>
      <c r="H49" s="666">
        <v>0</v>
      </c>
      <c r="I49" s="653">
        <v>30</v>
      </c>
      <c r="J49" s="653">
        <v>2602.8000000000002</v>
      </c>
      <c r="K49" s="666">
        <v>1</v>
      </c>
      <c r="L49" s="653">
        <v>30</v>
      </c>
      <c r="M49" s="654">
        <v>2602.8000000000002</v>
      </c>
    </row>
    <row r="50" spans="1:13" ht="14.4" customHeight="1" x14ac:dyDescent="0.3">
      <c r="A50" s="649" t="s">
        <v>931</v>
      </c>
      <c r="B50" s="650" t="s">
        <v>1446</v>
      </c>
      <c r="C50" s="650" t="s">
        <v>1289</v>
      </c>
      <c r="D50" s="650" t="s">
        <v>1290</v>
      </c>
      <c r="E50" s="650" t="s">
        <v>1112</v>
      </c>
      <c r="F50" s="653">
        <v>1</v>
      </c>
      <c r="G50" s="653">
        <v>313.98</v>
      </c>
      <c r="H50" s="666">
        <v>1</v>
      </c>
      <c r="I50" s="653"/>
      <c r="J50" s="653"/>
      <c r="K50" s="666">
        <v>0</v>
      </c>
      <c r="L50" s="653">
        <v>1</v>
      </c>
      <c r="M50" s="654">
        <v>313.98</v>
      </c>
    </row>
    <row r="51" spans="1:13" ht="14.4" customHeight="1" x14ac:dyDescent="0.3">
      <c r="A51" s="649" t="s">
        <v>931</v>
      </c>
      <c r="B51" s="650" t="s">
        <v>1446</v>
      </c>
      <c r="C51" s="650" t="s">
        <v>1291</v>
      </c>
      <c r="D51" s="650" t="s">
        <v>1290</v>
      </c>
      <c r="E51" s="650" t="s">
        <v>1292</v>
      </c>
      <c r="F51" s="653">
        <v>1</v>
      </c>
      <c r="G51" s="653">
        <v>0</v>
      </c>
      <c r="H51" s="666"/>
      <c r="I51" s="653"/>
      <c r="J51" s="653"/>
      <c r="K51" s="666"/>
      <c r="L51" s="653">
        <v>1</v>
      </c>
      <c r="M51" s="654">
        <v>0</v>
      </c>
    </row>
    <row r="52" spans="1:13" ht="14.4" customHeight="1" x14ac:dyDescent="0.3">
      <c r="A52" s="649" t="s">
        <v>931</v>
      </c>
      <c r="B52" s="650" t="s">
        <v>1451</v>
      </c>
      <c r="C52" s="650" t="s">
        <v>1264</v>
      </c>
      <c r="D52" s="650" t="s">
        <v>1061</v>
      </c>
      <c r="E52" s="650" t="s">
        <v>1265</v>
      </c>
      <c r="F52" s="653"/>
      <c r="G52" s="653"/>
      <c r="H52" s="666">
        <v>0</v>
      </c>
      <c r="I52" s="653">
        <v>2</v>
      </c>
      <c r="J52" s="653">
        <v>870.6</v>
      </c>
      <c r="K52" s="666">
        <v>1</v>
      </c>
      <c r="L52" s="653">
        <v>2</v>
      </c>
      <c r="M52" s="654">
        <v>870.6</v>
      </c>
    </row>
    <row r="53" spans="1:13" ht="14.4" customHeight="1" x14ac:dyDescent="0.3">
      <c r="A53" s="649" t="s">
        <v>931</v>
      </c>
      <c r="B53" s="650" t="s">
        <v>903</v>
      </c>
      <c r="C53" s="650" t="s">
        <v>1115</v>
      </c>
      <c r="D53" s="650" t="s">
        <v>1116</v>
      </c>
      <c r="E53" s="650" t="s">
        <v>1117</v>
      </c>
      <c r="F53" s="653">
        <v>24</v>
      </c>
      <c r="G53" s="653">
        <v>2082.2400000000002</v>
      </c>
      <c r="H53" s="666">
        <v>1</v>
      </c>
      <c r="I53" s="653"/>
      <c r="J53" s="653"/>
      <c r="K53" s="666">
        <v>0</v>
      </c>
      <c r="L53" s="653">
        <v>24</v>
      </c>
      <c r="M53" s="654">
        <v>2082.2400000000002</v>
      </c>
    </row>
    <row r="54" spans="1:13" ht="14.4" customHeight="1" x14ac:dyDescent="0.3">
      <c r="A54" s="649" t="s">
        <v>931</v>
      </c>
      <c r="B54" s="650" t="s">
        <v>903</v>
      </c>
      <c r="C54" s="650" t="s">
        <v>998</v>
      </c>
      <c r="D54" s="650" t="s">
        <v>999</v>
      </c>
      <c r="E54" s="650" t="s">
        <v>1000</v>
      </c>
      <c r="F54" s="653"/>
      <c r="G54" s="653"/>
      <c r="H54" s="666">
        <v>0</v>
      </c>
      <c r="I54" s="653">
        <v>8</v>
      </c>
      <c r="J54" s="653">
        <v>520.55999999999995</v>
      </c>
      <c r="K54" s="666">
        <v>1</v>
      </c>
      <c r="L54" s="653">
        <v>8</v>
      </c>
      <c r="M54" s="654">
        <v>520.55999999999995</v>
      </c>
    </row>
    <row r="55" spans="1:13" ht="14.4" customHeight="1" x14ac:dyDescent="0.3">
      <c r="A55" s="649" t="s">
        <v>931</v>
      </c>
      <c r="B55" s="650" t="s">
        <v>903</v>
      </c>
      <c r="C55" s="650" t="s">
        <v>952</v>
      </c>
      <c r="D55" s="650" t="s">
        <v>950</v>
      </c>
      <c r="E55" s="650" t="s">
        <v>951</v>
      </c>
      <c r="F55" s="653"/>
      <c r="G55" s="653"/>
      <c r="H55" s="666">
        <v>0</v>
      </c>
      <c r="I55" s="653">
        <v>24</v>
      </c>
      <c r="J55" s="653">
        <v>2603.04</v>
      </c>
      <c r="K55" s="666">
        <v>1</v>
      </c>
      <c r="L55" s="653">
        <v>24</v>
      </c>
      <c r="M55" s="654">
        <v>2603.04</v>
      </c>
    </row>
    <row r="56" spans="1:13" ht="14.4" customHeight="1" x14ac:dyDescent="0.3">
      <c r="A56" s="649" t="s">
        <v>931</v>
      </c>
      <c r="B56" s="650" t="s">
        <v>903</v>
      </c>
      <c r="C56" s="650" t="s">
        <v>955</v>
      </c>
      <c r="D56" s="650" t="s">
        <v>956</v>
      </c>
      <c r="E56" s="650" t="s">
        <v>957</v>
      </c>
      <c r="F56" s="653"/>
      <c r="G56" s="653"/>
      <c r="H56" s="666">
        <v>0</v>
      </c>
      <c r="I56" s="653">
        <v>147</v>
      </c>
      <c r="J56" s="653">
        <v>19132.05</v>
      </c>
      <c r="K56" s="666">
        <v>1</v>
      </c>
      <c r="L56" s="653">
        <v>147</v>
      </c>
      <c r="M56" s="654">
        <v>19132.05</v>
      </c>
    </row>
    <row r="57" spans="1:13" ht="14.4" customHeight="1" x14ac:dyDescent="0.3">
      <c r="A57" s="649" t="s">
        <v>931</v>
      </c>
      <c r="B57" s="650" t="s">
        <v>903</v>
      </c>
      <c r="C57" s="650" t="s">
        <v>1120</v>
      </c>
      <c r="D57" s="650" t="s">
        <v>555</v>
      </c>
      <c r="E57" s="650" t="s">
        <v>1121</v>
      </c>
      <c r="F57" s="653"/>
      <c r="G57" s="653"/>
      <c r="H57" s="666">
        <v>0</v>
      </c>
      <c r="I57" s="653">
        <v>7</v>
      </c>
      <c r="J57" s="653">
        <v>353.99</v>
      </c>
      <c r="K57" s="666">
        <v>1</v>
      </c>
      <c r="L57" s="653">
        <v>7</v>
      </c>
      <c r="M57" s="654">
        <v>353.99</v>
      </c>
    </row>
    <row r="58" spans="1:13" ht="14.4" customHeight="1" x14ac:dyDescent="0.3">
      <c r="A58" s="649" t="s">
        <v>931</v>
      </c>
      <c r="B58" s="650" t="s">
        <v>903</v>
      </c>
      <c r="C58" s="650" t="s">
        <v>731</v>
      </c>
      <c r="D58" s="650" t="s">
        <v>732</v>
      </c>
      <c r="E58" s="650" t="s">
        <v>904</v>
      </c>
      <c r="F58" s="653"/>
      <c r="G58" s="653"/>
      <c r="H58" s="666">
        <v>0</v>
      </c>
      <c r="I58" s="653">
        <v>133</v>
      </c>
      <c r="J58" s="653">
        <v>11539.080000000004</v>
      </c>
      <c r="K58" s="666">
        <v>1</v>
      </c>
      <c r="L58" s="653">
        <v>133</v>
      </c>
      <c r="M58" s="654">
        <v>11539.080000000004</v>
      </c>
    </row>
    <row r="59" spans="1:13" ht="14.4" customHeight="1" x14ac:dyDescent="0.3">
      <c r="A59" s="649" t="s">
        <v>931</v>
      </c>
      <c r="B59" s="650" t="s">
        <v>1453</v>
      </c>
      <c r="C59" s="650" t="s">
        <v>1266</v>
      </c>
      <c r="D59" s="650" t="s">
        <v>1267</v>
      </c>
      <c r="E59" s="650" t="s">
        <v>1268</v>
      </c>
      <c r="F59" s="653"/>
      <c r="G59" s="653"/>
      <c r="H59" s="666">
        <v>0</v>
      </c>
      <c r="I59" s="653">
        <v>1</v>
      </c>
      <c r="J59" s="653">
        <v>125.14</v>
      </c>
      <c r="K59" s="666">
        <v>1</v>
      </c>
      <c r="L59" s="653">
        <v>1</v>
      </c>
      <c r="M59" s="654">
        <v>125.14</v>
      </c>
    </row>
    <row r="60" spans="1:13" ht="14.4" customHeight="1" x14ac:dyDescent="0.3">
      <c r="A60" s="649" t="s">
        <v>931</v>
      </c>
      <c r="B60" s="650" t="s">
        <v>1454</v>
      </c>
      <c r="C60" s="650" t="s">
        <v>1135</v>
      </c>
      <c r="D60" s="650" t="s">
        <v>1136</v>
      </c>
      <c r="E60" s="650" t="s">
        <v>1137</v>
      </c>
      <c r="F60" s="653">
        <v>3</v>
      </c>
      <c r="G60" s="653">
        <v>178.64999999999998</v>
      </c>
      <c r="H60" s="666">
        <v>1</v>
      </c>
      <c r="I60" s="653"/>
      <c r="J60" s="653"/>
      <c r="K60" s="666">
        <v>0</v>
      </c>
      <c r="L60" s="653">
        <v>3</v>
      </c>
      <c r="M60" s="654">
        <v>178.64999999999998</v>
      </c>
    </row>
    <row r="61" spans="1:13" ht="14.4" customHeight="1" x14ac:dyDescent="0.3">
      <c r="A61" s="649" t="s">
        <v>931</v>
      </c>
      <c r="B61" s="650" t="s">
        <v>1459</v>
      </c>
      <c r="C61" s="650" t="s">
        <v>1013</v>
      </c>
      <c r="D61" s="650" t="s">
        <v>1014</v>
      </c>
      <c r="E61" s="650" t="s">
        <v>1015</v>
      </c>
      <c r="F61" s="653">
        <v>1</v>
      </c>
      <c r="G61" s="653">
        <v>201.75</v>
      </c>
      <c r="H61" s="666">
        <v>1</v>
      </c>
      <c r="I61" s="653"/>
      <c r="J61" s="653"/>
      <c r="K61" s="666">
        <v>0</v>
      </c>
      <c r="L61" s="653">
        <v>1</v>
      </c>
      <c r="M61" s="654">
        <v>201.75</v>
      </c>
    </row>
    <row r="62" spans="1:13" ht="14.4" customHeight="1" x14ac:dyDescent="0.3">
      <c r="A62" s="649" t="s">
        <v>931</v>
      </c>
      <c r="B62" s="650" t="s">
        <v>1460</v>
      </c>
      <c r="C62" s="650" t="s">
        <v>1270</v>
      </c>
      <c r="D62" s="650" t="s">
        <v>1271</v>
      </c>
      <c r="E62" s="650" t="s">
        <v>1272</v>
      </c>
      <c r="F62" s="653"/>
      <c r="G62" s="653"/>
      <c r="H62" s="666">
        <v>0</v>
      </c>
      <c r="I62" s="653">
        <v>1</v>
      </c>
      <c r="J62" s="653">
        <v>356.47</v>
      </c>
      <c r="K62" s="666">
        <v>1</v>
      </c>
      <c r="L62" s="653">
        <v>1</v>
      </c>
      <c r="M62" s="654">
        <v>356.47</v>
      </c>
    </row>
    <row r="63" spans="1:13" ht="14.4" customHeight="1" x14ac:dyDescent="0.3">
      <c r="A63" s="649" t="s">
        <v>931</v>
      </c>
      <c r="B63" s="650" t="s">
        <v>1461</v>
      </c>
      <c r="C63" s="650" t="s">
        <v>1294</v>
      </c>
      <c r="D63" s="650" t="s">
        <v>1295</v>
      </c>
      <c r="E63" s="650" t="s">
        <v>1076</v>
      </c>
      <c r="F63" s="653">
        <v>1</v>
      </c>
      <c r="G63" s="653">
        <v>198.04</v>
      </c>
      <c r="H63" s="666">
        <v>1</v>
      </c>
      <c r="I63" s="653"/>
      <c r="J63" s="653"/>
      <c r="K63" s="666">
        <v>0</v>
      </c>
      <c r="L63" s="653">
        <v>1</v>
      </c>
      <c r="M63" s="654">
        <v>198.04</v>
      </c>
    </row>
    <row r="64" spans="1:13" ht="14.4" customHeight="1" x14ac:dyDescent="0.3">
      <c r="A64" s="649" t="s">
        <v>932</v>
      </c>
      <c r="B64" s="650" t="s">
        <v>905</v>
      </c>
      <c r="C64" s="650" t="s">
        <v>750</v>
      </c>
      <c r="D64" s="650" t="s">
        <v>906</v>
      </c>
      <c r="E64" s="650" t="s">
        <v>907</v>
      </c>
      <c r="F64" s="653"/>
      <c r="G64" s="653"/>
      <c r="H64" s="666">
        <v>0</v>
      </c>
      <c r="I64" s="653">
        <v>2</v>
      </c>
      <c r="J64" s="653">
        <v>666.62</v>
      </c>
      <c r="K64" s="666">
        <v>1</v>
      </c>
      <c r="L64" s="653">
        <v>2</v>
      </c>
      <c r="M64" s="654">
        <v>666.62</v>
      </c>
    </row>
    <row r="65" spans="1:13" ht="14.4" customHeight="1" x14ac:dyDescent="0.3">
      <c r="A65" s="649" t="s">
        <v>933</v>
      </c>
      <c r="B65" s="650" t="s">
        <v>1462</v>
      </c>
      <c r="C65" s="650" t="s">
        <v>1309</v>
      </c>
      <c r="D65" s="650" t="s">
        <v>1310</v>
      </c>
      <c r="E65" s="650" t="s">
        <v>1311</v>
      </c>
      <c r="F65" s="653"/>
      <c r="G65" s="653"/>
      <c r="H65" s="666">
        <v>0</v>
      </c>
      <c r="I65" s="653">
        <v>1</v>
      </c>
      <c r="J65" s="653">
        <v>97.97</v>
      </c>
      <c r="K65" s="666">
        <v>1</v>
      </c>
      <c r="L65" s="653">
        <v>1</v>
      </c>
      <c r="M65" s="654">
        <v>97.97</v>
      </c>
    </row>
    <row r="66" spans="1:13" ht="14.4" customHeight="1" x14ac:dyDescent="0.3">
      <c r="A66" s="649" t="s">
        <v>933</v>
      </c>
      <c r="B66" s="650" t="s">
        <v>903</v>
      </c>
      <c r="C66" s="650" t="s">
        <v>1115</v>
      </c>
      <c r="D66" s="650" t="s">
        <v>1116</v>
      </c>
      <c r="E66" s="650" t="s">
        <v>1117</v>
      </c>
      <c r="F66" s="653">
        <v>1</v>
      </c>
      <c r="G66" s="653">
        <v>86.76</v>
      </c>
      <c r="H66" s="666">
        <v>1</v>
      </c>
      <c r="I66" s="653"/>
      <c r="J66" s="653"/>
      <c r="K66" s="666">
        <v>0</v>
      </c>
      <c r="L66" s="653">
        <v>1</v>
      </c>
      <c r="M66" s="654">
        <v>86.76</v>
      </c>
    </row>
    <row r="67" spans="1:13" ht="14.4" customHeight="1" x14ac:dyDescent="0.3">
      <c r="A67" s="649" t="s">
        <v>933</v>
      </c>
      <c r="B67" s="650" t="s">
        <v>903</v>
      </c>
      <c r="C67" s="650" t="s">
        <v>998</v>
      </c>
      <c r="D67" s="650" t="s">
        <v>999</v>
      </c>
      <c r="E67" s="650" t="s">
        <v>1000</v>
      </c>
      <c r="F67" s="653"/>
      <c r="G67" s="653"/>
      <c r="H67" s="666">
        <v>0</v>
      </c>
      <c r="I67" s="653">
        <v>3</v>
      </c>
      <c r="J67" s="653">
        <v>195.20999999999998</v>
      </c>
      <c r="K67" s="666">
        <v>1</v>
      </c>
      <c r="L67" s="653">
        <v>3</v>
      </c>
      <c r="M67" s="654">
        <v>195.20999999999998</v>
      </c>
    </row>
    <row r="68" spans="1:13" ht="14.4" customHeight="1" x14ac:dyDescent="0.3">
      <c r="A68" s="649" t="s">
        <v>933</v>
      </c>
      <c r="B68" s="650" t="s">
        <v>903</v>
      </c>
      <c r="C68" s="650" t="s">
        <v>952</v>
      </c>
      <c r="D68" s="650" t="s">
        <v>950</v>
      </c>
      <c r="E68" s="650" t="s">
        <v>951</v>
      </c>
      <c r="F68" s="653"/>
      <c r="G68" s="653"/>
      <c r="H68" s="666">
        <v>0</v>
      </c>
      <c r="I68" s="653">
        <v>1</v>
      </c>
      <c r="J68" s="653">
        <v>108.46</v>
      </c>
      <c r="K68" s="666">
        <v>1</v>
      </c>
      <c r="L68" s="653">
        <v>1</v>
      </c>
      <c r="M68" s="654">
        <v>108.46</v>
      </c>
    </row>
    <row r="69" spans="1:13" ht="14.4" customHeight="1" x14ac:dyDescent="0.3">
      <c r="A69" s="649" t="s">
        <v>933</v>
      </c>
      <c r="B69" s="650" t="s">
        <v>903</v>
      </c>
      <c r="C69" s="650" t="s">
        <v>955</v>
      </c>
      <c r="D69" s="650" t="s">
        <v>956</v>
      </c>
      <c r="E69" s="650" t="s">
        <v>957</v>
      </c>
      <c r="F69" s="653"/>
      <c r="G69" s="653"/>
      <c r="H69" s="666">
        <v>0</v>
      </c>
      <c r="I69" s="653">
        <v>1</v>
      </c>
      <c r="J69" s="653">
        <v>130.15</v>
      </c>
      <c r="K69" s="666">
        <v>1</v>
      </c>
      <c r="L69" s="653">
        <v>1</v>
      </c>
      <c r="M69" s="654">
        <v>130.15</v>
      </c>
    </row>
    <row r="70" spans="1:13" ht="14.4" customHeight="1" x14ac:dyDescent="0.3">
      <c r="A70" s="649" t="s">
        <v>933</v>
      </c>
      <c r="B70" s="650" t="s">
        <v>903</v>
      </c>
      <c r="C70" s="650" t="s">
        <v>1120</v>
      </c>
      <c r="D70" s="650" t="s">
        <v>555</v>
      </c>
      <c r="E70" s="650" t="s">
        <v>1121</v>
      </c>
      <c r="F70" s="653"/>
      <c r="G70" s="653"/>
      <c r="H70" s="666">
        <v>0</v>
      </c>
      <c r="I70" s="653">
        <v>1</v>
      </c>
      <c r="J70" s="653">
        <v>50.57</v>
      </c>
      <c r="K70" s="666">
        <v>1</v>
      </c>
      <c r="L70" s="653">
        <v>1</v>
      </c>
      <c r="M70" s="654">
        <v>50.57</v>
      </c>
    </row>
    <row r="71" spans="1:13" ht="14.4" customHeight="1" x14ac:dyDescent="0.3">
      <c r="A71" s="649" t="s">
        <v>933</v>
      </c>
      <c r="B71" s="650" t="s">
        <v>903</v>
      </c>
      <c r="C71" s="650" t="s">
        <v>731</v>
      </c>
      <c r="D71" s="650" t="s">
        <v>732</v>
      </c>
      <c r="E71" s="650" t="s">
        <v>904</v>
      </c>
      <c r="F71" s="653"/>
      <c r="G71" s="653"/>
      <c r="H71" s="666">
        <v>0</v>
      </c>
      <c r="I71" s="653">
        <v>3</v>
      </c>
      <c r="J71" s="653">
        <v>260.28000000000003</v>
      </c>
      <c r="K71" s="666">
        <v>1</v>
      </c>
      <c r="L71" s="653">
        <v>3</v>
      </c>
      <c r="M71" s="654">
        <v>260.28000000000003</v>
      </c>
    </row>
    <row r="72" spans="1:13" ht="14.4" customHeight="1" x14ac:dyDescent="0.3">
      <c r="A72" s="649" t="s">
        <v>934</v>
      </c>
      <c r="B72" s="650" t="s">
        <v>1446</v>
      </c>
      <c r="C72" s="650" t="s">
        <v>1291</v>
      </c>
      <c r="D72" s="650" t="s">
        <v>1290</v>
      </c>
      <c r="E72" s="650" t="s">
        <v>1292</v>
      </c>
      <c r="F72" s="653">
        <v>1</v>
      </c>
      <c r="G72" s="653">
        <v>0</v>
      </c>
      <c r="H72" s="666"/>
      <c r="I72" s="653"/>
      <c r="J72" s="653"/>
      <c r="K72" s="666"/>
      <c r="L72" s="653">
        <v>1</v>
      </c>
      <c r="M72" s="654">
        <v>0</v>
      </c>
    </row>
    <row r="73" spans="1:13" ht="14.4" customHeight="1" x14ac:dyDescent="0.3">
      <c r="A73" s="649" t="s">
        <v>934</v>
      </c>
      <c r="B73" s="650" t="s">
        <v>1463</v>
      </c>
      <c r="C73" s="650" t="s">
        <v>1320</v>
      </c>
      <c r="D73" s="650" t="s">
        <v>1321</v>
      </c>
      <c r="E73" s="650" t="s">
        <v>1322</v>
      </c>
      <c r="F73" s="653"/>
      <c r="G73" s="653"/>
      <c r="H73" s="666">
        <v>0</v>
      </c>
      <c r="I73" s="653">
        <v>1</v>
      </c>
      <c r="J73" s="653">
        <v>41.89</v>
      </c>
      <c r="K73" s="666">
        <v>1</v>
      </c>
      <c r="L73" s="653">
        <v>1</v>
      </c>
      <c r="M73" s="654">
        <v>41.89</v>
      </c>
    </row>
    <row r="74" spans="1:13" ht="14.4" customHeight="1" x14ac:dyDescent="0.3">
      <c r="A74" s="649" t="s">
        <v>934</v>
      </c>
      <c r="B74" s="650" t="s">
        <v>1464</v>
      </c>
      <c r="C74" s="650" t="s">
        <v>1324</v>
      </c>
      <c r="D74" s="650" t="s">
        <v>1325</v>
      </c>
      <c r="E74" s="650" t="s">
        <v>1326</v>
      </c>
      <c r="F74" s="653">
        <v>9</v>
      </c>
      <c r="G74" s="653">
        <v>282.87</v>
      </c>
      <c r="H74" s="666">
        <v>1</v>
      </c>
      <c r="I74" s="653"/>
      <c r="J74" s="653"/>
      <c r="K74" s="666">
        <v>0</v>
      </c>
      <c r="L74" s="653">
        <v>9</v>
      </c>
      <c r="M74" s="654">
        <v>282.87</v>
      </c>
    </row>
    <row r="75" spans="1:13" ht="14.4" customHeight="1" x14ac:dyDescent="0.3">
      <c r="A75" s="649" t="s">
        <v>934</v>
      </c>
      <c r="B75" s="650" t="s">
        <v>903</v>
      </c>
      <c r="C75" s="650" t="s">
        <v>1115</v>
      </c>
      <c r="D75" s="650" t="s">
        <v>1116</v>
      </c>
      <c r="E75" s="650" t="s">
        <v>1117</v>
      </c>
      <c r="F75" s="653">
        <v>9</v>
      </c>
      <c r="G75" s="653">
        <v>780.84000000000015</v>
      </c>
      <c r="H75" s="666">
        <v>1</v>
      </c>
      <c r="I75" s="653"/>
      <c r="J75" s="653"/>
      <c r="K75" s="666">
        <v>0</v>
      </c>
      <c r="L75" s="653">
        <v>9</v>
      </c>
      <c r="M75" s="654">
        <v>780.84000000000015</v>
      </c>
    </row>
    <row r="76" spans="1:13" ht="14.4" customHeight="1" x14ac:dyDescent="0.3">
      <c r="A76" s="649" t="s">
        <v>934</v>
      </c>
      <c r="B76" s="650" t="s">
        <v>903</v>
      </c>
      <c r="C76" s="650" t="s">
        <v>949</v>
      </c>
      <c r="D76" s="650" t="s">
        <v>950</v>
      </c>
      <c r="E76" s="650" t="s">
        <v>951</v>
      </c>
      <c r="F76" s="653">
        <v>1</v>
      </c>
      <c r="G76" s="653">
        <v>108.46</v>
      </c>
      <c r="H76" s="666">
        <v>1</v>
      </c>
      <c r="I76" s="653"/>
      <c r="J76" s="653"/>
      <c r="K76" s="666">
        <v>0</v>
      </c>
      <c r="L76" s="653">
        <v>1</v>
      </c>
      <c r="M76" s="654">
        <v>108.46</v>
      </c>
    </row>
    <row r="77" spans="1:13" ht="14.4" customHeight="1" x14ac:dyDescent="0.3">
      <c r="A77" s="649" t="s">
        <v>934</v>
      </c>
      <c r="B77" s="650" t="s">
        <v>903</v>
      </c>
      <c r="C77" s="650" t="s">
        <v>998</v>
      </c>
      <c r="D77" s="650" t="s">
        <v>999</v>
      </c>
      <c r="E77" s="650" t="s">
        <v>1000</v>
      </c>
      <c r="F77" s="653"/>
      <c r="G77" s="653"/>
      <c r="H77" s="666">
        <v>0</v>
      </c>
      <c r="I77" s="653">
        <v>8</v>
      </c>
      <c r="J77" s="653">
        <v>520.55999999999995</v>
      </c>
      <c r="K77" s="666">
        <v>1</v>
      </c>
      <c r="L77" s="653">
        <v>8</v>
      </c>
      <c r="M77" s="654">
        <v>520.55999999999995</v>
      </c>
    </row>
    <row r="78" spans="1:13" ht="14.4" customHeight="1" x14ac:dyDescent="0.3">
      <c r="A78" s="649" t="s">
        <v>934</v>
      </c>
      <c r="B78" s="650" t="s">
        <v>903</v>
      </c>
      <c r="C78" s="650" t="s">
        <v>952</v>
      </c>
      <c r="D78" s="650" t="s">
        <v>950</v>
      </c>
      <c r="E78" s="650" t="s">
        <v>951</v>
      </c>
      <c r="F78" s="653"/>
      <c r="G78" s="653"/>
      <c r="H78" s="666">
        <v>0</v>
      </c>
      <c r="I78" s="653">
        <v>31</v>
      </c>
      <c r="J78" s="653">
        <v>3362.26</v>
      </c>
      <c r="K78" s="666">
        <v>1</v>
      </c>
      <c r="L78" s="653">
        <v>31</v>
      </c>
      <c r="M78" s="654">
        <v>3362.26</v>
      </c>
    </row>
    <row r="79" spans="1:13" ht="14.4" customHeight="1" x14ac:dyDescent="0.3">
      <c r="A79" s="649" t="s">
        <v>934</v>
      </c>
      <c r="B79" s="650" t="s">
        <v>903</v>
      </c>
      <c r="C79" s="650" t="s">
        <v>955</v>
      </c>
      <c r="D79" s="650" t="s">
        <v>956</v>
      </c>
      <c r="E79" s="650" t="s">
        <v>957</v>
      </c>
      <c r="F79" s="653"/>
      <c r="G79" s="653"/>
      <c r="H79" s="666">
        <v>0</v>
      </c>
      <c r="I79" s="653">
        <v>83</v>
      </c>
      <c r="J79" s="653">
        <v>10802.45</v>
      </c>
      <c r="K79" s="666">
        <v>1</v>
      </c>
      <c r="L79" s="653">
        <v>83</v>
      </c>
      <c r="M79" s="654">
        <v>10802.45</v>
      </c>
    </row>
    <row r="80" spans="1:13" ht="14.4" customHeight="1" x14ac:dyDescent="0.3">
      <c r="A80" s="649" t="s">
        <v>934</v>
      </c>
      <c r="B80" s="650" t="s">
        <v>903</v>
      </c>
      <c r="C80" s="650" t="s">
        <v>1120</v>
      </c>
      <c r="D80" s="650" t="s">
        <v>555</v>
      </c>
      <c r="E80" s="650" t="s">
        <v>1121</v>
      </c>
      <c r="F80" s="653"/>
      <c r="G80" s="653"/>
      <c r="H80" s="666">
        <v>0</v>
      </c>
      <c r="I80" s="653">
        <v>6</v>
      </c>
      <c r="J80" s="653">
        <v>303.42</v>
      </c>
      <c r="K80" s="666">
        <v>1</v>
      </c>
      <c r="L80" s="653">
        <v>6</v>
      </c>
      <c r="M80" s="654">
        <v>303.42</v>
      </c>
    </row>
    <row r="81" spans="1:13" ht="14.4" customHeight="1" x14ac:dyDescent="0.3">
      <c r="A81" s="649" t="s">
        <v>934</v>
      </c>
      <c r="B81" s="650" t="s">
        <v>903</v>
      </c>
      <c r="C81" s="650" t="s">
        <v>958</v>
      </c>
      <c r="D81" s="650" t="s">
        <v>732</v>
      </c>
      <c r="E81" s="650" t="s">
        <v>959</v>
      </c>
      <c r="F81" s="653">
        <v>1</v>
      </c>
      <c r="G81" s="653">
        <v>0</v>
      </c>
      <c r="H81" s="666"/>
      <c r="I81" s="653"/>
      <c r="J81" s="653"/>
      <c r="K81" s="666"/>
      <c r="L81" s="653">
        <v>1</v>
      </c>
      <c r="M81" s="654">
        <v>0</v>
      </c>
    </row>
    <row r="82" spans="1:13" ht="14.4" customHeight="1" x14ac:dyDescent="0.3">
      <c r="A82" s="649" t="s">
        <v>934</v>
      </c>
      <c r="B82" s="650" t="s">
        <v>903</v>
      </c>
      <c r="C82" s="650" t="s">
        <v>731</v>
      </c>
      <c r="D82" s="650" t="s">
        <v>732</v>
      </c>
      <c r="E82" s="650" t="s">
        <v>904</v>
      </c>
      <c r="F82" s="653"/>
      <c r="G82" s="653"/>
      <c r="H82" s="666">
        <v>0</v>
      </c>
      <c r="I82" s="653">
        <v>77</v>
      </c>
      <c r="J82" s="653">
        <v>6680.5200000000013</v>
      </c>
      <c r="K82" s="666">
        <v>1</v>
      </c>
      <c r="L82" s="653">
        <v>77</v>
      </c>
      <c r="M82" s="654">
        <v>6680.5200000000013</v>
      </c>
    </row>
    <row r="83" spans="1:13" ht="14.4" customHeight="1" x14ac:dyDescent="0.3">
      <c r="A83" s="649" t="s">
        <v>934</v>
      </c>
      <c r="B83" s="650" t="s">
        <v>903</v>
      </c>
      <c r="C83" s="650" t="s">
        <v>1344</v>
      </c>
      <c r="D83" s="650" t="s">
        <v>1116</v>
      </c>
      <c r="E83" s="650" t="s">
        <v>1117</v>
      </c>
      <c r="F83" s="653">
        <v>2</v>
      </c>
      <c r="G83" s="653">
        <v>173.52</v>
      </c>
      <c r="H83" s="666">
        <v>1</v>
      </c>
      <c r="I83" s="653"/>
      <c r="J83" s="653"/>
      <c r="K83" s="666">
        <v>0</v>
      </c>
      <c r="L83" s="653">
        <v>2</v>
      </c>
      <c r="M83" s="654">
        <v>173.52</v>
      </c>
    </row>
    <row r="84" spans="1:13" ht="14.4" customHeight="1" x14ac:dyDescent="0.3">
      <c r="A84" s="649" t="s">
        <v>934</v>
      </c>
      <c r="B84" s="650" t="s">
        <v>1454</v>
      </c>
      <c r="C84" s="650" t="s">
        <v>1353</v>
      </c>
      <c r="D84" s="650" t="s">
        <v>1354</v>
      </c>
      <c r="E84" s="650" t="s">
        <v>1355</v>
      </c>
      <c r="F84" s="653"/>
      <c r="G84" s="653"/>
      <c r="H84" s="666">
        <v>0</v>
      </c>
      <c r="I84" s="653">
        <v>1</v>
      </c>
      <c r="J84" s="653">
        <v>59.55</v>
      </c>
      <c r="K84" s="666">
        <v>1</v>
      </c>
      <c r="L84" s="653">
        <v>1</v>
      </c>
      <c r="M84" s="654">
        <v>59.55</v>
      </c>
    </row>
    <row r="85" spans="1:13" ht="14.4" customHeight="1" x14ac:dyDescent="0.3">
      <c r="A85" s="649" t="s">
        <v>934</v>
      </c>
      <c r="B85" s="650" t="s">
        <v>1465</v>
      </c>
      <c r="C85" s="650" t="s">
        <v>1312</v>
      </c>
      <c r="D85" s="650" t="s">
        <v>1313</v>
      </c>
      <c r="E85" s="650" t="s">
        <v>1314</v>
      </c>
      <c r="F85" s="653">
        <v>1</v>
      </c>
      <c r="G85" s="653">
        <v>47.63</v>
      </c>
      <c r="H85" s="666">
        <v>1</v>
      </c>
      <c r="I85" s="653"/>
      <c r="J85" s="653"/>
      <c r="K85" s="666">
        <v>0</v>
      </c>
      <c r="L85" s="653">
        <v>1</v>
      </c>
      <c r="M85" s="654">
        <v>47.63</v>
      </c>
    </row>
    <row r="86" spans="1:13" ht="14.4" customHeight="1" x14ac:dyDescent="0.3">
      <c r="A86" s="649" t="s">
        <v>934</v>
      </c>
      <c r="B86" s="650" t="s">
        <v>1460</v>
      </c>
      <c r="C86" s="650" t="s">
        <v>1270</v>
      </c>
      <c r="D86" s="650" t="s">
        <v>1271</v>
      </c>
      <c r="E86" s="650" t="s">
        <v>1272</v>
      </c>
      <c r="F86" s="653"/>
      <c r="G86" s="653"/>
      <c r="H86" s="666">
        <v>0</v>
      </c>
      <c r="I86" s="653">
        <v>1</v>
      </c>
      <c r="J86" s="653">
        <v>356.47</v>
      </c>
      <c r="K86" s="666">
        <v>1</v>
      </c>
      <c r="L86" s="653">
        <v>1</v>
      </c>
      <c r="M86" s="654">
        <v>356.47</v>
      </c>
    </row>
    <row r="87" spans="1:13" ht="14.4" customHeight="1" x14ac:dyDescent="0.3">
      <c r="A87" s="649" t="s">
        <v>934</v>
      </c>
      <c r="B87" s="650" t="s">
        <v>1461</v>
      </c>
      <c r="C87" s="650" t="s">
        <v>1343</v>
      </c>
      <c r="D87" s="650" t="s">
        <v>1295</v>
      </c>
      <c r="E87" s="650" t="s">
        <v>1078</v>
      </c>
      <c r="F87" s="653">
        <v>1</v>
      </c>
      <c r="G87" s="653">
        <v>356.47</v>
      </c>
      <c r="H87" s="666">
        <v>1</v>
      </c>
      <c r="I87" s="653"/>
      <c r="J87" s="653"/>
      <c r="K87" s="666">
        <v>0</v>
      </c>
      <c r="L87" s="653">
        <v>1</v>
      </c>
      <c r="M87" s="654">
        <v>356.47</v>
      </c>
    </row>
    <row r="88" spans="1:13" ht="14.4" customHeight="1" x14ac:dyDescent="0.3">
      <c r="A88" s="649" t="s">
        <v>935</v>
      </c>
      <c r="B88" s="650" t="s">
        <v>1451</v>
      </c>
      <c r="C88" s="650" t="s">
        <v>1372</v>
      </c>
      <c r="D88" s="650" t="s">
        <v>1373</v>
      </c>
      <c r="E88" s="650" t="s">
        <v>1297</v>
      </c>
      <c r="F88" s="653"/>
      <c r="G88" s="653"/>
      <c r="H88" s="666">
        <v>0</v>
      </c>
      <c r="I88" s="653">
        <v>2</v>
      </c>
      <c r="J88" s="653">
        <v>435.3</v>
      </c>
      <c r="K88" s="666">
        <v>1</v>
      </c>
      <c r="L88" s="653">
        <v>2</v>
      </c>
      <c r="M88" s="654">
        <v>435.3</v>
      </c>
    </row>
    <row r="89" spans="1:13" ht="14.4" customHeight="1" x14ac:dyDescent="0.3">
      <c r="A89" s="649" t="s">
        <v>935</v>
      </c>
      <c r="B89" s="650" t="s">
        <v>1451</v>
      </c>
      <c r="C89" s="650" t="s">
        <v>1374</v>
      </c>
      <c r="D89" s="650" t="s">
        <v>1375</v>
      </c>
      <c r="E89" s="650" t="s">
        <v>1376</v>
      </c>
      <c r="F89" s="653"/>
      <c r="G89" s="653"/>
      <c r="H89" s="666">
        <v>0</v>
      </c>
      <c r="I89" s="653">
        <v>2</v>
      </c>
      <c r="J89" s="653">
        <v>1345.88</v>
      </c>
      <c r="K89" s="666">
        <v>1</v>
      </c>
      <c r="L89" s="653">
        <v>2</v>
      </c>
      <c r="M89" s="654">
        <v>1345.88</v>
      </c>
    </row>
    <row r="90" spans="1:13" ht="14.4" customHeight="1" x14ac:dyDescent="0.3">
      <c r="A90" s="649" t="s">
        <v>935</v>
      </c>
      <c r="B90" s="650" t="s">
        <v>903</v>
      </c>
      <c r="C90" s="650" t="s">
        <v>955</v>
      </c>
      <c r="D90" s="650" t="s">
        <v>956</v>
      </c>
      <c r="E90" s="650" t="s">
        <v>957</v>
      </c>
      <c r="F90" s="653"/>
      <c r="G90" s="653"/>
      <c r="H90" s="666">
        <v>0</v>
      </c>
      <c r="I90" s="653">
        <v>2</v>
      </c>
      <c r="J90" s="653">
        <v>260.3</v>
      </c>
      <c r="K90" s="666">
        <v>1</v>
      </c>
      <c r="L90" s="653">
        <v>2</v>
      </c>
      <c r="M90" s="654">
        <v>260.3</v>
      </c>
    </row>
    <row r="91" spans="1:13" ht="14.4" customHeight="1" x14ac:dyDescent="0.3">
      <c r="A91" s="649" t="s">
        <v>935</v>
      </c>
      <c r="B91" s="650" t="s">
        <v>1465</v>
      </c>
      <c r="C91" s="650" t="s">
        <v>1261</v>
      </c>
      <c r="D91" s="650" t="s">
        <v>1262</v>
      </c>
      <c r="E91" s="650" t="s">
        <v>1263</v>
      </c>
      <c r="F91" s="653"/>
      <c r="G91" s="653"/>
      <c r="H91" s="666">
        <v>0</v>
      </c>
      <c r="I91" s="653">
        <v>1</v>
      </c>
      <c r="J91" s="653">
        <v>95.25</v>
      </c>
      <c r="K91" s="666">
        <v>1</v>
      </c>
      <c r="L91" s="653">
        <v>1</v>
      </c>
      <c r="M91" s="654">
        <v>95.25</v>
      </c>
    </row>
    <row r="92" spans="1:13" ht="14.4" customHeight="1" x14ac:dyDescent="0.3">
      <c r="A92" s="649" t="s">
        <v>935</v>
      </c>
      <c r="B92" s="650" t="s">
        <v>908</v>
      </c>
      <c r="C92" s="650" t="s">
        <v>1370</v>
      </c>
      <c r="D92" s="650" t="s">
        <v>1371</v>
      </c>
      <c r="E92" s="650" t="s">
        <v>1170</v>
      </c>
      <c r="F92" s="653">
        <v>8</v>
      </c>
      <c r="G92" s="653">
        <v>141.52000000000001</v>
      </c>
      <c r="H92" s="666">
        <v>1</v>
      </c>
      <c r="I92" s="653"/>
      <c r="J92" s="653"/>
      <c r="K92" s="666">
        <v>0</v>
      </c>
      <c r="L92" s="653">
        <v>8</v>
      </c>
      <c r="M92" s="654">
        <v>141.52000000000001</v>
      </c>
    </row>
    <row r="93" spans="1:13" ht="14.4" customHeight="1" x14ac:dyDescent="0.3">
      <c r="A93" s="649" t="s">
        <v>937</v>
      </c>
      <c r="B93" s="650" t="s">
        <v>903</v>
      </c>
      <c r="C93" s="650" t="s">
        <v>949</v>
      </c>
      <c r="D93" s="650" t="s">
        <v>950</v>
      </c>
      <c r="E93" s="650" t="s">
        <v>951</v>
      </c>
      <c r="F93" s="653">
        <v>1</v>
      </c>
      <c r="G93" s="653">
        <v>108.46</v>
      </c>
      <c r="H93" s="666">
        <v>1</v>
      </c>
      <c r="I93" s="653"/>
      <c r="J93" s="653"/>
      <c r="K93" s="666">
        <v>0</v>
      </c>
      <c r="L93" s="653">
        <v>1</v>
      </c>
      <c r="M93" s="654">
        <v>108.46</v>
      </c>
    </row>
    <row r="94" spans="1:13" ht="14.4" customHeight="1" x14ac:dyDescent="0.3">
      <c r="A94" s="649" t="s">
        <v>937</v>
      </c>
      <c r="B94" s="650" t="s">
        <v>903</v>
      </c>
      <c r="C94" s="650" t="s">
        <v>998</v>
      </c>
      <c r="D94" s="650" t="s">
        <v>999</v>
      </c>
      <c r="E94" s="650" t="s">
        <v>1000</v>
      </c>
      <c r="F94" s="653"/>
      <c r="G94" s="653"/>
      <c r="H94" s="666">
        <v>0</v>
      </c>
      <c r="I94" s="653">
        <v>2</v>
      </c>
      <c r="J94" s="653">
        <v>130.13999999999999</v>
      </c>
      <c r="K94" s="666">
        <v>1</v>
      </c>
      <c r="L94" s="653">
        <v>2</v>
      </c>
      <c r="M94" s="654">
        <v>130.13999999999999</v>
      </c>
    </row>
    <row r="95" spans="1:13" ht="14.4" customHeight="1" x14ac:dyDescent="0.3">
      <c r="A95" s="649" t="s">
        <v>937</v>
      </c>
      <c r="B95" s="650" t="s">
        <v>903</v>
      </c>
      <c r="C95" s="650" t="s">
        <v>952</v>
      </c>
      <c r="D95" s="650" t="s">
        <v>950</v>
      </c>
      <c r="E95" s="650" t="s">
        <v>951</v>
      </c>
      <c r="F95" s="653"/>
      <c r="G95" s="653"/>
      <c r="H95" s="666">
        <v>0</v>
      </c>
      <c r="I95" s="653">
        <v>12</v>
      </c>
      <c r="J95" s="653">
        <v>1301.52</v>
      </c>
      <c r="K95" s="666">
        <v>1</v>
      </c>
      <c r="L95" s="653">
        <v>12</v>
      </c>
      <c r="M95" s="654">
        <v>1301.52</v>
      </c>
    </row>
    <row r="96" spans="1:13" ht="14.4" customHeight="1" x14ac:dyDescent="0.3">
      <c r="A96" s="649" t="s">
        <v>937</v>
      </c>
      <c r="B96" s="650" t="s">
        <v>903</v>
      </c>
      <c r="C96" s="650" t="s">
        <v>955</v>
      </c>
      <c r="D96" s="650" t="s">
        <v>956</v>
      </c>
      <c r="E96" s="650" t="s">
        <v>957</v>
      </c>
      <c r="F96" s="653"/>
      <c r="G96" s="653"/>
      <c r="H96" s="666">
        <v>0</v>
      </c>
      <c r="I96" s="653">
        <v>53</v>
      </c>
      <c r="J96" s="653">
        <v>6897.95</v>
      </c>
      <c r="K96" s="666">
        <v>1</v>
      </c>
      <c r="L96" s="653">
        <v>53</v>
      </c>
      <c r="M96" s="654">
        <v>6897.95</v>
      </c>
    </row>
    <row r="97" spans="1:13" ht="14.4" customHeight="1" x14ac:dyDescent="0.3">
      <c r="A97" s="649" t="s">
        <v>937</v>
      </c>
      <c r="B97" s="650" t="s">
        <v>903</v>
      </c>
      <c r="C97" s="650" t="s">
        <v>1120</v>
      </c>
      <c r="D97" s="650" t="s">
        <v>555</v>
      </c>
      <c r="E97" s="650" t="s">
        <v>1121</v>
      </c>
      <c r="F97" s="653"/>
      <c r="G97" s="653"/>
      <c r="H97" s="666">
        <v>0</v>
      </c>
      <c r="I97" s="653">
        <v>3</v>
      </c>
      <c r="J97" s="653">
        <v>151.71</v>
      </c>
      <c r="K97" s="666">
        <v>1</v>
      </c>
      <c r="L97" s="653">
        <v>3</v>
      </c>
      <c r="M97" s="654">
        <v>151.71</v>
      </c>
    </row>
    <row r="98" spans="1:13" ht="14.4" customHeight="1" x14ac:dyDescent="0.3">
      <c r="A98" s="649" t="s">
        <v>937</v>
      </c>
      <c r="B98" s="650" t="s">
        <v>903</v>
      </c>
      <c r="C98" s="650" t="s">
        <v>958</v>
      </c>
      <c r="D98" s="650" t="s">
        <v>732</v>
      </c>
      <c r="E98" s="650" t="s">
        <v>959</v>
      </c>
      <c r="F98" s="653">
        <v>1</v>
      </c>
      <c r="G98" s="653">
        <v>0</v>
      </c>
      <c r="H98" s="666"/>
      <c r="I98" s="653"/>
      <c r="J98" s="653"/>
      <c r="K98" s="666"/>
      <c r="L98" s="653">
        <v>1</v>
      </c>
      <c r="M98" s="654">
        <v>0</v>
      </c>
    </row>
    <row r="99" spans="1:13" ht="14.4" customHeight="1" x14ac:dyDescent="0.3">
      <c r="A99" s="649" t="s">
        <v>937</v>
      </c>
      <c r="B99" s="650" t="s">
        <v>903</v>
      </c>
      <c r="C99" s="650" t="s">
        <v>731</v>
      </c>
      <c r="D99" s="650" t="s">
        <v>732</v>
      </c>
      <c r="E99" s="650" t="s">
        <v>904</v>
      </c>
      <c r="F99" s="653"/>
      <c r="G99" s="653"/>
      <c r="H99" s="666">
        <v>0</v>
      </c>
      <c r="I99" s="653">
        <v>41</v>
      </c>
      <c r="J99" s="653">
        <v>3557.1600000000003</v>
      </c>
      <c r="K99" s="666">
        <v>1</v>
      </c>
      <c r="L99" s="653">
        <v>41</v>
      </c>
      <c r="M99" s="654">
        <v>3557.1600000000003</v>
      </c>
    </row>
    <row r="100" spans="1:13" ht="14.4" customHeight="1" x14ac:dyDescent="0.3">
      <c r="A100" s="649" t="s">
        <v>937</v>
      </c>
      <c r="B100" s="650" t="s">
        <v>903</v>
      </c>
      <c r="C100" s="650" t="s">
        <v>1410</v>
      </c>
      <c r="D100" s="650" t="s">
        <v>956</v>
      </c>
      <c r="E100" s="650" t="s">
        <v>957</v>
      </c>
      <c r="F100" s="653">
        <v>3</v>
      </c>
      <c r="G100" s="653">
        <v>390.45000000000005</v>
      </c>
      <c r="H100" s="666">
        <v>1</v>
      </c>
      <c r="I100" s="653"/>
      <c r="J100" s="653"/>
      <c r="K100" s="666">
        <v>0</v>
      </c>
      <c r="L100" s="653">
        <v>3</v>
      </c>
      <c r="M100" s="654">
        <v>390.45000000000005</v>
      </c>
    </row>
    <row r="101" spans="1:13" ht="14.4" customHeight="1" x14ac:dyDescent="0.3">
      <c r="A101" s="649" t="s">
        <v>937</v>
      </c>
      <c r="B101" s="650" t="s">
        <v>1454</v>
      </c>
      <c r="C101" s="650" t="s">
        <v>1413</v>
      </c>
      <c r="D101" s="650" t="s">
        <v>1354</v>
      </c>
      <c r="E101" s="650" t="s">
        <v>1414</v>
      </c>
      <c r="F101" s="653"/>
      <c r="G101" s="653"/>
      <c r="H101" s="666">
        <v>0</v>
      </c>
      <c r="I101" s="653">
        <v>1</v>
      </c>
      <c r="J101" s="653">
        <v>193.26</v>
      </c>
      <c r="K101" s="666">
        <v>1</v>
      </c>
      <c r="L101" s="653">
        <v>1</v>
      </c>
      <c r="M101" s="654">
        <v>193.26</v>
      </c>
    </row>
    <row r="102" spans="1:13" ht="14.4" customHeight="1" thickBot="1" x14ac:dyDescent="0.35">
      <c r="A102" s="655" t="s">
        <v>937</v>
      </c>
      <c r="B102" s="656" t="s">
        <v>908</v>
      </c>
      <c r="C102" s="656" t="s">
        <v>1402</v>
      </c>
      <c r="D102" s="656" t="s">
        <v>1403</v>
      </c>
      <c r="E102" s="656" t="s">
        <v>1170</v>
      </c>
      <c r="F102" s="659"/>
      <c r="G102" s="659"/>
      <c r="H102" s="667">
        <v>0</v>
      </c>
      <c r="I102" s="659">
        <v>1</v>
      </c>
      <c r="J102" s="659">
        <v>17.690000000000001</v>
      </c>
      <c r="K102" s="667">
        <v>1</v>
      </c>
      <c r="L102" s="659">
        <v>1</v>
      </c>
      <c r="M102" s="660">
        <v>17.690000000000001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179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333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313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3" t="s">
        <v>529</v>
      </c>
      <c r="B5" s="634" t="s">
        <v>530</v>
      </c>
      <c r="C5" s="635" t="s">
        <v>531</v>
      </c>
      <c r="D5" s="635" t="s">
        <v>531</v>
      </c>
      <c r="E5" s="635"/>
      <c r="F5" s="635" t="s">
        <v>531</v>
      </c>
      <c r="G5" s="635" t="s">
        <v>531</v>
      </c>
      <c r="H5" s="635" t="s">
        <v>531</v>
      </c>
      <c r="I5" s="636" t="s">
        <v>531</v>
      </c>
      <c r="J5" s="637" t="s">
        <v>74</v>
      </c>
    </row>
    <row r="6" spans="1:10" ht="14.4" customHeight="1" x14ac:dyDescent="0.3">
      <c r="A6" s="633" t="s">
        <v>529</v>
      </c>
      <c r="B6" s="634" t="s">
        <v>352</v>
      </c>
      <c r="C6" s="635">
        <v>0.28439999999999999</v>
      </c>
      <c r="D6" s="635">
        <v>0</v>
      </c>
      <c r="E6" s="635"/>
      <c r="F6" s="635">
        <v>0.40862999999999999</v>
      </c>
      <c r="G6" s="635">
        <v>0.17010565316500001</v>
      </c>
      <c r="H6" s="635">
        <v>0.23852434683499998</v>
      </c>
      <c r="I6" s="636">
        <v>2.4022129329448849</v>
      </c>
      <c r="J6" s="637" t="s">
        <v>1</v>
      </c>
    </row>
    <row r="7" spans="1:10" ht="14.4" customHeight="1" x14ac:dyDescent="0.3">
      <c r="A7" s="633" t="s">
        <v>529</v>
      </c>
      <c r="B7" s="634" t="s">
        <v>353</v>
      </c>
      <c r="C7" s="635">
        <v>0</v>
      </c>
      <c r="D7" s="635" t="s">
        <v>531</v>
      </c>
      <c r="E7" s="635"/>
      <c r="F7" s="635">
        <v>0.76122999999999996</v>
      </c>
      <c r="G7" s="635">
        <v>0.58333333333333326</v>
      </c>
      <c r="H7" s="635">
        <v>0.1778966666666667</v>
      </c>
      <c r="I7" s="636">
        <v>1.3049657142857143</v>
      </c>
      <c r="J7" s="637" t="s">
        <v>1</v>
      </c>
    </row>
    <row r="8" spans="1:10" ht="14.4" customHeight="1" x14ac:dyDescent="0.3">
      <c r="A8" s="633" t="s">
        <v>529</v>
      </c>
      <c r="B8" s="634" t="s">
        <v>354</v>
      </c>
      <c r="C8" s="635">
        <v>15.46162</v>
      </c>
      <c r="D8" s="635">
        <v>13.217009999999</v>
      </c>
      <c r="E8" s="635"/>
      <c r="F8" s="635">
        <v>10.473759999999999</v>
      </c>
      <c r="G8" s="635">
        <v>15.388060512310499</v>
      </c>
      <c r="H8" s="635">
        <v>-4.9143005123105006</v>
      </c>
      <c r="I8" s="636">
        <v>0.6806419815948187</v>
      </c>
      <c r="J8" s="637" t="s">
        <v>1</v>
      </c>
    </row>
    <row r="9" spans="1:10" ht="14.4" customHeight="1" x14ac:dyDescent="0.3">
      <c r="A9" s="633" t="s">
        <v>529</v>
      </c>
      <c r="B9" s="634" t="s">
        <v>355</v>
      </c>
      <c r="C9" s="635">
        <v>701.74717999999996</v>
      </c>
      <c r="D9" s="635">
        <v>798.85176000000001</v>
      </c>
      <c r="E9" s="635"/>
      <c r="F9" s="635">
        <v>810.27233999999999</v>
      </c>
      <c r="G9" s="635">
        <v>815.8118893293431</v>
      </c>
      <c r="H9" s="635">
        <v>-5.5395493293431173</v>
      </c>
      <c r="I9" s="636">
        <v>0.99320977126982424</v>
      </c>
      <c r="J9" s="637" t="s">
        <v>1</v>
      </c>
    </row>
    <row r="10" spans="1:10" ht="14.4" customHeight="1" x14ac:dyDescent="0.3">
      <c r="A10" s="633" t="s">
        <v>529</v>
      </c>
      <c r="B10" s="634" t="s">
        <v>356</v>
      </c>
      <c r="C10" s="635">
        <v>0</v>
      </c>
      <c r="D10" s="635">
        <v>26.7652</v>
      </c>
      <c r="E10" s="635"/>
      <c r="F10" s="635">
        <v>0</v>
      </c>
      <c r="G10" s="635">
        <v>14.221616493613086</v>
      </c>
      <c r="H10" s="635">
        <v>-14.221616493613086</v>
      </c>
      <c r="I10" s="636">
        <v>0</v>
      </c>
      <c r="J10" s="637" t="s">
        <v>1</v>
      </c>
    </row>
    <row r="11" spans="1:10" ht="14.4" customHeight="1" x14ac:dyDescent="0.3">
      <c r="A11" s="633" t="s">
        <v>529</v>
      </c>
      <c r="B11" s="634" t="s">
        <v>357</v>
      </c>
      <c r="C11" s="635">
        <v>3.7164999999999999</v>
      </c>
      <c r="D11" s="635">
        <v>3.377129999998</v>
      </c>
      <c r="E11" s="635"/>
      <c r="F11" s="635">
        <v>4.9120000000000008</v>
      </c>
      <c r="G11" s="635">
        <v>4.3251512858639174</v>
      </c>
      <c r="H11" s="635">
        <v>0.58684871413608342</v>
      </c>
      <c r="I11" s="636">
        <v>1.1356828178598299</v>
      </c>
      <c r="J11" s="637" t="s">
        <v>1</v>
      </c>
    </row>
    <row r="12" spans="1:10" ht="14.4" customHeight="1" x14ac:dyDescent="0.3">
      <c r="A12" s="633" t="s">
        <v>529</v>
      </c>
      <c r="B12" s="634" t="s">
        <v>358</v>
      </c>
      <c r="C12" s="635">
        <v>33.201749999999997</v>
      </c>
      <c r="D12" s="635">
        <v>25.656999999999002</v>
      </c>
      <c r="E12" s="635"/>
      <c r="F12" s="635">
        <v>38.387509999999992</v>
      </c>
      <c r="G12" s="635">
        <v>32.937886115106579</v>
      </c>
      <c r="H12" s="635">
        <v>5.4496238848934127</v>
      </c>
      <c r="I12" s="636">
        <v>1.165451537049125</v>
      </c>
      <c r="J12" s="637" t="s">
        <v>1</v>
      </c>
    </row>
    <row r="13" spans="1:10" ht="14.4" customHeight="1" x14ac:dyDescent="0.3">
      <c r="A13" s="633" t="s">
        <v>529</v>
      </c>
      <c r="B13" s="634" t="s">
        <v>534</v>
      </c>
      <c r="C13" s="635">
        <v>754.41144999999995</v>
      </c>
      <c r="D13" s="635">
        <v>867.86809999999616</v>
      </c>
      <c r="E13" s="635"/>
      <c r="F13" s="635">
        <v>865.2154700000001</v>
      </c>
      <c r="G13" s="635">
        <v>883.43804272273553</v>
      </c>
      <c r="H13" s="635">
        <v>-18.222572722735435</v>
      </c>
      <c r="I13" s="636">
        <v>0.9793731174779684</v>
      </c>
      <c r="J13" s="637" t="s">
        <v>535</v>
      </c>
    </row>
    <row r="15" spans="1:10" ht="14.4" customHeight="1" x14ac:dyDescent="0.3">
      <c r="A15" s="633" t="s">
        <v>529</v>
      </c>
      <c r="B15" s="634" t="s">
        <v>530</v>
      </c>
      <c r="C15" s="635" t="s">
        <v>531</v>
      </c>
      <c r="D15" s="635" t="s">
        <v>531</v>
      </c>
      <c r="E15" s="635"/>
      <c r="F15" s="635" t="s">
        <v>531</v>
      </c>
      <c r="G15" s="635" t="s">
        <v>531</v>
      </c>
      <c r="H15" s="635" t="s">
        <v>531</v>
      </c>
      <c r="I15" s="636" t="s">
        <v>531</v>
      </c>
      <c r="J15" s="637" t="s">
        <v>74</v>
      </c>
    </row>
    <row r="16" spans="1:10" ht="14.4" customHeight="1" x14ac:dyDescent="0.3">
      <c r="A16" s="633" t="s">
        <v>536</v>
      </c>
      <c r="B16" s="634" t="s">
        <v>537</v>
      </c>
      <c r="C16" s="635" t="s">
        <v>531</v>
      </c>
      <c r="D16" s="635" t="s">
        <v>531</v>
      </c>
      <c r="E16" s="635"/>
      <c r="F16" s="635" t="s">
        <v>531</v>
      </c>
      <c r="G16" s="635" t="s">
        <v>531</v>
      </c>
      <c r="H16" s="635" t="s">
        <v>531</v>
      </c>
      <c r="I16" s="636" t="s">
        <v>531</v>
      </c>
      <c r="J16" s="637" t="s">
        <v>0</v>
      </c>
    </row>
    <row r="17" spans="1:10" ht="14.4" customHeight="1" x14ac:dyDescent="0.3">
      <c r="A17" s="633" t="s">
        <v>536</v>
      </c>
      <c r="B17" s="634" t="s">
        <v>354</v>
      </c>
      <c r="C17" s="635">
        <v>3.16289</v>
      </c>
      <c r="D17" s="635">
        <v>1.4549799999999999</v>
      </c>
      <c r="E17" s="635"/>
      <c r="F17" s="635">
        <v>1.3231799999999998</v>
      </c>
      <c r="G17" s="635">
        <v>1.8954438905978332</v>
      </c>
      <c r="H17" s="635">
        <v>-0.57226389059783345</v>
      </c>
      <c r="I17" s="636">
        <v>0.69808449965915986</v>
      </c>
      <c r="J17" s="637" t="s">
        <v>1</v>
      </c>
    </row>
    <row r="18" spans="1:10" ht="14.4" customHeight="1" x14ac:dyDescent="0.3">
      <c r="A18" s="633" t="s">
        <v>536</v>
      </c>
      <c r="B18" s="634" t="s">
        <v>355</v>
      </c>
      <c r="C18" s="635">
        <v>3.9051</v>
      </c>
      <c r="D18" s="635">
        <v>5.9864999999999995</v>
      </c>
      <c r="E18" s="635"/>
      <c r="F18" s="635">
        <v>8.8391000000000002</v>
      </c>
      <c r="G18" s="635">
        <v>8.8030170167117507</v>
      </c>
      <c r="H18" s="635">
        <v>3.6082983288249437E-2</v>
      </c>
      <c r="I18" s="636">
        <v>1.0040989337200814</v>
      </c>
      <c r="J18" s="637" t="s">
        <v>1</v>
      </c>
    </row>
    <row r="19" spans="1:10" ht="14.4" customHeight="1" x14ac:dyDescent="0.3">
      <c r="A19" s="633" t="s">
        <v>536</v>
      </c>
      <c r="B19" s="634" t="s">
        <v>357</v>
      </c>
      <c r="C19" s="635">
        <v>0.57699999999999996</v>
      </c>
      <c r="D19" s="635">
        <v>0.626</v>
      </c>
      <c r="E19" s="635"/>
      <c r="F19" s="635">
        <v>1.202</v>
      </c>
      <c r="G19" s="635">
        <v>0.37459372366266663</v>
      </c>
      <c r="H19" s="635">
        <v>0.82740627633733332</v>
      </c>
      <c r="I19" s="636">
        <v>3.2088097692807009</v>
      </c>
      <c r="J19" s="637" t="s">
        <v>1</v>
      </c>
    </row>
    <row r="20" spans="1:10" ht="14.4" customHeight="1" x14ac:dyDescent="0.3">
      <c r="A20" s="633" t="s">
        <v>536</v>
      </c>
      <c r="B20" s="634" t="s">
        <v>358</v>
      </c>
      <c r="C20" s="635">
        <v>5.234</v>
      </c>
      <c r="D20" s="635">
        <v>4.7929999999999993</v>
      </c>
      <c r="E20" s="635"/>
      <c r="F20" s="635">
        <v>4.8769999999999998</v>
      </c>
      <c r="G20" s="635">
        <v>4.4428242338894162</v>
      </c>
      <c r="H20" s="635">
        <v>0.43417576611058362</v>
      </c>
      <c r="I20" s="636">
        <v>1.0977251728300963</v>
      </c>
      <c r="J20" s="637" t="s">
        <v>1</v>
      </c>
    </row>
    <row r="21" spans="1:10" ht="14.4" customHeight="1" x14ac:dyDescent="0.3">
      <c r="A21" s="633" t="s">
        <v>536</v>
      </c>
      <c r="B21" s="634" t="s">
        <v>538</v>
      </c>
      <c r="C21" s="635">
        <v>12.87899</v>
      </c>
      <c r="D21" s="635">
        <v>12.860479999999999</v>
      </c>
      <c r="E21" s="635"/>
      <c r="F21" s="635">
        <v>16.24128</v>
      </c>
      <c r="G21" s="635">
        <v>15.515878864861667</v>
      </c>
      <c r="H21" s="635">
        <v>0.72540113513833226</v>
      </c>
      <c r="I21" s="636">
        <v>1.0467521782978808</v>
      </c>
      <c r="J21" s="637" t="s">
        <v>539</v>
      </c>
    </row>
    <row r="22" spans="1:10" ht="14.4" customHeight="1" x14ac:dyDescent="0.3">
      <c r="A22" s="633" t="s">
        <v>531</v>
      </c>
      <c r="B22" s="634" t="s">
        <v>531</v>
      </c>
      <c r="C22" s="635" t="s">
        <v>531</v>
      </c>
      <c r="D22" s="635" t="s">
        <v>531</v>
      </c>
      <c r="E22" s="635"/>
      <c r="F22" s="635" t="s">
        <v>531</v>
      </c>
      <c r="G22" s="635" t="s">
        <v>531</v>
      </c>
      <c r="H22" s="635" t="s">
        <v>531</v>
      </c>
      <c r="I22" s="636" t="s">
        <v>531</v>
      </c>
      <c r="J22" s="637" t="s">
        <v>540</v>
      </c>
    </row>
    <row r="23" spans="1:10" ht="14.4" customHeight="1" x14ac:dyDescent="0.3">
      <c r="A23" s="633" t="s">
        <v>541</v>
      </c>
      <c r="B23" s="634" t="s">
        <v>542</v>
      </c>
      <c r="C23" s="635" t="s">
        <v>531</v>
      </c>
      <c r="D23" s="635" t="s">
        <v>531</v>
      </c>
      <c r="E23" s="635"/>
      <c r="F23" s="635" t="s">
        <v>531</v>
      </c>
      <c r="G23" s="635" t="s">
        <v>531</v>
      </c>
      <c r="H23" s="635" t="s">
        <v>531</v>
      </c>
      <c r="I23" s="636" t="s">
        <v>531</v>
      </c>
      <c r="J23" s="637" t="s">
        <v>0</v>
      </c>
    </row>
    <row r="24" spans="1:10" ht="14.4" customHeight="1" x14ac:dyDescent="0.3">
      <c r="A24" s="633" t="s">
        <v>541</v>
      </c>
      <c r="B24" s="634" t="s">
        <v>354</v>
      </c>
      <c r="C24" s="635">
        <v>2.6110599999999997</v>
      </c>
      <c r="D24" s="635">
        <v>2.5883899999989999</v>
      </c>
      <c r="E24" s="635"/>
      <c r="F24" s="635">
        <v>2.5943300000000002</v>
      </c>
      <c r="G24" s="635">
        <v>2.4916449396539169</v>
      </c>
      <c r="H24" s="635">
        <v>0.10268506034608338</v>
      </c>
      <c r="I24" s="636">
        <v>1.0412117548178217</v>
      </c>
      <c r="J24" s="637" t="s">
        <v>1</v>
      </c>
    </row>
    <row r="25" spans="1:10" ht="14.4" customHeight="1" x14ac:dyDescent="0.3">
      <c r="A25" s="633" t="s">
        <v>541</v>
      </c>
      <c r="B25" s="634" t="s">
        <v>355</v>
      </c>
      <c r="C25" s="635">
        <v>64.622119999999995</v>
      </c>
      <c r="D25" s="635">
        <v>53.546479999999988</v>
      </c>
      <c r="E25" s="635"/>
      <c r="F25" s="635">
        <v>51.601570000000002</v>
      </c>
      <c r="G25" s="635">
        <v>54.838397713915086</v>
      </c>
      <c r="H25" s="635">
        <v>-3.2368277139150834</v>
      </c>
      <c r="I25" s="636">
        <v>0.94097515885126326</v>
      </c>
      <c r="J25" s="637" t="s">
        <v>1</v>
      </c>
    </row>
    <row r="26" spans="1:10" ht="14.4" customHeight="1" x14ac:dyDescent="0.3">
      <c r="A26" s="633" t="s">
        <v>541</v>
      </c>
      <c r="B26" s="634" t="s">
        <v>356</v>
      </c>
      <c r="C26" s="635">
        <v>0</v>
      </c>
      <c r="D26" s="635" t="s">
        <v>531</v>
      </c>
      <c r="E26" s="635"/>
      <c r="F26" s="635" t="s">
        <v>531</v>
      </c>
      <c r="G26" s="635" t="s">
        <v>531</v>
      </c>
      <c r="H26" s="635" t="s">
        <v>531</v>
      </c>
      <c r="I26" s="636" t="s">
        <v>531</v>
      </c>
      <c r="J26" s="637" t="s">
        <v>1</v>
      </c>
    </row>
    <row r="27" spans="1:10" ht="14.4" customHeight="1" x14ac:dyDescent="0.3">
      <c r="A27" s="633" t="s">
        <v>541</v>
      </c>
      <c r="B27" s="634" t="s">
        <v>357</v>
      </c>
      <c r="C27" s="635">
        <v>1.7304999999999999</v>
      </c>
      <c r="D27" s="635">
        <v>0.14499999999999999</v>
      </c>
      <c r="E27" s="635"/>
      <c r="F27" s="635">
        <v>1.5</v>
      </c>
      <c r="G27" s="635">
        <v>0.80483795259874991</v>
      </c>
      <c r="H27" s="635">
        <v>0.69516204740125009</v>
      </c>
      <c r="I27" s="636">
        <v>1.8637292080432264</v>
      </c>
      <c r="J27" s="637" t="s">
        <v>1</v>
      </c>
    </row>
    <row r="28" spans="1:10" ht="14.4" customHeight="1" x14ac:dyDescent="0.3">
      <c r="A28" s="633" t="s">
        <v>541</v>
      </c>
      <c r="B28" s="634" t="s">
        <v>358</v>
      </c>
      <c r="C28" s="635">
        <v>9.2259999999999991</v>
      </c>
      <c r="D28" s="635">
        <v>5.9979999999999993</v>
      </c>
      <c r="E28" s="635"/>
      <c r="F28" s="635">
        <v>10.480650000000001</v>
      </c>
      <c r="G28" s="635">
        <v>8.3931930513987485</v>
      </c>
      <c r="H28" s="635">
        <v>2.0874569486012522</v>
      </c>
      <c r="I28" s="636">
        <v>1.248708320637683</v>
      </c>
      <c r="J28" s="637" t="s">
        <v>1</v>
      </c>
    </row>
    <row r="29" spans="1:10" ht="14.4" customHeight="1" x14ac:dyDescent="0.3">
      <c r="A29" s="633" t="s">
        <v>541</v>
      </c>
      <c r="B29" s="634" t="s">
        <v>543</v>
      </c>
      <c r="C29" s="635">
        <v>78.189679999999996</v>
      </c>
      <c r="D29" s="635">
        <v>62.277869999998991</v>
      </c>
      <c r="E29" s="635"/>
      <c r="F29" s="635">
        <v>66.176550000000006</v>
      </c>
      <c r="G29" s="635">
        <v>66.528073657566509</v>
      </c>
      <c r="H29" s="635">
        <v>-0.35152365756650283</v>
      </c>
      <c r="I29" s="636">
        <v>0.9947161605884477</v>
      </c>
      <c r="J29" s="637" t="s">
        <v>539</v>
      </c>
    </row>
    <row r="30" spans="1:10" ht="14.4" customHeight="1" x14ac:dyDescent="0.3">
      <c r="A30" s="633" t="s">
        <v>531</v>
      </c>
      <c r="B30" s="634" t="s">
        <v>531</v>
      </c>
      <c r="C30" s="635" t="s">
        <v>531</v>
      </c>
      <c r="D30" s="635" t="s">
        <v>531</v>
      </c>
      <c r="E30" s="635"/>
      <c r="F30" s="635" t="s">
        <v>531</v>
      </c>
      <c r="G30" s="635" t="s">
        <v>531</v>
      </c>
      <c r="H30" s="635" t="s">
        <v>531</v>
      </c>
      <c r="I30" s="636" t="s">
        <v>531</v>
      </c>
      <c r="J30" s="637" t="s">
        <v>540</v>
      </c>
    </row>
    <row r="31" spans="1:10" ht="14.4" customHeight="1" x14ac:dyDescent="0.3">
      <c r="A31" s="633" t="s">
        <v>544</v>
      </c>
      <c r="B31" s="634" t="s">
        <v>545</v>
      </c>
      <c r="C31" s="635" t="s">
        <v>531</v>
      </c>
      <c r="D31" s="635" t="s">
        <v>531</v>
      </c>
      <c r="E31" s="635"/>
      <c r="F31" s="635" t="s">
        <v>531</v>
      </c>
      <c r="G31" s="635" t="s">
        <v>531</v>
      </c>
      <c r="H31" s="635" t="s">
        <v>531</v>
      </c>
      <c r="I31" s="636" t="s">
        <v>531</v>
      </c>
      <c r="J31" s="637" t="s">
        <v>0</v>
      </c>
    </row>
    <row r="32" spans="1:10" ht="14.4" customHeight="1" x14ac:dyDescent="0.3">
      <c r="A32" s="633" t="s">
        <v>544</v>
      </c>
      <c r="B32" s="634" t="s">
        <v>352</v>
      </c>
      <c r="C32" s="635">
        <v>0.28439999999999999</v>
      </c>
      <c r="D32" s="635">
        <v>0</v>
      </c>
      <c r="E32" s="635"/>
      <c r="F32" s="635">
        <v>0.40862999999999999</v>
      </c>
      <c r="G32" s="635">
        <v>0.17010565316500001</v>
      </c>
      <c r="H32" s="635">
        <v>0.23852434683499998</v>
      </c>
      <c r="I32" s="636">
        <v>2.4022129329448849</v>
      </c>
      <c r="J32" s="637" t="s">
        <v>1</v>
      </c>
    </row>
    <row r="33" spans="1:10" ht="14.4" customHeight="1" x14ac:dyDescent="0.3">
      <c r="A33" s="633" t="s">
        <v>544</v>
      </c>
      <c r="B33" s="634" t="s">
        <v>353</v>
      </c>
      <c r="C33" s="635">
        <v>0</v>
      </c>
      <c r="D33" s="635" t="s">
        <v>531</v>
      </c>
      <c r="E33" s="635"/>
      <c r="F33" s="635">
        <v>0.76122999999999996</v>
      </c>
      <c r="G33" s="635">
        <v>0.58333333333333326</v>
      </c>
      <c r="H33" s="635">
        <v>0.1778966666666667</v>
      </c>
      <c r="I33" s="636">
        <v>1.3049657142857143</v>
      </c>
      <c r="J33" s="637" t="s">
        <v>1</v>
      </c>
    </row>
    <row r="34" spans="1:10" ht="14.4" customHeight="1" x14ac:dyDescent="0.3">
      <c r="A34" s="633" t="s">
        <v>544</v>
      </c>
      <c r="B34" s="634" t="s">
        <v>354</v>
      </c>
      <c r="C34" s="635">
        <v>1.2071999999999998</v>
      </c>
      <c r="D34" s="635">
        <v>0.78089999999999993</v>
      </c>
      <c r="E34" s="635"/>
      <c r="F34" s="635">
        <v>7.2660000000000002E-2</v>
      </c>
      <c r="G34" s="635">
        <v>1.2174956994474164</v>
      </c>
      <c r="H34" s="635">
        <v>-1.1448356994474165</v>
      </c>
      <c r="I34" s="636">
        <v>5.9679882264042597E-2</v>
      </c>
      <c r="J34" s="637" t="s">
        <v>1</v>
      </c>
    </row>
    <row r="35" spans="1:10" ht="14.4" customHeight="1" x14ac:dyDescent="0.3">
      <c r="A35" s="633" t="s">
        <v>544</v>
      </c>
      <c r="B35" s="634" t="s">
        <v>355</v>
      </c>
      <c r="C35" s="635">
        <v>4.9553000000000003</v>
      </c>
      <c r="D35" s="635">
        <v>5.1210000000000004</v>
      </c>
      <c r="E35" s="635"/>
      <c r="F35" s="635">
        <v>2.9610799999999995</v>
      </c>
      <c r="G35" s="635">
        <v>5.2628630090195827</v>
      </c>
      <c r="H35" s="635">
        <v>-2.3017830090195832</v>
      </c>
      <c r="I35" s="636">
        <v>0.56263672357141936</v>
      </c>
      <c r="J35" s="637" t="s">
        <v>1</v>
      </c>
    </row>
    <row r="36" spans="1:10" ht="14.4" customHeight="1" x14ac:dyDescent="0.3">
      <c r="A36" s="633" t="s">
        <v>544</v>
      </c>
      <c r="B36" s="634" t="s">
        <v>357</v>
      </c>
      <c r="C36" s="635">
        <v>0.86799999999999988</v>
      </c>
      <c r="D36" s="635">
        <v>1.9581299999989998</v>
      </c>
      <c r="E36" s="635"/>
      <c r="F36" s="635">
        <v>1.4</v>
      </c>
      <c r="G36" s="635">
        <v>2.3809739565010002</v>
      </c>
      <c r="H36" s="635">
        <v>-0.98097395650100028</v>
      </c>
      <c r="I36" s="636">
        <v>0.58799467175079612</v>
      </c>
      <c r="J36" s="637" t="s">
        <v>1</v>
      </c>
    </row>
    <row r="37" spans="1:10" ht="14.4" customHeight="1" x14ac:dyDescent="0.3">
      <c r="A37" s="633" t="s">
        <v>544</v>
      </c>
      <c r="B37" s="634" t="s">
        <v>358</v>
      </c>
      <c r="C37" s="635">
        <v>3.8380000000000001</v>
      </c>
      <c r="D37" s="635">
        <v>3.2889999999990001</v>
      </c>
      <c r="E37" s="635"/>
      <c r="F37" s="635">
        <v>6.6586400000000001</v>
      </c>
      <c r="G37" s="635">
        <v>3.4010381518814166</v>
      </c>
      <c r="H37" s="635">
        <v>3.2576018481185836</v>
      </c>
      <c r="I37" s="636">
        <v>1.9578257292751964</v>
      </c>
      <c r="J37" s="637" t="s">
        <v>1</v>
      </c>
    </row>
    <row r="38" spans="1:10" ht="14.4" customHeight="1" x14ac:dyDescent="0.3">
      <c r="A38" s="633" t="s">
        <v>544</v>
      </c>
      <c r="B38" s="634" t="s">
        <v>546</v>
      </c>
      <c r="C38" s="635">
        <v>11.152899999999999</v>
      </c>
      <c r="D38" s="635">
        <v>11.149029999998</v>
      </c>
      <c r="E38" s="635"/>
      <c r="F38" s="635">
        <v>12.26224</v>
      </c>
      <c r="G38" s="635">
        <v>13.01580980334775</v>
      </c>
      <c r="H38" s="635">
        <v>-0.75356980334774981</v>
      </c>
      <c r="I38" s="636">
        <v>0.9421035022228178</v>
      </c>
      <c r="J38" s="637" t="s">
        <v>539</v>
      </c>
    </row>
    <row r="39" spans="1:10" ht="14.4" customHeight="1" x14ac:dyDescent="0.3">
      <c r="A39" s="633" t="s">
        <v>531</v>
      </c>
      <c r="B39" s="634" t="s">
        <v>531</v>
      </c>
      <c r="C39" s="635" t="s">
        <v>531</v>
      </c>
      <c r="D39" s="635" t="s">
        <v>531</v>
      </c>
      <c r="E39" s="635"/>
      <c r="F39" s="635" t="s">
        <v>531</v>
      </c>
      <c r="G39" s="635" t="s">
        <v>531</v>
      </c>
      <c r="H39" s="635" t="s">
        <v>531</v>
      </c>
      <c r="I39" s="636" t="s">
        <v>531</v>
      </c>
      <c r="J39" s="637" t="s">
        <v>540</v>
      </c>
    </row>
    <row r="40" spans="1:10" ht="14.4" customHeight="1" x14ac:dyDescent="0.3">
      <c r="A40" s="633" t="s">
        <v>547</v>
      </c>
      <c r="B40" s="634" t="s">
        <v>548</v>
      </c>
      <c r="C40" s="635" t="s">
        <v>531</v>
      </c>
      <c r="D40" s="635" t="s">
        <v>531</v>
      </c>
      <c r="E40" s="635"/>
      <c r="F40" s="635" t="s">
        <v>531</v>
      </c>
      <c r="G40" s="635" t="s">
        <v>531</v>
      </c>
      <c r="H40" s="635" t="s">
        <v>531</v>
      </c>
      <c r="I40" s="636" t="s">
        <v>531</v>
      </c>
      <c r="J40" s="637" t="s">
        <v>0</v>
      </c>
    </row>
    <row r="41" spans="1:10" ht="14.4" customHeight="1" x14ac:dyDescent="0.3">
      <c r="A41" s="633" t="s">
        <v>547</v>
      </c>
      <c r="B41" s="634" t="s">
        <v>352</v>
      </c>
      <c r="C41" s="635">
        <v>0</v>
      </c>
      <c r="D41" s="635">
        <v>0</v>
      </c>
      <c r="E41" s="635"/>
      <c r="F41" s="635" t="s">
        <v>531</v>
      </c>
      <c r="G41" s="635" t="s">
        <v>531</v>
      </c>
      <c r="H41" s="635" t="s">
        <v>531</v>
      </c>
      <c r="I41" s="636" t="s">
        <v>531</v>
      </c>
      <c r="J41" s="637" t="s">
        <v>1</v>
      </c>
    </row>
    <row r="42" spans="1:10" ht="14.4" customHeight="1" x14ac:dyDescent="0.3">
      <c r="A42" s="633" t="s">
        <v>547</v>
      </c>
      <c r="B42" s="634" t="s">
        <v>354</v>
      </c>
      <c r="C42" s="635">
        <v>8.4804700000000004</v>
      </c>
      <c r="D42" s="635">
        <v>8.3927400000000016</v>
      </c>
      <c r="E42" s="635"/>
      <c r="F42" s="635">
        <v>6.4835899999999995</v>
      </c>
      <c r="G42" s="635">
        <v>9.783475982611332</v>
      </c>
      <c r="H42" s="635">
        <v>-3.2998859826113325</v>
      </c>
      <c r="I42" s="636">
        <v>0.66270822471722857</v>
      </c>
      <c r="J42" s="637" t="s">
        <v>1</v>
      </c>
    </row>
    <row r="43" spans="1:10" ht="14.4" customHeight="1" x14ac:dyDescent="0.3">
      <c r="A43" s="633" t="s">
        <v>547</v>
      </c>
      <c r="B43" s="634" t="s">
        <v>355</v>
      </c>
      <c r="C43" s="635">
        <v>628.26465999999994</v>
      </c>
      <c r="D43" s="635">
        <v>734.19777999999997</v>
      </c>
      <c r="E43" s="635"/>
      <c r="F43" s="635">
        <v>746.87058999999999</v>
      </c>
      <c r="G43" s="635">
        <v>746.90761158969667</v>
      </c>
      <c r="H43" s="635">
        <v>-3.7021589696678348E-2</v>
      </c>
      <c r="I43" s="636">
        <v>0.99995043350861312</v>
      </c>
      <c r="J43" s="637" t="s">
        <v>1</v>
      </c>
    </row>
    <row r="44" spans="1:10" ht="14.4" customHeight="1" x14ac:dyDescent="0.3">
      <c r="A44" s="633" t="s">
        <v>547</v>
      </c>
      <c r="B44" s="634" t="s">
        <v>356</v>
      </c>
      <c r="C44" s="635">
        <v>0</v>
      </c>
      <c r="D44" s="635">
        <v>26.7652</v>
      </c>
      <c r="E44" s="635"/>
      <c r="F44" s="635">
        <v>0</v>
      </c>
      <c r="G44" s="635">
        <v>14.221616493613086</v>
      </c>
      <c r="H44" s="635">
        <v>-14.221616493613086</v>
      </c>
      <c r="I44" s="636">
        <v>0</v>
      </c>
      <c r="J44" s="637" t="s">
        <v>1</v>
      </c>
    </row>
    <row r="45" spans="1:10" ht="14.4" customHeight="1" x14ac:dyDescent="0.3">
      <c r="A45" s="633" t="s">
        <v>547</v>
      </c>
      <c r="B45" s="634" t="s">
        <v>357</v>
      </c>
      <c r="C45" s="635">
        <v>0.54100000000000004</v>
      </c>
      <c r="D45" s="635">
        <v>0.64799999999900004</v>
      </c>
      <c r="E45" s="635"/>
      <c r="F45" s="635">
        <v>0.81</v>
      </c>
      <c r="G45" s="635">
        <v>0.7647456531015</v>
      </c>
      <c r="H45" s="635">
        <v>4.5254346898500053E-2</v>
      </c>
      <c r="I45" s="636">
        <v>1.0591756837256501</v>
      </c>
      <c r="J45" s="637" t="s">
        <v>1</v>
      </c>
    </row>
    <row r="46" spans="1:10" ht="14.4" customHeight="1" x14ac:dyDescent="0.3">
      <c r="A46" s="633" t="s">
        <v>547</v>
      </c>
      <c r="B46" s="634" t="s">
        <v>358</v>
      </c>
      <c r="C46" s="635">
        <v>14.903749999999999</v>
      </c>
      <c r="D46" s="635">
        <v>11.577000000000002</v>
      </c>
      <c r="E46" s="635"/>
      <c r="F46" s="635">
        <v>16.371219999999997</v>
      </c>
      <c r="G46" s="635">
        <v>16.700830677937002</v>
      </c>
      <c r="H46" s="635">
        <v>-0.32961067793700494</v>
      </c>
      <c r="I46" s="636">
        <v>0.98026381535785256</v>
      </c>
      <c r="J46" s="637" t="s">
        <v>1</v>
      </c>
    </row>
    <row r="47" spans="1:10" ht="14.4" customHeight="1" x14ac:dyDescent="0.3">
      <c r="A47" s="633" t="s">
        <v>547</v>
      </c>
      <c r="B47" s="634" t="s">
        <v>549</v>
      </c>
      <c r="C47" s="635">
        <v>652.1898799999999</v>
      </c>
      <c r="D47" s="635">
        <v>781.58071999999902</v>
      </c>
      <c r="E47" s="635"/>
      <c r="F47" s="635">
        <v>770.53539999999998</v>
      </c>
      <c r="G47" s="635">
        <v>788.37828039695955</v>
      </c>
      <c r="H47" s="635">
        <v>-17.842880396959572</v>
      </c>
      <c r="I47" s="636">
        <v>0.97736761547010731</v>
      </c>
      <c r="J47" s="637" t="s">
        <v>539</v>
      </c>
    </row>
    <row r="48" spans="1:10" ht="14.4" customHeight="1" x14ac:dyDescent="0.3">
      <c r="A48" s="633" t="s">
        <v>531</v>
      </c>
      <c r="B48" s="634" t="s">
        <v>531</v>
      </c>
      <c r="C48" s="635" t="s">
        <v>531</v>
      </c>
      <c r="D48" s="635" t="s">
        <v>531</v>
      </c>
      <c r="E48" s="635"/>
      <c r="F48" s="635" t="s">
        <v>531</v>
      </c>
      <c r="G48" s="635" t="s">
        <v>531</v>
      </c>
      <c r="H48" s="635" t="s">
        <v>531</v>
      </c>
      <c r="I48" s="636" t="s">
        <v>531</v>
      </c>
      <c r="J48" s="637" t="s">
        <v>540</v>
      </c>
    </row>
    <row r="49" spans="1:10" ht="14.4" customHeight="1" x14ac:dyDescent="0.3">
      <c r="A49" s="633" t="s">
        <v>529</v>
      </c>
      <c r="B49" s="634" t="s">
        <v>534</v>
      </c>
      <c r="C49" s="635">
        <v>754.41144999999995</v>
      </c>
      <c r="D49" s="635">
        <v>867.86809999999605</v>
      </c>
      <c r="E49" s="635"/>
      <c r="F49" s="635">
        <v>865.21546999999987</v>
      </c>
      <c r="G49" s="635">
        <v>883.43804272273553</v>
      </c>
      <c r="H49" s="635">
        <v>-18.222572722735663</v>
      </c>
      <c r="I49" s="636">
        <v>0.97937311747796807</v>
      </c>
      <c r="J49" s="637" t="s">
        <v>535</v>
      </c>
    </row>
  </sheetData>
  <mergeCells count="3">
    <mergeCell ref="A1:I1"/>
    <mergeCell ref="F3:I3"/>
    <mergeCell ref="C4:D4"/>
  </mergeCells>
  <conditionalFormatting sqref="F14 F50:F65537">
    <cfRule type="cellIs" dxfId="36" priority="18" stopIfTrue="1" operator="greaterThan">
      <formula>1</formula>
    </cfRule>
  </conditionalFormatting>
  <conditionalFormatting sqref="H5:H13">
    <cfRule type="expression" dxfId="35" priority="14">
      <formula>$H5&gt;0</formula>
    </cfRule>
  </conditionalFormatting>
  <conditionalFormatting sqref="I5:I13">
    <cfRule type="expression" dxfId="34" priority="15">
      <formula>$I5&gt;1</formula>
    </cfRule>
  </conditionalFormatting>
  <conditionalFormatting sqref="B5:B13">
    <cfRule type="expression" dxfId="33" priority="11">
      <formula>OR($J5="NS",$J5="SumaNS",$J5="Účet")</formula>
    </cfRule>
  </conditionalFormatting>
  <conditionalFormatting sqref="F5:I13 B5:D13">
    <cfRule type="expression" dxfId="32" priority="17">
      <formula>AND($J5&lt;&gt;"",$J5&lt;&gt;"mezeraKL")</formula>
    </cfRule>
  </conditionalFormatting>
  <conditionalFormatting sqref="B5:D13 F5:I13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30" priority="13">
      <formula>OR($J5="SumaNS",$J5="NS")</formula>
    </cfRule>
  </conditionalFormatting>
  <conditionalFormatting sqref="A5:A13">
    <cfRule type="expression" dxfId="29" priority="9">
      <formula>AND($J5&lt;&gt;"mezeraKL",$J5&lt;&gt;"")</formula>
    </cfRule>
  </conditionalFormatting>
  <conditionalFormatting sqref="A5:A13">
    <cfRule type="expression" dxfId="28" priority="10">
      <formula>AND($J5&lt;&gt;"",$J5&lt;&gt;"mezeraKL")</formula>
    </cfRule>
  </conditionalFormatting>
  <conditionalFormatting sqref="H15:H49">
    <cfRule type="expression" dxfId="27" priority="5">
      <formula>$H15&gt;0</formula>
    </cfRule>
  </conditionalFormatting>
  <conditionalFormatting sqref="A15:A49">
    <cfRule type="expression" dxfId="26" priority="2">
      <formula>AND($J15&lt;&gt;"mezeraKL",$J15&lt;&gt;"")</formula>
    </cfRule>
  </conditionalFormatting>
  <conditionalFormatting sqref="I15:I49">
    <cfRule type="expression" dxfId="25" priority="6">
      <formula>$I15&gt;1</formula>
    </cfRule>
  </conditionalFormatting>
  <conditionalFormatting sqref="B15:B49">
    <cfRule type="expression" dxfId="24" priority="1">
      <formula>OR($J15="NS",$J15="SumaNS",$J15="Účet")</formula>
    </cfRule>
  </conditionalFormatting>
  <conditionalFormatting sqref="A15:D49 F15:I49">
    <cfRule type="expression" dxfId="23" priority="8">
      <formula>AND($J15&lt;&gt;"",$J15&lt;&gt;"mezeraKL")</formula>
    </cfRule>
  </conditionalFormatting>
  <conditionalFormatting sqref="B15:D49 F15:I49">
    <cfRule type="expression" dxfId="22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49 F15:I49">
    <cfRule type="expression" dxfId="21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07" t="s">
        <v>1640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</row>
    <row r="2" spans="1:11" ht="14.4" customHeight="1" thickBot="1" x14ac:dyDescent="0.35">
      <c r="A2" s="383" t="s">
        <v>333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03"/>
      <c r="D3" s="504"/>
      <c r="E3" s="504"/>
      <c r="F3" s="504"/>
      <c r="G3" s="504"/>
      <c r="H3" s="267" t="s">
        <v>160</v>
      </c>
      <c r="I3" s="207">
        <f>IF(J3&lt;&gt;0,K3/J3,0)</f>
        <v>7.5651138002110399</v>
      </c>
      <c r="J3" s="207">
        <f>SUBTOTAL(9,J5:J1048576)</f>
        <v>114418</v>
      </c>
      <c r="K3" s="208">
        <f>SUBTOTAL(9,K5:K1048576)</f>
        <v>865585.19079254672</v>
      </c>
    </row>
    <row r="4" spans="1:11" s="338" customFormat="1" ht="14.4" customHeight="1" thickBot="1" x14ac:dyDescent="0.35">
      <c r="A4" s="739" t="s">
        <v>4</v>
      </c>
      <c r="B4" s="740" t="s">
        <v>5</v>
      </c>
      <c r="C4" s="740" t="s">
        <v>0</v>
      </c>
      <c r="D4" s="740" t="s">
        <v>6</v>
      </c>
      <c r="E4" s="740" t="s">
        <v>7</v>
      </c>
      <c r="F4" s="740" t="s">
        <v>1</v>
      </c>
      <c r="G4" s="740" t="s">
        <v>90</v>
      </c>
      <c r="H4" s="640" t="s">
        <v>11</v>
      </c>
      <c r="I4" s="641" t="s">
        <v>185</v>
      </c>
      <c r="J4" s="641" t="s">
        <v>13</v>
      </c>
      <c r="K4" s="642" t="s">
        <v>202</v>
      </c>
    </row>
    <row r="5" spans="1:11" ht="14.4" customHeight="1" x14ac:dyDescent="0.3">
      <c r="A5" s="722" t="s">
        <v>529</v>
      </c>
      <c r="B5" s="723" t="s">
        <v>530</v>
      </c>
      <c r="C5" s="726" t="s">
        <v>536</v>
      </c>
      <c r="D5" s="741" t="s">
        <v>883</v>
      </c>
      <c r="E5" s="726" t="s">
        <v>1628</v>
      </c>
      <c r="F5" s="741" t="s">
        <v>1629</v>
      </c>
      <c r="G5" s="726" t="s">
        <v>1467</v>
      </c>
      <c r="H5" s="726" t="s">
        <v>1468</v>
      </c>
      <c r="I5" s="229">
        <v>260.3</v>
      </c>
      <c r="J5" s="229">
        <v>2</v>
      </c>
      <c r="K5" s="736">
        <v>520.6</v>
      </c>
    </row>
    <row r="6" spans="1:11" ht="14.4" customHeight="1" x14ac:dyDescent="0.3">
      <c r="A6" s="649" t="s">
        <v>529</v>
      </c>
      <c r="B6" s="650" t="s">
        <v>530</v>
      </c>
      <c r="C6" s="651" t="s">
        <v>536</v>
      </c>
      <c r="D6" s="652" t="s">
        <v>883</v>
      </c>
      <c r="E6" s="651" t="s">
        <v>1628</v>
      </c>
      <c r="F6" s="652" t="s">
        <v>1629</v>
      </c>
      <c r="G6" s="651" t="s">
        <v>1469</v>
      </c>
      <c r="H6" s="651" t="s">
        <v>1470</v>
      </c>
      <c r="I6" s="653">
        <v>8.5399999999999991</v>
      </c>
      <c r="J6" s="653">
        <v>4</v>
      </c>
      <c r="K6" s="654">
        <v>34.159999999999997</v>
      </c>
    </row>
    <row r="7" spans="1:11" ht="14.4" customHeight="1" x14ac:dyDescent="0.3">
      <c r="A7" s="649" t="s">
        <v>529</v>
      </c>
      <c r="B7" s="650" t="s">
        <v>530</v>
      </c>
      <c r="C7" s="651" t="s">
        <v>536</v>
      </c>
      <c r="D7" s="652" t="s">
        <v>883</v>
      </c>
      <c r="E7" s="651" t="s">
        <v>1628</v>
      </c>
      <c r="F7" s="652" t="s">
        <v>1629</v>
      </c>
      <c r="G7" s="651" t="s">
        <v>1471</v>
      </c>
      <c r="H7" s="651" t="s">
        <v>1472</v>
      </c>
      <c r="I7" s="653">
        <v>124.45</v>
      </c>
      <c r="J7" s="653">
        <v>5</v>
      </c>
      <c r="K7" s="654">
        <v>622.25</v>
      </c>
    </row>
    <row r="8" spans="1:11" ht="14.4" customHeight="1" x14ac:dyDescent="0.3">
      <c r="A8" s="649" t="s">
        <v>529</v>
      </c>
      <c r="B8" s="650" t="s">
        <v>530</v>
      </c>
      <c r="C8" s="651" t="s">
        <v>536</v>
      </c>
      <c r="D8" s="652" t="s">
        <v>883</v>
      </c>
      <c r="E8" s="651" t="s">
        <v>1628</v>
      </c>
      <c r="F8" s="652" t="s">
        <v>1629</v>
      </c>
      <c r="G8" s="651" t="s">
        <v>1473</v>
      </c>
      <c r="H8" s="651" t="s">
        <v>1474</v>
      </c>
      <c r="I8" s="653">
        <v>7.59</v>
      </c>
      <c r="J8" s="653">
        <v>3</v>
      </c>
      <c r="K8" s="654">
        <v>22.77</v>
      </c>
    </row>
    <row r="9" spans="1:11" ht="14.4" customHeight="1" x14ac:dyDescent="0.3">
      <c r="A9" s="649" t="s">
        <v>529</v>
      </c>
      <c r="B9" s="650" t="s">
        <v>530</v>
      </c>
      <c r="C9" s="651" t="s">
        <v>536</v>
      </c>
      <c r="D9" s="652" t="s">
        <v>883</v>
      </c>
      <c r="E9" s="651" t="s">
        <v>1628</v>
      </c>
      <c r="F9" s="652" t="s">
        <v>1629</v>
      </c>
      <c r="G9" s="651" t="s">
        <v>1475</v>
      </c>
      <c r="H9" s="651" t="s">
        <v>1476</v>
      </c>
      <c r="I9" s="653">
        <v>7.1</v>
      </c>
      <c r="J9" s="653">
        <v>4</v>
      </c>
      <c r="K9" s="654">
        <v>28.4</v>
      </c>
    </row>
    <row r="10" spans="1:11" ht="14.4" customHeight="1" x14ac:dyDescent="0.3">
      <c r="A10" s="649" t="s">
        <v>529</v>
      </c>
      <c r="B10" s="650" t="s">
        <v>530</v>
      </c>
      <c r="C10" s="651" t="s">
        <v>536</v>
      </c>
      <c r="D10" s="652" t="s">
        <v>883</v>
      </c>
      <c r="E10" s="651" t="s">
        <v>1628</v>
      </c>
      <c r="F10" s="652" t="s">
        <v>1629</v>
      </c>
      <c r="G10" s="651" t="s">
        <v>1477</v>
      </c>
      <c r="H10" s="651" t="s">
        <v>1478</v>
      </c>
      <c r="I10" s="653">
        <v>8.2799999999999994</v>
      </c>
      <c r="J10" s="653">
        <v>4</v>
      </c>
      <c r="K10" s="654">
        <v>33.119999999999997</v>
      </c>
    </row>
    <row r="11" spans="1:11" ht="14.4" customHeight="1" x14ac:dyDescent="0.3">
      <c r="A11" s="649" t="s">
        <v>529</v>
      </c>
      <c r="B11" s="650" t="s">
        <v>530</v>
      </c>
      <c r="C11" s="651" t="s">
        <v>536</v>
      </c>
      <c r="D11" s="652" t="s">
        <v>883</v>
      </c>
      <c r="E11" s="651" t="s">
        <v>1628</v>
      </c>
      <c r="F11" s="652" t="s">
        <v>1629</v>
      </c>
      <c r="G11" s="651" t="s">
        <v>1479</v>
      </c>
      <c r="H11" s="651" t="s">
        <v>1480</v>
      </c>
      <c r="I11" s="653">
        <v>5.92</v>
      </c>
      <c r="J11" s="653">
        <v>4</v>
      </c>
      <c r="K11" s="654">
        <v>23.68</v>
      </c>
    </row>
    <row r="12" spans="1:11" ht="14.4" customHeight="1" x14ac:dyDescent="0.3">
      <c r="A12" s="649" t="s">
        <v>529</v>
      </c>
      <c r="B12" s="650" t="s">
        <v>530</v>
      </c>
      <c r="C12" s="651" t="s">
        <v>536</v>
      </c>
      <c r="D12" s="652" t="s">
        <v>883</v>
      </c>
      <c r="E12" s="651" t="s">
        <v>1628</v>
      </c>
      <c r="F12" s="652" t="s">
        <v>1629</v>
      </c>
      <c r="G12" s="651" t="s">
        <v>1481</v>
      </c>
      <c r="H12" s="651" t="s">
        <v>1482</v>
      </c>
      <c r="I12" s="653">
        <v>2.5499999999999998</v>
      </c>
      <c r="J12" s="653">
        <v>15</v>
      </c>
      <c r="K12" s="654">
        <v>38.200000000000003</v>
      </c>
    </row>
    <row r="13" spans="1:11" ht="14.4" customHeight="1" x14ac:dyDescent="0.3">
      <c r="A13" s="649" t="s">
        <v>529</v>
      </c>
      <c r="B13" s="650" t="s">
        <v>530</v>
      </c>
      <c r="C13" s="651" t="s">
        <v>536</v>
      </c>
      <c r="D13" s="652" t="s">
        <v>883</v>
      </c>
      <c r="E13" s="651" t="s">
        <v>1630</v>
      </c>
      <c r="F13" s="652" t="s">
        <v>1631</v>
      </c>
      <c r="G13" s="651" t="s">
        <v>1483</v>
      </c>
      <c r="H13" s="651" t="s">
        <v>1484</v>
      </c>
      <c r="I13" s="653">
        <v>38.450000000000003</v>
      </c>
      <c r="J13" s="653">
        <v>2</v>
      </c>
      <c r="K13" s="654">
        <v>76.900000000000006</v>
      </c>
    </row>
    <row r="14" spans="1:11" ht="14.4" customHeight="1" x14ac:dyDescent="0.3">
      <c r="A14" s="649" t="s">
        <v>529</v>
      </c>
      <c r="B14" s="650" t="s">
        <v>530</v>
      </c>
      <c r="C14" s="651" t="s">
        <v>536</v>
      </c>
      <c r="D14" s="652" t="s">
        <v>883</v>
      </c>
      <c r="E14" s="651" t="s">
        <v>1630</v>
      </c>
      <c r="F14" s="652" t="s">
        <v>1631</v>
      </c>
      <c r="G14" s="651" t="s">
        <v>1485</v>
      </c>
      <c r="H14" s="651" t="s">
        <v>1486</v>
      </c>
      <c r="I14" s="653">
        <v>1.875</v>
      </c>
      <c r="J14" s="653">
        <v>150</v>
      </c>
      <c r="K14" s="654">
        <v>282.5</v>
      </c>
    </row>
    <row r="15" spans="1:11" ht="14.4" customHeight="1" x14ac:dyDescent="0.3">
      <c r="A15" s="649" t="s">
        <v>529</v>
      </c>
      <c r="B15" s="650" t="s">
        <v>530</v>
      </c>
      <c r="C15" s="651" t="s">
        <v>536</v>
      </c>
      <c r="D15" s="652" t="s">
        <v>883</v>
      </c>
      <c r="E15" s="651" t="s">
        <v>1630</v>
      </c>
      <c r="F15" s="652" t="s">
        <v>1631</v>
      </c>
      <c r="G15" s="651" t="s">
        <v>1487</v>
      </c>
      <c r="H15" s="651" t="s">
        <v>1488</v>
      </c>
      <c r="I15" s="653">
        <v>2.8449999999999998</v>
      </c>
      <c r="J15" s="653">
        <v>250</v>
      </c>
      <c r="K15" s="654">
        <v>712</v>
      </c>
    </row>
    <row r="16" spans="1:11" ht="14.4" customHeight="1" x14ac:dyDescent="0.3">
      <c r="A16" s="649" t="s">
        <v>529</v>
      </c>
      <c r="B16" s="650" t="s">
        <v>530</v>
      </c>
      <c r="C16" s="651" t="s">
        <v>536</v>
      </c>
      <c r="D16" s="652" t="s">
        <v>883</v>
      </c>
      <c r="E16" s="651" t="s">
        <v>1630</v>
      </c>
      <c r="F16" s="652" t="s">
        <v>1631</v>
      </c>
      <c r="G16" s="651" t="s">
        <v>1489</v>
      </c>
      <c r="H16" s="651" t="s">
        <v>1490</v>
      </c>
      <c r="I16" s="653">
        <v>1.77</v>
      </c>
      <c r="J16" s="653">
        <v>100</v>
      </c>
      <c r="K16" s="654">
        <v>177</v>
      </c>
    </row>
    <row r="17" spans="1:11" ht="14.4" customHeight="1" x14ac:dyDescent="0.3">
      <c r="A17" s="649" t="s">
        <v>529</v>
      </c>
      <c r="B17" s="650" t="s">
        <v>530</v>
      </c>
      <c r="C17" s="651" t="s">
        <v>536</v>
      </c>
      <c r="D17" s="652" t="s">
        <v>883</v>
      </c>
      <c r="E17" s="651" t="s">
        <v>1630</v>
      </c>
      <c r="F17" s="652" t="s">
        <v>1631</v>
      </c>
      <c r="G17" s="651" t="s">
        <v>1491</v>
      </c>
      <c r="H17" s="651" t="s">
        <v>1492</v>
      </c>
      <c r="I17" s="653">
        <v>0.01</v>
      </c>
      <c r="J17" s="653">
        <v>1000</v>
      </c>
      <c r="K17" s="654">
        <v>10.5</v>
      </c>
    </row>
    <row r="18" spans="1:11" ht="14.4" customHeight="1" x14ac:dyDescent="0.3">
      <c r="A18" s="649" t="s">
        <v>529</v>
      </c>
      <c r="B18" s="650" t="s">
        <v>530</v>
      </c>
      <c r="C18" s="651" t="s">
        <v>536</v>
      </c>
      <c r="D18" s="652" t="s">
        <v>883</v>
      </c>
      <c r="E18" s="651" t="s">
        <v>1630</v>
      </c>
      <c r="F18" s="652" t="s">
        <v>1631</v>
      </c>
      <c r="G18" s="651" t="s">
        <v>1493</v>
      </c>
      <c r="H18" s="651" t="s">
        <v>1494</v>
      </c>
      <c r="I18" s="653">
        <v>2.8099999999999996</v>
      </c>
      <c r="J18" s="653">
        <v>150</v>
      </c>
      <c r="K18" s="654">
        <v>424</v>
      </c>
    </row>
    <row r="19" spans="1:11" ht="14.4" customHeight="1" x14ac:dyDescent="0.3">
      <c r="A19" s="649" t="s">
        <v>529</v>
      </c>
      <c r="B19" s="650" t="s">
        <v>530</v>
      </c>
      <c r="C19" s="651" t="s">
        <v>536</v>
      </c>
      <c r="D19" s="652" t="s">
        <v>883</v>
      </c>
      <c r="E19" s="651" t="s">
        <v>1630</v>
      </c>
      <c r="F19" s="652" t="s">
        <v>1631</v>
      </c>
      <c r="G19" s="651" t="s">
        <v>1495</v>
      </c>
      <c r="H19" s="651" t="s">
        <v>1496</v>
      </c>
      <c r="I19" s="653">
        <v>2.41</v>
      </c>
      <c r="J19" s="653">
        <v>1100</v>
      </c>
      <c r="K19" s="654">
        <v>2651</v>
      </c>
    </row>
    <row r="20" spans="1:11" ht="14.4" customHeight="1" x14ac:dyDescent="0.3">
      <c r="A20" s="649" t="s">
        <v>529</v>
      </c>
      <c r="B20" s="650" t="s">
        <v>530</v>
      </c>
      <c r="C20" s="651" t="s">
        <v>536</v>
      </c>
      <c r="D20" s="652" t="s">
        <v>883</v>
      </c>
      <c r="E20" s="651" t="s">
        <v>1630</v>
      </c>
      <c r="F20" s="652" t="s">
        <v>1631</v>
      </c>
      <c r="G20" s="651" t="s">
        <v>1497</v>
      </c>
      <c r="H20" s="651" t="s">
        <v>1498</v>
      </c>
      <c r="I20" s="653">
        <v>15</v>
      </c>
      <c r="J20" s="653">
        <v>40</v>
      </c>
      <c r="K20" s="654">
        <v>600</v>
      </c>
    </row>
    <row r="21" spans="1:11" ht="14.4" customHeight="1" x14ac:dyDescent="0.3">
      <c r="A21" s="649" t="s">
        <v>529</v>
      </c>
      <c r="B21" s="650" t="s">
        <v>530</v>
      </c>
      <c r="C21" s="651" t="s">
        <v>536</v>
      </c>
      <c r="D21" s="652" t="s">
        <v>883</v>
      </c>
      <c r="E21" s="651" t="s">
        <v>1630</v>
      </c>
      <c r="F21" s="652" t="s">
        <v>1631</v>
      </c>
      <c r="G21" s="651" t="s">
        <v>1499</v>
      </c>
      <c r="H21" s="651" t="s">
        <v>1500</v>
      </c>
      <c r="I21" s="653">
        <v>2.875</v>
      </c>
      <c r="J21" s="653">
        <v>150</v>
      </c>
      <c r="K21" s="654">
        <v>433</v>
      </c>
    </row>
    <row r="22" spans="1:11" ht="14.4" customHeight="1" x14ac:dyDescent="0.3">
      <c r="A22" s="649" t="s">
        <v>529</v>
      </c>
      <c r="B22" s="650" t="s">
        <v>530</v>
      </c>
      <c r="C22" s="651" t="s">
        <v>536</v>
      </c>
      <c r="D22" s="652" t="s">
        <v>883</v>
      </c>
      <c r="E22" s="651" t="s">
        <v>1630</v>
      </c>
      <c r="F22" s="652" t="s">
        <v>1631</v>
      </c>
      <c r="G22" s="651" t="s">
        <v>1499</v>
      </c>
      <c r="H22" s="651" t="s">
        <v>1501</v>
      </c>
      <c r="I22" s="653">
        <v>2.94</v>
      </c>
      <c r="J22" s="653">
        <v>150</v>
      </c>
      <c r="K22" s="654">
        <v>441</v>
      </c>
    </row>
    <row r="23" spans="1:11" ht="14.4" customHeight="1" x14ac:dyDescent="0.3">
      <c r="A23" s="649" t="s">
        <v>529</v>
      </c>
      <c r="B23" s="650" t="s">
        <v>530</v>
      </c>
      <c r="C23" s="651" t="s">
        <v>536</v>
      </c>
      <c r="D23" s="652" t="s">
        <v>883</v>
      </c>
      <c r="E23" s="651" t="s">
        <v>1630</v>
      </c>
      <c r="F23" s="652" t="s">
        <v>1631</v>
      </c>
      <c r="G23" s="651" t="s">
        <v>1502</v>
      </c>
      <c r="H23" s="651" t="s">
        <v>1503</v>
      </c>
      <c r="I23" s="653">
        <v>0.47499999999999998</v>
      </c>
      <c r="J23" s="653">
        <v>900</v>
      </c>
      <c r="K23" s="654">
        <v>428</v>
      </c>
    </row>
    <row r="24" spans="1:11" ht="14.4" customHeight="1" x14ac:dyDescent="0.3">
      <c r="A24" s="649" t="s">
        <v>529</v>
      </c>
      <c r="B24" s="650" t="s">
        <v>530</v>
      </c>
      <c r="C24" s="651" t="s">
        <v>536</v>
      </c>
      <c r="D24" s="652" t="s">
        <v>883</v>
      </c>
      <c r="E24" s="651" t="s">
        <v>1630</v>
      </c>
      <c r="F24" s="652" t="s">
        <v>1631</v>
      </c>
      <c r="G24" s="651" t="s">
        <v>1504</v>
      </c>
      <c r="H24" s="651" t="s">
        <v>1505</v>
      </c>
      <c r="I24" s="653">
        <v>9.1999999999999993</v>
      </c>
      <c r="J24" s="653">
        <v>150</v>
      </c>
      <c r="K24" s="654">
        <v>1380</v>
      </c>
    </row>
    <row r="25" spans="1:11" ht="14.4" customHeight="1" x14ac:dyDescent="0.3">
      <c r="A25" s="649" t="s">
        <v>529</v>
      </c>
      <c r="B25" s="650" t="s">
        <v>530</v>
      </c>
      <c r="C25" s="651" t="s">
        <v>536</v>
      </c>
      <c r="D25" s="652" t="s">
        <v>883</v>
      </c>
      <c r="E25" s="651" t="s">
        <v>1630</v>
      </c>
      <c r="F25" s="652" t="s">
        <v>1631</v>
      </c>
      <c r="G25" s="651" t="s">
        <v>1506</v>
      </c>
      <c r="H25" s="651" t="s">
        <v>1507</v>
      </c>
      <c r="I25" s="653">
        <v>21.4</v>
      </c>
      <c r="J25" s="653">
        <v>8</v>
      </c>
      <c r="K25" s="654">
        <v>171.2</v>
      </c>
    </row>
    <row r="26" spans="1:11" ht="14.4" customHeight="1" x14ac:dyDescent="0.3">
      <c r="A26" s="649" t="s">
        <v>529</v>
      </c>
      <c r="B26" s="650" t="s">
        <v>530</v>
      </c>
      <c r="C26" s="651" t="s">
        <v>536</v>
      </c>
      <c r="D26" s="652" t="s">
        <v>883</v>
      </c>
      <c r="E26" s="651" t="s">
        <v>1632</v>
      </c>
      <c r="F26" s="652" t="s">
        <v>1633</v>
      </c>
      <c r="G26" s="651" t="s">
        <v>1508</v>
      </c>
      <c r="H26" s="651" t="s">
        <v>1509</v>
      </c>
      <c r="I26" s="653">
        <v>0.3</v>
      </c>
      <c r="J26" s="653">
        <v>500</v>
      </c>
      <c r="K26" s="654">
        <v>150</v>
      </c>
    </row>
    <row r="27" spans="1:11" ht="14.4" customHeight="1" x14ac:dyDescent="0.3">
      <c r="A27" s="649" t="s">
        <v>529</v>
      </c>
      <c r="B27" s="650" t="s">
        <v>530</v>
      </c>
      <c r="C27" s="651" t="s">
        <v>536</v>
      </c>
      <c r="D27" s="652" t="s">
        <v>883</v>
      </c>
      <c r="E27" s="651" t="s">
        <v>1632</v>
      </c>
      <c r="F27" s="652" t="s">
        <v>1633</v>
      </c>
      <c r="G27" s="651" t="s">
        <v>1510</v>
      </c>
      <c r="H27" s="651" t="s">
        <v>1511</v>
      </c>
      <c r="I27" s="653">
        <v>1.7533333333333332</v>
      </c>
      <c r="J27" s="653">
        <v>1200</v>
      </c>
      <c r="K27" s="654">
        <v>2104</v>
      </c>
    </row>
    <row r="28" spans="1:11" ht="14.4" customHeight="1" x14ac:dyDescent="0.3">
      <c r="A28" s="649" t="s">
        <v>529</v>
      </c>
      <c r="B28" s="650" t="s">
        <v>530</v>
      </c>
      <c r="C28" s="651" t="s">
        <v>536</v>
      </c>
      <c r="D28" s="652" t="s">
        <v>883</v>
      </c>
      <c r="E28" s="651" t="s">
        <v>1634</v>
      </c>
      <c r="F28" s="652" t="s">
        <v>1635</v>
      </c>
      <c r="G28" s="651" t="s">
        <v>1512</v>
      </c>
      <c r="H28" s="651" t="s">
        <v>1513</v>
      </c>
      <c r="I28" s="653">
        <v>1.22</v>
      </c>
      <c r="J28" s="653">
        <v>1500</v>
      </c>
      <c r="K28" s="654">
        <v>1830</v>
      </c>
    </row>
    <row r="29" spans="1:11" ht="14.4" customHeight="1" x14ac:dyDescent="0.3">
      <c r="A29" s="649" t="s">
        <v>529</v>
      </c>
      <c r="B29" s="650" t="s">
        <v>530</v>
      </c>
      <c r="C29" s="651" t="s">
        <v>536</v>
      </c>
      <c r="D29" s="652" t="s">
        <v>883</v>
      </c>
      <c r="E29" s="651" t="s">
        <v>1634</v>
      </c>
      <c r="F29" s="652" t="s">
        <v>1635</v>
      </c>
      <c r="G29" s="651" t="s">
        <v>1514</v>
      </c>
      <c r="H29" s="651" t="s">
        <v>1515</v>
      </c>
      <c r="I29" s="653">
        <v>0.77500000000000002</v>
      </c>
      <c r="J29" s="653">
        <v>1000</v>
      </c>
      <c r="K29" s="654">
        <v>775</v>
      </c>
    </row>
    <row r="30" spans="1:11" ht="14.4" customHeight="1" x14ac:dyDescent="0.3">
      <c r="A30" s="649" t="s">
        <v>529</v>
      </c>
      <c r="B30" s="650" t="s">
        <v>530</v>
      </c>
      <c r="C30" s="651" t="s">
        <v>536</v>
      </c>
      <c r="D30" s="652" t="s">
        <v>883</v>
      </c>
      <c r="E30" s="651" t="s">
        <v>1634</v>
      </c>
      <c r="F30" s="652" t="s">
        <v>1635</v>
      </c>
      <c r="G30" s="651" t="s">
        <v>1516</v>
      </c>
      <c r="H30" s="651" t="s">
        <v>1517</v>
      </c>
      <c r="I30" s="653">
        <v>0.71</v>
      </c>
      <c r="J30" s="653">
        <v>1600</v>
      </c>
      <c r="K30" s="654">
        <v>1136</v>
      </c>
    </row>
    <row r="31" spans="1:11" ht="14.4" customHeight="1" x14ac:dyDescent="0.3">
      <c r="A31" s="649" t="s">
        <v>529</v>
      </c>
      <c r="B31" s="650" t="s">
        <v>530</v>
      </c>
      <c r="C31" s="651" t="s">
        <v>536</v>
      </c>
      <c r="D31" s="652" t="s">
        <v>883</v>
      </c>
      <c r="E31" s="651" t="s">
        <v>1634</v>
      </c>
      <c r="F31" s="652" t="s">
        <v>1635</v>
      </c>
      <c r="G31" s="651" t="s">
        <v>1518</v>
      </c>
      <c r="H31" s="651" t="s">
        <v>1519</v>
      </c>
      <c r="I31" s="653">
        <v>0.71</v>
      </c>
      <c r="J31" s="653">
        <v>600</v>
      </c>
      <c r="K31" s="654">
        <v>426</v>
      </c>
    </row>
    <row r="32" spans="1:11" ht="14.4" customHeight="1" x14ac:dyDescent="0.3">
      <c r="A32" s="649" t="s">
        <v>529</v>
      </c>
      <c r="B32" s="650" t="s">
        <v>530</v>
      </c>
      <c r="C32" s="651" t="s">
        <v>536</v>
      </c>
      <c r="D32" s="652" t="s">
        <v>883</v>
      </c>
      <c r="E32" s="651" t="s">
        <v>1634</v>
      </c>
      <c r="F32" s="652" t="s">
        <v>1635</v>
      </c>
      <c r="G32" s="651" t="s">
        <v>1520</v>
      </c>
      <c r="H32" s="651" t="s">
        <v>1521</v>
      </c>
      <c r="I32" s="653">
        <v>0.71</v>
      </c>
      <c r="J32" s="653">
        <v>1000</v>
      </c>
      <c r="K32" s="654">
        <v>710</v>
      </c>
    </row>
    <row r="33" spans="1:11" ht="14.4" customHeight="1" x14ac:dyDescent="0.3">
      <c r="A33" s="649" t="s">
        <v>529</v>
      </c>
      <c r="B33" s="650" t="s">
        <v>530</v>
      </c>
      <c r="C33" s="651" t="s">
        <v>541</v>
      </c>
      <c r="D33" s="652" t="s">
        <v>884</v>
      </c>
      <c r="E33" s="651" t="s">
        <v>1628</v>
      </c>
      <c r="F33" s="652" t="s">
        <v>1629</v>
      </c>
      <c r="G33" s="651" t="s">
        <v>1471</v>
      </c>
      <c r="H33" s="651" t="s">
        <v>1472</v>
      </c>
      <c r="I33" s="653">
        <v>124.44499999999999</v>
      </c>
      <c r="J33" s="653">
        <v>7</v>
      </c>
      <c r="K33" s="654">
        <v>871.13</v>
      </c>
    </row>
    <row r="34" spans="1:11" ht="14.4" customHeight="1" x14ac:dyDescent="0.3">
      <c r="A34" s="649" t="s">
        <v>529</v>
      </c>
      <c r="B34" s="650" t="s">
        <v>530</v>
      </c>
      <c r="C34" s="651" t="s">
        <v>541</v>
      </c>
      <c r="D34" s="652" t="s">
        <v>884</v>
      </c>
      <c r="E34" s="651" t="s">
        <v>1628</v>
      </c>
      <c r="F34" s="652" t="s">
        <v>1629</v>
      </c>
      <c r="G34" s="651" t="s">
        <v>1522</v>
      </c>
      <c r="H34" s="651" t="s">
        <v>1523</v>
      </c>
      <c r="I34" s="653">
        <v>8.5779999999999994</v>
      </c>
      <c r="J34" s="653">
        <v>132</v>
      </c>
      <c r="K34" s="654">
        <v>1132.32</v>
      </c>
    </row>
    <row r="35" spans="1:11" ht="14.4" customHeight="1" x14ac:dyDescent="0.3">
      <c r="A35" s="649" t="s">
        <v>529</v>
      </c>
      <c r="B35" s="650" t="s">
        <v>530</v>
      </c>
      <c r="C35" s="651" t="s">
        <v>541</v>
      </c>
      <c r="D35" s="652" t="s">
        <v>884</v>
      </c>
      <c r="E35" s="651" t="s">
        <v>1628</v>
      </c>
      <c r="F35" s="652" t="s">
        <v>1629</v>
      </c>
      <c r="G35" s="651" t="s">
        <v>1524</v>
      </c>
      <c r="H35" s="651" t="s">
        <v>1525</v>
      </c>
      <c r="I35" s="653">
        <v>28.09</v>
      </c>
      <c r="J35" s="653">
        <v>10</v>
      </c>
      <c r="K35" s="654">
        <v>280.89999999999998</v>
      </c>
    </row>
    <row r="36" spans="1:11" ht="14.4" customHeight="1" x14ac:dyDescent="0.3">
      <c r="A36" s="649" t="s">
        <v>529</v>
      </c>
      <c r="B36" s="650" t="s">
        <v>530</v>
      </c>
      <c r="C36" s="651" t="s">
        <v>541</v>
      </c>
      <c r="D36" s="652" t="s">
        <v>884</v>
      </c>
      <c r="E36" s="651" t="s">
        <v>1628</v>
      </c>
      <c r="F36" s="652" t="s">
        <v>1629</v>
      </c>
      <c r="G36" s="651" t="s">
        <v>1526</v>
      </c>
      <c r="H36" s="651" t="s">
        <v>1527</v>
      </c>
      <c r="I36" s="653">
        <v>0.31</v>
      </c>
      <c r="J36" s="653">
        <v>500</v>
      </c>
      <c r="K36" s="654">
        <v>155</v>
      </c>
    </row>
    <row r="37" spans="1:11" ht="14.4" customHeight="1" x14ac:dyDescent="0.3">
      <c r="A37" s="649" t="s">
        <v>529</v>
      </c>
      <c r="B37" s="650" t="s">
        <v>530</v>
      </c>
      <c r="C37" s="651" t="s">
        <v>541</v>
      </c>
      <c r="D37" s="652" t="s">
        <v>884</v>
      </c>
      <c r="E37" s="651" t="s">
        <v>1628</v>
      </c>
      <c r="F37" s="652" t="s">
        <v>1629</v>
      </c>
      <c r="G37" s="651" t="s">
        <v>1528</v>
      </c>
      <c r="H37" s="651" t="s">
        <v>1529</v>
      </c>
      <c r="I37" s="653">
        <v>11.74</v>
      </c>
      <c r="J37" s="653">
        <v>6</v>
      </c>
      <c r="K37" s="654">
        <v>70.44</v>
      </c>
    </row>
    <row r="38" spans="1:11" ht="14.4" customHeight="1" x14ac:dyDescent="0.3">
      <c r="A38" s="649" t="s">
        <v>529</v>
      </c>
      <c r="B38" s="650" t="s">
        <v>530</v>
      </c>
      <c r="C38" s="651" t="s">
        <v>541</v>
      </c>
      <c r="D38" s="652" t="s">
        <v>884</v>
      </c>
      <c r="E38" s="651" t="s">
        <v>1628</v>
      </c>
      <c r="F38" s="652" t="s">
        <v>1629</v>
      </c>
      <c r="G38" s="651" t="s">
        <v>1530</v>
      </c>
      <c r="H38" s="651" t="s">
        <v>1531</v>
      </c>
      <c r="I38" s="653">
        <v>14.09</v>
      </c>
      <c r="J38" s="653">
        <v>6</v>
      </c>
      <c r="K38" s="654">
        <v>84.54</v>
      </c>
    </row>
    <row r="39" spans="1:11" ht="14.4" customHeight="1" x14ac:dyDescent="0.3">
      <c r="A39" s="649" t="s">
        <v>529</v>
      </c>
      <c r="B39" s="650" t="s">
        <v>530</v>
      </c>
      <c r="C39" s="651" t="s">
        <v>541</v>
      </c>
      <c r="D39" s="652" t="s">
        <v>884</v>
      </c>
      <c r="E39" s="651" t="s">
        <v>1630</v>
      </c>
      <c r="F39" s="652" t="s">
        <v>1631</v>
      </c>
      <c r="G39" s="651" t="s">
        <v>1532</v>
      </c>
      <c r="H39" s="651" t="s">
        <v>1533</v>
      </c>
      <c r="I39" s="653">
        <v>15.92</v>
      </c>
      <c r="J39" s="653">
        <v>100</v>
      </c>
      <c r="K39" s="654">
        <v>1592</v>
      </c>
    </row>
    <row r="40" spans="1:11" ht="14.4" customHeight="1" x14ac:dyDescent="0.3">
      <c r="A40" s="649" t="s">
        <v>529</v>
      </c>
      <c r="B40" s="650" t="s">
        <v>530</v>
      </c>
      <c r="C40" s="651" t="s">
        <v>541</v>
      </c>
      <c r="D40" s="652" t="s">
        <v>884</v>
      </c>
      <c r="E40" s="651" t="s">
        <v>1630</v>
      </c>
      <c r="F40" s="652" t="s">
        <v>1631</v>
      </c>
      <c r="G40" s="651" t="s">
        <v>1534</v>
      </c>
      <c r="H40" s="651" t="s">
        <v>1535</v>
      </c>
      <c r="I40" s="653">
        <v>11.14</v>
      </c>
      <c r="J40" s="653">
        <v>200</v>
      </c>
      <c r="K40" s="654">
        <v>2228</v>
      </c>
    </row>
    <row r="41" spans="1:11" ht="14.4" customHeight="1" x14ac:dyDescent="0.3">
      <c r="A41" s="649" t="s">
        <v>529</v>
      </c>
      <c r="B41" s="650" t="s">
        <v>530</v>
      </c>
      <c r="C41" s="651" t="s">
        <v>541</v>
      </c>
      <c r="D41" s="652" t="s">
        <v>884</v>
      </c>
      <c r="E41" s="651" t="s">
        <v>1630</v>
      </c>
      <c r="F41" s="652" t="s">
        <v>1631</v>
      </c>
      <c r="G41" s="651" t="s">
        <v>1536</v>
      </c>
      <c r="H41" s="651" t="s">
        <v>1537</v>
      </c>
      <c r="I41" s="653">
        <v>0.93</v>
      </c>
      <c r="J41" s="653">
        <v>1000</v>
      </c>
      <c r="K41" s="654">
        <v>930</v>
      </c>
    </row>
    <row r="42" spans="1:11" ht="14.4" customHeight="1" x14ac:dyDescent="0.3">
      <c r="A42" s="649" t="s">
        <v>529</v>
      </c>
      <c r="B42" s="650" t="s">
        <v>530</v>
      </c>
      <c r="C42" s="651" t="s">
        <v>541</v>
      </c>
      <c r="D42" s="652" t="s">
        <v>884</v>
      </c>
      <c r="E42" s="651" t="s">
        <v>1630</v>
      </c>
      <c r="F42" s="652" t="s">
        <v>1631</v>
      </c>
      <c r="G42" s="651" t="s">
        <v>1538</v>
      </c>
      <c r="H42" s="651" t="s">
        <v>1539</v>
      </c>
      <c r="I42" s="653">
        <v>1.67</v>
      </c>
      <c r="J42" s="653">
        <v>500</v>
      </c>
      <c r="K42" s="654">
        <v>835</v>
      </c>
    </row>
    <row r="43" spans="1:11" ht="14.4" customHeight="1" x14ac:dyDescent="0.3">
      <c r="A43" s="649" t="s">
        <v>529</v>
      </c>
      <c r="B43" s="650" t="s">
        <v>530</v>
      </c>
      <c r="C43" s="651" t="s">
        <v>541</v>
      </c>
      <c r="D43" s="652" t="s">
        <v>884</v>
      </c>
      <c r="E43" s="651" t="s">
        <v>1630</v>
      </c>
      <c r="F43" s="652" t="s">
        <v>1631</v>
      </c>
      <c r="G43" s="651" t="s">
        <v>1540</v>
      </c>
      <c r="H43" s="651" t="s">
        <v>1541</v>
      </c>
      <c r="I43" s="653">
        <v>0.43333333333333329</v>
      </c>
      <c r="J43" s="653">
        <v>3000</v>
      </c>
      <c r="K43" s="654">
        <v>1300</v>
      </c>
    </row>
    <row r="44" spans="1:11" ht="14.4" customHeight="1" x14ac:dyDescent="0.3">
      <c r="A44" s="649" t="s">
        <v>529</v>
      </c>
      <c r="B44" s="650" t="s">
        <v>530</v>
      </c>
      <c r="C44" s="651" t="s">
        <v>541</v>
      </c>
      <c r="D44" s="652" t="s">
        <v>884</v>
      </c>
      <c r="E44" s="651" t="s">
        <v>1630</v>
      </c>
      <c r="F44" s="652" t="s">
        <v>1631</v>
      </c>
      <c r="G44" s="651" t="s">
        <v>1542</v>
      </c>
      <c r="H44" s="651" t="s">
        <v>1543</v>
      </c>
      <c r="I44" s="653">
        <v>2.1800000000000002</v>
      </c>
      <c r="J44" s="653">
        <v>100</v>
      </c>
      <c r="K44" s="654">
        <v>217.74</v>
      </c>
    </row>
    <row r="45" spans="1:11" ht="14.4" customHeight="1" x14ac:dyDescent="0.3">
      <c r="A45" s="649" t="s">
        <v>529</v>
      </c>
      <c r="B45" s="650" t="s">
        <v>530</v>
      </c>
      <c r="C45" s="651" t="s">
        <v>541</v>
      </c>
      <c r="D45" s="652" t="s">
        <v>884</v>
      </c>
      <c r="E45" s="651" t="s">
        <v>1630</v>
      </c>
      <c r="F45" s="652" t="s">
        <v>1631</v>
      </c>
      <c r="G45" s="651" t="s">
        <v>1544</v>
      </c>
      <c r="H45" s="651" t="s">
        <v>1545</v>
      </c>
      <c r="I45" s="653">
        <v>33.880000000000003</v>
      </c>
      <c r="J45" s="653">
        <v>4</v>
      </c>
      <c r="K45" s="654">
        <v>135.52000000000001</v>
      </c>
    </row>
    <row r="46" spans="1:11" ht="14.4" customHeight="1" x14ac:dyDescent="0.3">
      <c r="A46" s="649" t="s">
        <v>529</v>
      </c>
      <c r="B46" s="650" t="s">
        <v>530</v>
      </c>
      <c r="C46" s="651" t="s">
        <v>541</v>
      </c>
      <c r="D46" s="652" t="s">
        <v>884</v>
      </c>
      <c r="E46" s="651" t="s">
        <v>1630</v>
      </c>
      <c r="F46" s="652" t="s">
        <v>1631</v>
      </c>
      <c r="G46" s="651" t="s">
        <v>1546</v>
      </c>
      <c r="H46" s="651" t="s">
        <v>1547</v>
      </c>
      <c r="I46" s="653">
        <v>0.6</v>
      </c>
      <c r="J46" s="653">
        <v>500</v>
      </c>
      <c r="K46" s="654">
        <v>300</v>
      </c>
    </row>
    <row r="47" spans="1:11" ht="14.4" customHeight="1" x14ac:dyDescent="0.3">
      <c r="A47" s="649" t="s">
        <v>529</v>
      </c>
      <c r="B47" s="650" t="s">
        <v>530</v>
      </c>
      <c r="C47" s="651" t="s">
        <v>541</v>
      </c>
      <c r="D47" s="652" t="s">
        <v>884</v>
      </c>
      <c r="E47" s="651" t="s">
        <v>1630</v>
      </c>
      <c r="F47" s="652" t="s">
        <v>1631</v>
      </c>
      <c r="G47" s="651" t="s">
        <v>1548</v>
      </c>
      <c r="H47" s="651" t="s">
        <v>1549</v>
      </c>
      <c r="I47" s="653">
        <v>1.6199999999999999</v>
      </c>
      <c r="J47" s="653">
        <v>6000</v>
      </c>
      <c r="K47" s="654">
        <v>9680</v>
      </c>
    </row>
    <row r="48" spans="1:11" ht="14.4" customHeight="1" x14ac:dyDescent="0.3">
      <c r="A48" s="649" t="s">
        <v>529</v>
      </c>
      <c r="B48" s="650" t="s">
        <v>530</v>
      </c>
      <c r="C48" s="651" t="s">
        <v>541</v>
      </c>
      <c r="D48" s="652" t="s">
        <v>884</v>
      </c>
      <c r="E48" s="651" t="s">
        <v>1630</v>
      </c>
      <c r="F48" s="652" t="s">
        <v>1631</v>
      </c>
      <c r="G48" s="651" t="s">
        <v>1550</v>
      </c>
      <c r="H48" s="651" t="s">
        <v>1551</v>
      </c>
      <c r="I48" s="653">
        <v>5.13</v>
      </c>
      <c r="J48" s="653">
        <v>1200</v>
      </c>
      <c r="K48" s="654">
        <v>6156</v>
      </c>
    </row>
    <row r="49" spans="1:11" ht="14.4" customHeight="1" x14ac:dyDescent="0.3">
      <c r="A49" s="649" t="s">
        <v>529</v>
      </c>
      <c r="B49" s="650" t="s">
        <v>530</v>
      </c>
      <c r="C49" s="651" t="s">
        <v>541</v>
      </c>
      <c r="D49" s="652" t="s">
        <v>884</v>
      </c>
      <c r="E49" s="651" t="s">
        <v>1630</v>
      </c>
      <c r="F49" s="652" t="s">
        <v>1631</v>
      </c>
      <c r="G49" s="651" t="s">
        <v>1552</v>
      </c>
      <c r="H49" s="651" t="s">
        <v>1553</v>
      </c>
      <c r="I49" s="653">
        <v>8.23</v>
      </c>
      <c r="J49" s="653">
        <v>700</v>
      </c>
      <c r="K49" s="654">
        <v>5760.6</v>
      </c>
    </row>
    <row r="50" spans="1:11" ht="14.4" customHeight="1" x14ac:dyDescent="0.3">
      <c r="A50" s="649" t="s">
        <v>529</v>
      </c>
      <c r="B50" s="650" t="s">
        <v>530</v>
      </c>
      <c r="C50" s="651" t="s">
        <v>541</v>
      </c>
      <c r="D50" s="652" t="s">
        <v>884</v>
      </c>
      <c r="E50" s="651" t="s">
        <v>1630</v>
      </c>
      <c r="F50" s="652" t="s">
        <v>1631</v>
      </c>
      <c r="G50" s="651" t="s">
        <v>1554</v>
      </c>
      <c r="H50" s="651" t="s">
        <v>1555</v>
      </c>
      <c r="I50" s="653">
        <v>17.983333333333334</v>
      </c>
      <c r="J50" s="653">
        <v>700</v>
      </c>
      <c r="K50" s="654">
        <v>12588</v>
      </c>
    </row>
    <row r="51" spans="1:11" ht="14.4" customHeight="1" x14ac:dyDescent="0.3">
      <c r="A51" s="649" t="s">
        <v>529</v>
      </c>
      <c r="B51" s="650" t="s">
        <v>530</v>
      </c>
      <c r="C51" s="651" t="s">
        <v>541</v>
      </c>
      <c r="D51" s="652" t="s">
        <v>884</v>
      </c>
      <c r="E51" s="651" t="s">
        <v>1630</v>
      </c>
      <c r="F51" s="652" t="s">
        <v>1631</v>
      </c>
      <c r="G51" s="651" t="s">
        <v>1556</v>
      </c>
      <c r="H51" s="651" t="s">
        <v>1557</v>
      </c>
      <c r="I51" s="653">
        <v>12.08</v>
      </c>
      <c r="J51" s="653">
        <v>4</v>
      </c>
      <c r="K51" s="654">
        <v>48.32</v>
      </c>
    </row>
    <row r="52" spans="1:11" ht="14.4" customHeight="1" x14ac:dyDescent="0.3">
      <c r="A52" s="649" t="s">
        <v>529</v>
      </c>
      <c r="B52" s="650" t="s">
        <v>530</v>
      </c>
      <c r="C52" s="651" t="s">
        <v>541</v>
      </c>
      <c r="D52" s="652" t="s">
        <v>884</v>
      </c>
      <c r="E52" s="651" t="s">
        <v>1630</v>
      </c>
      <c r="F52" s="652" t="s">
        <v>1631</v>
      </c>
      <c r="G52" s="651" t="s">
        <v>1502</v>
      </c>
      <c r="H52" s="651" t="s">
        <v>1503</v>
      </c>
      <c r="I52" s="653">
        <v>0.47</v>
      </c>
      <c r="J52" s="653">
        <v>3000</v>
      </c>
      <c r="K52" s="654">
        <v>1410</v>
      </c>
    </row>
    <row r="53" spans="1:11" ht="14.4" customHeight="1" x14ac:dyDescent="0.3">
      <c r="A53" s="649" t="s">
        <v>529</v>
      </c>
      <c r="B53" s="650" t="s">
        <v>530</v>
      </c>
      <c r="C53" s="651" t="s">
        <v>541</v>
      </c>
      <c r="D53" s="652" t="s">
        <v>884</v>
      </c>
      <c r="E53" s="651" t="s">
        <v>1630</v>
      </c>
      <c r="F53" s="652" t="s">
        <v>1631</v>
      </c>
      <c r="G53" s="651" t="s">
        <v>1558</v>
      </c>
      <c r="H53" s="651" t="s">
        <v>1559</v>
      </c>
      <c r="I53" s="653">
        <v>148.41</v>
      </c>
      <c r="J53" s="653">
        <v>40</v>
      </c>
      <c r="K53" s="654">
        <v>5936.26</v>
      </c>
    </row>
    <row r="54" spans="1:11" ht="14.4" customHeight="1" x14ac:dyDescent="0.3">
      <c r="A54" s="649" t="s">
        <v>529</v>
      </c>
      <c r="B54" s="650" t="s">
        <v>530</v>
      </c>
      <c r="C54" s="651" t="s">
        <v>541</v>
      </c>
      <c r="D54" s="652" t="s">
        <v>884</v>
      </c>
      <c r="E54" s="651" t="s">
        <v>1630</v>
      </c>
      <c r="F54" s="652" t="s">
        <v>1631</v>
      </c>
      <c r="G54" s="651" t="s">
        <v>1560</v>
      </c>
      <c r="H54" s="651" t="s">
        <v>1561</v>
      </c>
      <c r="I54" s="653">
        <v>124.21</v>
      </c>
      <c r="J54" s="653">
        <v>20</v>
      </c>
      <c r="K54" s="654">
        <v>2484.13</v>
      </c>
    </row>
    <row r="55" spans="1:11" ht="14.4" customHeight="1" x14ac:dyDescent="0.3">
      <c r="A55" s="649" t="s">
        <v>529</v>
      </c>
      <c r="B55" s="650" t="s">
        <v>530</v>
      </c>
      <c r="C55" s="651" t="s">
        <v>541</v>
      </c>
      <c r="D55" s="652" t="s">
        <v>884</v>
      </c>
      <c r="E55" s="651" t="s">
        <v>1632</v>
      </c>
      <c r="F55" s="652" t="s">
        <v>1633</v>
      </c>
      <c r="G55" s="651" t="s">
        <v>1508</v>
      </c>
      <c r="H55" s="651" t="s">
        <v>1509</v>
      </c>
      <c r="I55" s="653">
        <v>0.3</v>
      </c>
      <c r="J55" s="653">
        <v>500</v>
      </c>
      <c r="K55" s="654">
        <v>150</v>
      </c>
    </row>
    <row r="56" spans="1:11" ht="14.4" customHeight="1" x14ac:dyDescent="0.3">
      <c r="A56" s="649" t="s">
        <v>529</v>
      </c>
      <c r="B56" s="650" t="s">
        <v>530</v>
      </c>
      <c r="C56" s="651" t="s">
        <v>541</v>
      </c>
      <c r="D56" s="652" t="s">
        <v>884</v>
      </c>
      <c r="E56" s="651" t="s">
        <v>1632</v>
      </c>
      <c r="F56" s="652" t="s">
        <v>1633</v>
      </c>
      <c r="G56" s="651" t="s">
        <v>1562</v>
      </c>
      <c r="H56" s="651" t="s">
        <v>1563</v>
      </c>
      <c r="I56" s="653">
        <v>0.3</v>
      </c>
      <c r="J56" s="653">
        <v>1500</v>
      </c>
      <c r="K56" s="654">
        <v>450</v>
      </c>
    </row>
    <row r="57" spans="1:11" ht="14.4" customHeight="1" x14ac:dyDescent="0.3">
      <c r="A57" s="649" t="s">
        <v>529</v>
      </c>
      <c r="B57" s="650" t="s">
        <v>530</v>
      </c>
      <c r="C57" s="651" t="s">
        <v>541</v>
      </c>
      <c r="D57" s="652" t="s">
        <v>884</v>
      </c>
      <c r="E57" s="651" t="s">
        <v>1632</v>
      </c>
      <c r="F57" s="652" t="s">
        <v>1633</v>
      </c>
      <c r="G57" s="651" t="s">
        <v>1564</v>
      </c>
      <c r="H57" s="651" t="s">
        <v>1565</v>
      </c>
      <c r="I57" s="653">
        <v>0.3</v>
      </c>
      <c r="J57" s="653">
        <v>3000</v>
      </c>
      <c r="K57" s="654">
        <v>900</v>
      </c>
    </row>
    <row r="58" spans="1:11" ht="14.4" customHeight="1" x14ac:dyDescent="0.3">
      <c r="A58" s="649" t="s">
        <v>529</v>
      </c>
      <c r="B58" s="650" t="s">
        <v>530</v>
      </c>
      <c r="C58" s="651" t="s">
        <v>541</v>
      </c>
      <c r="D58" s="652" t="s">
        <v>884</v>
      </c>
      <c r="E58" s="651" t="s">
        <v>1634</v>
      </c>
      <c r="F58" s="652" t="s">
        <v>1635</v>
      </c>
      <c r="G58" s="651" t="s">
        <v>1512</v>
      </c>
      <c r="H58" s="651" t="s">
        <v>1513</v>
      </c>
      <c r="I58" s="653">
        <v>1.22</v>
      </c>
      <c r="J58" s="653">
        <v>1500</v>
      </c>
      <c r="K58" s="654">
        <v>1826.85</v>
      </c>
    </row>
    <row r="59" spans="1:11" ht="14.4" customHeight="1" x14ac:dyDescent="0.3">
      <c r="A59" s="649" t="s">
        <v>529</v>
      </c>
      <c r="B59" s="650" t="s">
        <v>530</v>
      </c>
      <c r="C59" s="651" t="s">
        <v>541</v>
      </c>
      <c r="D59" s="652" t="s">
        <v>884</v>
      </c>
      <c r="E59" s="651" t="s">
        <v>1634</v>
      </c>
      <c r="F59" s="652" t="s">
        <v>1635</v>
      </c>
      <c r="G59" s="651" t="s">
        <v>1566</v>
      </c>
      <c r="H59" s="651" t="s">
        <v>1567</v>
      </c>
      <c r="I59" s="653">
        <v>0.78</v>
      </c>
      <c r="J59" s="653">
        <v>1000</v>
      </c>
      <c r="K59" s="654">
        <v>780</v>
      </c>
    </row>
    <row r="60" spans="1:11" ht="14.4" customHeight="1" x14ac:dyDescent="0.3">
      <c r="A60" s="649" t="s">
        <v>529</v>
      </c>
      <c r="B60" s="650" t="s">
        <v>530</v>
      </c>
      <c r="C60" s="651" t="s">
        <v>541</v>
      </c>
      <c r="D60" s="652" t="s">
        <v>884</v>
      </c>
      <c r="E60" s="651" t="s">
        <v>1634</v>
      </c>
      <c r="F60" s="652" t="s">
        <v>1635</v>
      </c>
      <c r="G60" s="651" t="s">
        <v>1514</v>
      </c>
      <c r="H60" s="651" t="s">
        <v>1515</v>
      </c>
      <c r="I60" s="653">
        <v>0.77500000000000002</v>
      </c>
      <c r="J60" s="653">
        <v>3000</v>
      </c>
      <c r="K60" s="654">
        <v>2320</v>
      </c>
    </row>
    <row r="61" spans="1:11" ht="14.4" customHeight="1" x14ac:dyDescent="0.3">
      <c r="A61" s="649" t="s">
        <v>529</v>
      </c>
      <c r="B61" s="650" t="s">
        <v>530</v>
      </c>
      <c r="C61" s="651" t="s">
        <v>541</v>
      </c>
      <c r="D61" s="652" t="s">
        <v>884</v>
      </c>
      <c r="E61" s="651" t="s">
        <v>1634</v>
      </c>
      <c r="F61" s="652" t="s">
        <v>1635</v>
      </c>
      <c r="G61" s="651" t="s">
        <v>1568</v>
      </c>
      <c r="H61" s="651" t="s">
        <v>1569</v>
      </c>
      <c r="I61" s="653">
        <v>0.77</v>
      </c>
      <c r="J61" s="653">
        <v>500</v>
      </c>
      <c r="K61" s="654">
        <v>385</v>
      </c>
    </row>
    <row r="62" spans="1:11" ht="14.4" customHeight="1" x14ac:dyDescent="0.3">
      <c r="A62" s="649" t="s">
        <v>529</v>
      </c>
      <c r="B62" s="650" t="s">
        <v>530</v>
      </c>
      <c r="C62" s="651" t="s">
        <v>541</v>
      </c>
      <c r="D62" s="652" t="s">
        <v>884</v>
      </c>
      <c r="E62" s="651" t="s">
        <v>1634</v>
      </c>
      <c r="F62" s="652" t="s">
        <v>1635</v>
      </c>
      <c r="G62" s="651" t="s">
        <v>1516</v>
      </c>
      <c r="H62" s="651" t="s">
        <v>1517</v>
      </c>
      <c r="I62" s="653">
        <v>0.71</v>
      </c>
      <c r="J62" s="653">
        <v>2400</v>
      </c>
      <c r="K62" s="654">
        <v>1704</v>
      </c>
    </row>
    <row r="63" spans="1:11" ht="14.4" customHeight="1" x14ac:dyDescent="0.3">
      <c r="A63" s="649" t="s">
        <v>529</v>
      </c>
      <c r="B63" s="650" t="s">
        <v>530</v>
      </c>
      <c r="C63" s="651" t="s">
        <v>541</v>
      </c>
      <c r="D63" s="652" t="s">
        <v>884</v>
      </c>
      <c r="E63" s="651" t="s">
        <v>1634</v>
      </c>
      <c r="F63" s="652" t="s">
        <v>1635</v>
      </c>
      <c r="G63" s="651" t="s">
        <v>1570</v>
      </c>
      <c r="H63" s="651" t="s">
        <v>1571</v>
      </c>
      <c r="I63" s="653">
        <v>0.71</v>
      </c>
      <c r="J63" s="653">
        <v>1080</v>
      </c>
      <c r="K63" s="654">
        <v>766.8</v>
      </c>
    </row>
    <row r="64" spans="1:11" ht="14.4" customHeight="1" x14ac:dyDescent="0.3">
      <c r="A64" s="649" t="s">
        <v>529</v>
      </c>
      <c r="B64" s="650" t="s">
        <v>530</v>
      </c>
      <c r="C64" s="651" t="s">
        <v>541</v>
      </c>
      <c r="D64" s="652" t="s">
        <v>884</v>
      </c>
      <c r="E64" s="651" t="s">
        <v>1634</v>
      </c>
      <c r="F64" s="652" t="s">
        <v>1635</v>
      </c>
      <c r="G64" s="651" t="s">
        <v>1518</v>
      </c>
      <c r="H64" s="651" t="s">
        <v>1519</v>
      </c>
      <c r="I64" s="653">
        <v>0.71</v>
      </c>
      <c r="J64" s="653">
        <v>1800</v>
      </c>
      <c r="K64" s="654">
        <v>1278</v>
      </c>
    </row>
    <row r="65" spans="1:11" ht="14.4" customHeight="1" x14ac:dyDescent="0.3">
      <c r="A65" s="649" t="s">
        <v>529</v>
      </c>
      <c r="B65" s="650" t="s">
        <v>530</v>
      </c>
      <c r="C65" s="651" t="s">
        <v>541</v>
      </c>
      <c r="D65" s="652" t="s">
        <v>884</v>
      </c>
      <c r="E65" s="651" t="s">
        <v>1634</v>
      </c>
      <c r="F65" s="652" t="s">
        <v>1635</v>
      </c>
      <c r="G65" s="651" t="s">
        <v>1520</v>
      </c>
      <c r="H65" s="651" t="s">
        <v>1521</v>
      </c>
      <c r="I65" s="653">
        <v>0.71</v>
      </c>
      <c r="J65" s="653">
        <v>2000</v>
      </c>
      <c r="K65" s="654">
        <v>1420</v>
      </c>
    </row>
    <row r="66" spans="1:11" ht="14.4" customHeight="1" x14ac:dyDescent="0.3">
      <c r="A66" s="649" t="s">
        <v>529</v>
      </c>
      <c r="B66" s="650" t="s">
        <v>530</v>
      </c>
      <c r="C66" s="651" t="s">
        <v>544</v>
      </c>
      <c r="D66" s="652" t="s">
        <v>885</v>
      </c>
      <c r="E66" s="651" t="s">
        <v>1628</v>
      </c>
      <c r="F66" s="652" t="s">
        <v>1629</v>
      </c>
      <c r="G66" s="651" t="s">
        <v>1572</v>
      </c>
      <c r="H66" s="651" t="s">
        <v>1573</v>
      </c>
      <c r="I66" s="653">
        <v>1.84</v>
      </c>
      <c r="J66" s="653">
        <v>10</v>
      </c>
      <c r="K66" s="654">
        <v>18.399999999999999</v>
      </c>
    </row>
    <row r="67" spans="1:11" ht="14.4" customHeight="1" x14ac:dyDescent="0.3">
      <c r="A67" s="649" t="s">
        <v>529</v>
      </c>
      <c r="B67" s="650" t="s">
        <v>530</v>
      </c>
      <c r="C67" s="651" t="s">
        <v>544</v>
      </c>
      <c r="D67" s="652" t="s">
        <v>885</v>
      </c>
      <c r="E67" s="651" t="s">
        <v>1628</v>
      </c>
      <c r="F67" s="652" t="s">
        <v>1629</v>
      </c>
      <c r="G67" s="651" t="s">
        <v>1574</v>
      </c>
      <c r="H67" s="651" t="s">
        <v>1575</v>
      </c>
      <c r="I67" s="653">
        <v>2.39</v>
      </c>
      <c r="J67" s="653">
        <v>10</v>
      </c>
      <c r="K67" s="654">
        <v>23.9</v>
      </c>
    </row>
    <row r="68" spans="1:11" ht="14.4" customHeight="1" x14ac:dyDescent="0.3">
      <c r="A68" s="649" t="s">
        <v>529</v>
      </c>
      <c r="B68" s="650" t="s">
        <v>530</v>
      </c>
      <c r="C68" s="651" t="s">
        <v>544</v>
      </c>
      <c r="D68" s="652" t="s">
        <v>885</v>
      </c>
      <c r="E68" s="651" t="s">
        <v>1628</v>
      </c>
      <c r="F68" s="652" t="s">
        <v>1629</v>
      </c>
      <c r="G68" s="651" t="s">
        <v>1473</v>
      </c>
      <c r="H68" s="651" t="s">
        <v>1474</v>
      </c>
      <c r="I68" s="653">
        <v>7.59</v>
      </c>
      <c r="J68" s="653">
        <v>4</v>
      </c>
      <c r="K68" s="654">
        <v>30.36</v>
      </c>
    </row>
    <row r="69" spans="1:11" ht="14.4" customHeight="1" x14ac:dyDescent="0.3">
      <c r="A69" s="649" t="s">
        <v>529</v>
      </c>
      <c r="B69" s="650" t="s">
        <v>530</v>
      </c>
      <c r="C69" s="651" t="s">
        <v>544</v>
      </c>
      <c r="D69" s="652" t="s">
        <v>885</v>
      </c>
      <c r="E69" s="651" t="s">
        <v>1630</v>
      </c>
      <c r="F69" s="652" t="s">
        <v>1631</v>
      </c>
      <c r="G69" s="651" t="s">
        <v>1540</v>
      </c>
      <c r="H69" s="651" t="s">
        <v>1541</v>
      </c>
      <c r="I69" s="653">
        <v>0.41499999999999998</v>
      </c>
      <c r="J69" s="653">
        <v>1300</v>
      </c>
      <c r="K69" s="654">
        <v>543</v>
      </c>
    </row>
    <row r="70" spans="1:11" ht="14.4" customHeight="1" x14ac:dyDescent="0.3">
      <c r="A70" s="649" t="s">
        <v>529</v>
      </c>
      <c r="B70" s="650" t="s">
        <v>530</v>
      </c>
      <c r="C70" s="651" t="s">
        <v>544</v>
      </c>
      <c r="D70" s="652" t="s">
        <v>885</v>
      </c>
      <c r="E70" s="651" t="s">
        <v>1630</v>
      </c>
      <c r="F70" s="652" t="s">
        <v>1631</v>
      </c>
      <c r="G70" s="651" t="s">
        <v>1576</v>
      </c>
      <c r="H70" s="651" t="s">
        <v>1577</v>
      </c>
      <c r="I70" s="653">
        <v>0.57999999999999996</v>
      </c>
      <c r="J70" s="653">
        <v>200</v>
      </c>
      <c r="K70" s="654">
        <v>116</v>
      </c>
    </row>
    <row r="71" spans="1:11" ht="14.4" customHeight="1" x14ac:dyDescent="0.3">
      <c r="A71" s="649" t="s">
        <v>529</v>
      </c>
      <c r="B71" s="650" t="s">
        <v>530</v>
      </c>
      <c r="C71" s="651" t="s">
        <v>544</v>
      </c>
      <c r="D71" s="652" t="s">
        <v>885</v>
      </c>
      <c r="E71" s="651" t="s">
        <v>1630</v>
      </c>
      <c r="F71" s="652" t="s">
        <v>1631</v>
      </c>
      <c r="G71" s="651" t="s">
        <v>1552</v>
      </c>
      <c r="H71" s="651" t="s">
        <v>1553</v>
      </c>
      <c r="I71" s="653">
        <v>8.23</v>
      </c>
      <c r="J71" s="653">
        <v>200</v>
      </c>
      <c r="K71" s="654">
        <v>1646</v>
      </c>
    </row>
    <row r="72" spans="1:11" ht="14.4" customHeight="1" x14ac:dyDescent="0.3">
      <c r="A72" s="649" t="s">
        <v>529</v>
      </c>
      <c r="B72" s="650" t="s">
        <v>530</v>
      </c>
      <c r="C72" s="651" t="s">
        <v>544</v>
      </c>
      <c r="D72" s="652" t="s">
        <v>885</v>
      </c>
      <c r="E72" s="651" t="s">
        <v>1630</v>
      </c>
      <c r="F72" s="652" t="s">
        <v>1631</v>
      </c>
      <c r="G72" s="651" t="s">
        <v>1578</v>
      </c>
      <c r="H72" s="651" t="s">
        <v>1579</v>
      </c>
      <c r="I72" s="653">
        <v>210.54</v>
      </c>
      <c r="J72" s="653">
        <v>2</v>
      </c>
      <c r="K72" s="654">
        <v>421.08</v>
      </c>
    </row>
    <row r="73" spans="1:11" ht="14.4" customHeight="1" x14ac:dyDescent="0.3">
      <c r="A73" s="649" t="s">
        <v>529</v>
      </c>
      <c r="B73" s="650" t="s">
        <v>530</v>
      </c>
      <c r="C73" s="651" t="s">
        <v>544</v>
      </c>
      <c r="D73" s="652" t="s">
        <v>885</v>
      </c>
      <c r="E73" s="651" t="s">
        <v>1630</v>
      </c>
      <c r="F73" s="652" t="s">
        <v>1631</v>
      </c>
      <c r="G73" s="651" t="s">
        <v>1502</v>
      </c>
      <c r="H73" s="651" t="s">
        <v>1503</v>
      </c>
      <c r="I73" s="653">
        <v>0.47</v>
      </c>
      <c r="J73" s="653">
        <v>500</v>
      </c>
      <c r="K73" s="654">
        <v>235</v>
      </c>
    </row>
    <row r="74" spans="1:11" ht="14.4" customHeight="1" x14ac:dyDescent="0.3">
      <c r="A74" s="649" t="s">
        <v>529</v>
      </c>
      <c r="B74" s="650" t="s">
        <v>530</v>
      </c>
      <c r="C74" s="651" t="s">
        <v>544</v>
      </c>
      <c r="D74" s="652" t="s">
        <v>885</v>
      </c>
      <c r="E74" s="651" t="s">
        <v>1636</v>
      </c>
      <c r="F74" s="652" t="s">
        <v>1637</v>
      </c>
      <c r="G74" s="651" t="s">
        <v>1580</v>
      </c>
      <c r="H74" s="651" t="s">
        <v>1581</v>
      </c>
      <c r="I74" s="653">
        <v>101.83</v>
      </c>
      <c r="J74" s="653">
        <v>2</v>
      </c>
      <c r="K74" s="654">
        <v>203.66</v>
      </c>
    </row>
    <row r="75" spans="1:11" ht="14.4" customHeight="1" x14ac:dyDescent="0.3">
      <c r="A75" s="649" t="s">
        <v>529</v>
      </c>
      <c r="B75" s="650" t="s">
        <v>530</v>
      </c>
      <c r="C75" s="651" t="s">
        <v>544</v>
      </c>
      <c r="D75" s="652" t="s">
        <v>885</v>
      </c>
      <c r="E75" s="651" t="s">
        <v>1636</v>
      </c>
      <c r="F75" s="652" t="s">
        <v>1637</v>
      </c>
      <c r="G75" s="651" t="s">
        <v>1582</v>
      </c>
      <c r="H75" s="651" t="s">
        <v>1583</v>
      </c>
      <c r="I75" s="653">
        <v>139.38999999999999</v>
      </c>
      <c r="J75" s="653">
        <v>4</v>
      </c>
      <c r="K75" s="654">
        <v>557.57000000000005</v>
      </c>
    </row>
    <row r="76" spans="1:11" ht="14.4" customHeight="1" x14ac:dyDescent="0.3">
      <c r="A76" s="649" t="s">
        <v>529</v>
      </c>
      <c r="B76" s="650" t="s">
        <v>530</v>
      </c>
      <c r="C76" s="651" t="s">
        <v>544</v>
      </c>
      <c r="D76" s="652" t="s">
        <v>885</v>
      </c>
      <c r="E76" s="651" t="s">
        <v>1632</v>
      </c>
      <c r="F76" s="652" t="s">
        <v>1633</v>
      </c>
      <c r="G76" s="651" t="s">
        <v>1508</v>
      </c>
      <c r="H76" s="651" t="s">
        <v>1509</v>
      </c>
      <c r="I76" s="653">
        <v>0.3</v>
      </c>
      <c r="J76" s="653">
        <v>1000</v>
      </c>
      <c r="K76" s="654">
        <v>300</v>
      </c>
    </row>
    <row r="77" spans="1:11" ht="14.4" customHeight="1" x14ac:dyDescent="0.3">
      <c r="A77" s="649" t="s">
        <v>529</v>
      </c>
      <c r="B77" s="650" t="s">
        <v>530</v>
      </c>
      <c r="C77" s="651" t="s">
        <v>544</v>
      </c>
      <c r="D77" s="652" t="s">
        <v>885</v>
      </c>
      <c r="E77" s="651" t="s">
        <v>1632</v>
      </c>
      <c r="F77" s="652" t="s">
        <v>1633</v>
      </c>
      <c r="G77" s="651" t="s">
        <v>1562</v>
      </c>
      <c r="H77" s="651" t="s">
        <v>1563</v>
      </c>
      <c r="I77" s="653">
        <v>0.3</v>
      </c>
      <c r="J77" s="653">
        <v>1000</v>
      </c>
      <c r="K77" s="654">
        <v>300</v>
      </c>
    </row>
    <row r="78" spans="1:11" ht="14.4" customHeight="1" x14ac:dyDescent="0.3">
      <c r="A78" s="649" t="s">
        <v>529</v>
      </c>
      <c r="B78" s="650" t="s">
        <v>530</v>
      </c>
      <c r="C78" s="651" t="s">
        <v>544</v>
      </c>
      <c r="D78" s="652" t="s">
        <v>885</v>
      </c>
      <c r="E78" s="651" t="s">
        <v>1632</v>
      </c>
      <c r="F78" s="652" t="s">
        <v>1633</v>
      </c>
      <c r="G78" s="651" t="s">
        <v>1564</v>
      </c>
      <c r="H78" s="651" t="s">
        <v>1565</v>
      </c>
      <c r="I78" s="653">
        <v>0.31</v>
      </c>
      <c r="J78" s="653">
        <v>1000</v>
      </c>
      <c r="K78" s="654">
        <v>310</v>
      </c>
    </row>
    <row r="79" spans="1:11" ht="14.4" customHeight="1" x14ac:dyDescent="0.3">
      <c r="A79" s="649" t="s">
        <v>529</v>
      </c>
      <c r="B79" s="650" t="s">
        <v>530</v>
      </c>
      <c r="C79" s="651" t="s">
        <v>544</v>
      </c>
      <c r="D79" s="652" t="s">
        <v>885</v>
      </c>
      <c r="E79" s="651" t="s">
        <v>1632</v>
      </c>
      <c r="F79" s="652" t="s">
        <v>1633</v>
      </c>
      <c r="G79" s="651" t="s">
        <v>1584</v>
      </c>
      <c r="H79" s="651" t="s">
        <v>1585</v>
      </c>
      <c r="I79" s="653">
        <v>0.68</v>
      </c>
      <c r="J79" s="653">
        <v>500</v>
      </c>
      <c r="K79" s="654">
        <v>340</v>
      </c>
    </row>
    <row r="80" spans="1:11" ht="14.4" customHeight="1" x14ac:dyDescent="0.3">
      <c r="A80" s="649" t="s">
        <v>529</v>
      </c>
      <c r="B80" s="650" t="s">
        <v>530</v>
      </c>
      <c r="C80" s="651" t="s">
        <v>544</v>
      </c>
      <c r="D80" s="652" t="s">
        <v>885</v>
      </c>
      <c r="E80" s="651" t="s">
        <v>1632</v>
      </c>
      <c r="F80" s="652" t="s">
        <v>1633</v>
      </c>
      <c r="G80" s="651" t="s">
        <v>1586</v>
      </c>
      <c r="H80" s="651" t="s">
        <v>1587</v>
      </c>
      <c r="I80" s="653">
        <v>0.3</v>
      </c>
      <c r="J80" s="653">
        <v>500</v>
      </c>
      <c r="K80" s="654">
        <v>150</v>
      </c>
    </row>
    <row r="81" spans="1:11" ht="14.4" customHeight="1" x14ac:dyDescent="0.3">
      <c r="A81" s="649" t="s">
        <v>529</v>
      </c>
      <c r="B81" s="650" t="s">
        <v>530</v>
      </c>
      <c r="C81" s="651" t="s">
        <v>544</v>
      </c>
      <c r="D81" s="652" t="s">
        <v>885</v>
      </c>
      <c r="E81" s="651" t="s">
        <v>1634</v>
      </c>
      <c r="F81" s="652" t="s">
        <v>1635</v>
      </c>
      <c r="G81" s="651" t="s">
        <v>1512</v>
      </c>
      <c r="H81" s="651" t="s">
        <v>1513</v>
      </c>
      <c r="I81" s="653">
        <v>1.2149999999999999</v>
      </c>
      <c r="J81" s="653">
        <v>1000</v>
      </c>
      <c r="K81" s="654">
        <v>1217.44</v>
      </c>
    </row>
    <row r="82" spans="1:11" ht="14.4" customHeight="1" x14ac:dyDescent="0.3">
      <c r="A82" s="649" t="s">
        <v>529</v>
      </c>
      <c r="B82" s="650" t="s">
        <v>530</v>
      </c>
      <c r="C82" s="651" t="s">
        <v>544</v>
      </c>
      <c r="D82" s="652" t="s">
        <v>885</v>
      </c>
      <c r="E82" s="651" t="s">
        <v>1634</v>
      </c>
      <c r="F82" s="652" t="s">
        <v>1635</v>
      </c>
      <c r="G82" s="651" t="s">
        <v>1566</v>
      </c>
      <c r="H82" s="651" t="s">
        <v>1567</v>
      </c>
      <c r="I82" s="653">
        <v>0.77500000000000002</v>
      </c>
      <c r="J82" s="653">
        <v>800</v>
      </c>
      <c r="K82" s="654">
        <v>619</v>
      </c>
    </row>
    <row r="83" spans="1:11" ht="14.4" customHeight="1" x14ac:dyDescent="0.3">
      <c r="A83" s="649" t="s">
        <v>529</v>
      </c>
      <c r="B83" s="650" t="s">
        <v>530</v>
      </c>
      <c r="C83" s="651" t="s">
        <v>544</v>
      </c>
      <c r="D83" s="652" t="s">
        <v>885</v>
      </c>
      <c r="E83" s="651" t="s">
        <v>1634</v>
      </c>
      <c r="F83" s="652" t="s">
        <v>1635</v>
      </c>
      <c r="G83" s="651" t="s">
        <v>1514</v>
      </c>
      <c r="H83" s="651" t="s">
        <v>1515</v>
      </c>
      <c r="I83" s="653">
        <v>0.77500000000000002</v>
      </c>
      <c r="J83" s="653">
        <v>800</v>
      </c>
      <c r="K83" s="654">
        <v>619</v>
      </c>
    </row>
    <row r="84" spans="1:11" ht="14.4" customHeight="1" x14ac:dyDescent="0.3">
      <c r="A84" s="649" t="s">
        <v>529</v>
      </c>
      <c r="B84" s="650" t="s">
        <v>530</v>
      </c>
      <c r="C84" s="651" t="s">
        <v>544</v>
      </c>
      <c r="D84" s="652" t="s">
        <v>885</v>
      </c>
      <c r="E84" s="651" t="s">
        <v>1634</v>
      </c>
      <c r="F84" s="652" t="s">
        <v>1635</v>
      </c>
      <c r="G84" s="651" t="s">
        <v>1516</v>
      </c>
      <c r="H84" s="651" t="s">
        <v>1517</v>
      </c>
      <c r="I84" s="653">
        <v>0.71</v>
      </c>
      <c r="J84" s="653">
        <v>2200</v>
      </c>
      <c r="K84" s="654">
        <v>1562</v>
      </c>
    </row>
    <row r="85" spans="1:11" ht="14.4" customHeight="1" x14ac:dyDescent="0.3">
      <c r="A85" s="649" t="s">
        <v>529</v>
      </c>
      <c r="B85" s="650" t="s">
        <v>530</v>
      </c>
      <c r="C85" s="651" t="s">
        <v>544</v>
      </c>
      <c r="D85" s="652" t="s">
        <v>885</v>
      </c>
      <c r="E85" s="651" t="s">
        <v>1634</v>
      </c>
      <c r="F85" s="652" t="s">
        <v>1635</v>
      </c>
      <c r="G85" s="651" t="s">
        <v>1570</v>
      </c>
      <c r="H85" s="651" t="s">
        <v>1571</v>
      </c>
      <c r="I85" s="653">
        <v>0.71</v>
      </c>
      <c r="J85" s="653">
        <v>720</v>
      </c>
      <c r="K85" s="654">
        <v>511.2</v>
      </c>
    </row>
    <row r="86" spans="1:11" ht="14.4" customHeight="1" x14ac:dyDescent="0.3">
      <c r="A86" s="649" t="s">
        <v>529</v>
      </c>
      <c r="B86" s="650" t="s">
        <v>530</v>
      </c>
      <c r="C86" s="651" t="s">
        <v>544</v>
      </c>
      <c r="D86" s="652" t="s">
        <v>885</v>
      </c>
      <c r="E86" s="651" t="s">
        <v>1634</v>
      </c>
      <c r="F86" s="652" t="s">
        <v>1635</v>
      </c>
      <c r="G86" s="651" t="s">
        <v>1518</v>
      </c>
      <c r="H86" s="651" t="s">
        <v>1519</v>
      </c>
      <c r="I86" s="653">
        <v>0.71</v>
      </c>
      <c r="J86" s="653">
        <v>1200</v>
      </c>
      <c r="K86" s="654">
        <v>852</v>
      </c>
    </row>
    <row r="87" spans="1:11" ht="14.4" customHeight="1" x14ac:dyDescent="0.3">
      <c r="A87" s="649" t="s">
        <v>529</v>
      </c>
      <c r="B87" s="650" t="s">
        <v>530</v>
      </c>
      <c r="C87" s="651" t="s">
        <v>544</v>
      </c>
      <c r="D87" s="652" t="s">
        <v>885</v>
      </c>
      <c r="E87" s="651" t="s">
        <v>1634</v>
      </c>
      <c r="F87" s="652" t="s">
        <v>1635</v>
      </c>
      <c r="G87" s="651" t="s">
        <v>1520</v>
      </c>
      <c r="H87" s="651" t="s">
        <v>1521</v>
      </c>
      <c r="I87" s="653">
        <v>0.71</v>
      </c>
      <c r="J87" s="653">
        <v>1800</v>
      </c>
      <c r="K87" s="654">
        <v>1278</v>
      </c>
    </row>
    <row r="88" spans="1:11" ht="14.4" customHeight="1" x14ac:dyDescent="0.3">
      <c r="A88" s="649" t="s">
        <v>529</v>
      </c>
      <c r="B88" s="650" t="s">
        <v>530</v>
      </c>
      <c r="C88" s="651" t="s">
        <v>544</v>
      </c>
      <c r="D88" s="652" t="s">
        <v>885</v>
      </c>
      <c r="E88" s="651" t="s">
        <v>1638</v>
      </c>
      <c r="F88" s="652" t="s">
        <v>1639</v>
      </c>
      <c r="G88" s="651" t="s">
        <v>1588</v>
      </c>
      <c r="H88" s="651" t="s">
        <v>1589</v>
      </c>
      <c r="I88" s="653">
        <v>155.76359751553557</v>
      </c>
      <c r="J88" s="653">
        <v>3</v>
      </c>
      <c r="K88" s="654">
        <v>467.29079254660672</v>
      </c>
    </row>
    <row r="89" spans="1:11" ht="14.4" customHeight="1" x14ac:dyDescent="0.3">
      <c r="A89" s="649" t="s">
        <v>529</v>
      </c>
      <c r="B89" s="650" t="s">
        <v>530</v>
      </c>
      <c r="C89" s="651" t="s">
        <v>544</v>
      </c>
      <c r="D89" s="652" t="s">
        <v>885</v>
      </c>
      <c r="E89" s="651" t="s">
        <v>1638</v>
      </c>
      <c r="F89" s="652" t="s">
        <v>1639</v>
      </c>
      <c r="G89" s="651" t="s">
        <v>1590</v>
      </c>
      <c r="H89" s="651" t="s">
        <v>1591</v>
      </c>
      <c r="I89" s="653">
        <v>98.01</v>
      </c>
      <c r="J89" s="653">
        <v>1</v>
      </c>
      <c r="K89" s="654">
        <v>98.01</v>
      </c>
    </row>
    <row r="90" spans="1:11" ht="14.4" customHeight="1" x14ac:dyDescent="0.3">
      <c r="A90" s="649" t="s">
        <v>529</v>
      </c>
      <c r="B90" s="650" t="s">
        <v>530</v>
      </c>
      <c r="C90" s="651" t="s">
        <v>544</v>
      </c>
      <c r="D90" s="652" t="s">
        <v>885</v>
      </c>
      <c r="E90" s="651" t="s">
        <v>1638</v>
      </c>
      <c r="F90" s="652" t="s">
        <v>1639</v>
      </c>
      <c r="G90" s="651" t="s">
        <v>1592</v>
      </c>
      <c r="H90" s="651" t="s">
        <v>1593</v>
      </c>
      <c r="I90" s="653">
        <v>106.53</v>
      </c>
      <c r="J90" s="653">
        <v>2</v>
      </c>
      <c r="K90" s="654">
        <v>213.05</v>
      </c>
    </row>
    <row r="91" spans="1:11" ht="14.4" customHeight="1" x14ac:dyDescent="0.3">
      <c r="A91" s="649" t="s">
        <v>529</v>
      </c>
      <c r="B91" s="650" t="s">
        <v>530</v>
      </c>
      <c r="C91" s="651" t="s">
        <v>547</v>
      </c>
      <c r="D91" s="652" t="s">
        <v>886</v>
      </c>
      <c r="E91" s="651" t="s">
        <v>1628</v>
      </c>
      <c r="F91" s="652" t="s">
        <v>1629</v>
      </c>
      <c r="G91" s="651" t="s">
        <v>1467</v>
      </c>
      <c r="H91" s="651" t="s">
        <v>1468</v>
      </c>
      <c r="I91" s="653">
        <v>260.3</v>
      </c>
      <c r="J91" s="653">
        <v>6</v>
      </c>
      <c r="K91" s="654">
        <v>1561.8000000000002</v>
      </c>
    </row>
    <row r="92" spans="1:11" ht="14.4" customHeight="1" x14ac:dyDescent="0.3">
      <c r="A92" s="649" t="s">
        <v>529</v>
      </c>
      <c r="B92" s="650" t="s">
        <v>530</v>
      </c>
      <c r="C92" s="651" t="s">
        <v>547</v>
      </c>
      <c r="D92" s="652" t="s">
        <v>886</v>
      </c>
      <c r="E92" s="651" t="s">
        <v>1628</v>
      </c>
      <c r="F92" s="652" t="s">
        <v>1629</v>
      </c>
      <c r="G92" s="651" t="s">
        <v>1471</v>
      </c>
      <c r="H92" s="651" t="s">
        <v>1472</v>
      </c>
      <c r="I92" s="653">
        <v>124.44333333333333</v>
      </c>
      <c r="J92" s="653">
        <v>24</v>
      </c>
      <c r="K92" s="654">
        <v>2986.66</v>
      </c>
    </row>
    <row r="93" spans="1:11" ht="14.4" customHeight="1" x14ac:dyDescent="0.3">
      <c r="A93" s="649" t="s">
        <v>529</v>
      </c>
      <c r="B93" s="650" t="s">
        <v>530</v>
      </c>
      <c r="C93" s="651" t="s">
        <v>547</v>
      </c>
      <c r="D93" s="652" t="s">
        <v>886</v>
      </c>
      <c r="E93" s="651" t="s">
        <v>1628</v>
      </c>
      <c r="F93" s="652" t="s">
        <v>1629</v>
      </c>
      <c r="G93" s="651" t="s">
        <v>1522</v>
      </c>
      <c r="H93" s="651" t="s">
        <v>1523</v>
      </c>
      <c r="I93" s="653">
        <v>8.5779999999999994</v>
      </c>
      <c r="J93" s="653">
        <v>168</v>
      </c>
      <c r="K93" s="654">
        <v>1441.08</v>
      </c>
    </row>
    <row r="94" spans="1:11" ht="14.4" customHeight="1" x14ac:dyDescent="0.3">
      <c r="A94" s="649" t="s">
        <v>529</v>
      </c>
      <c r="B94" s="650" t="s">
        <v>530</v>
      </c>
      <c r="C94" s="651" t="s">
        <v>547</v>
      </c>
      <c r="D94" s="652" t="s">
        <v>886</v>
      </c>
      <c r="E94" s="651" t="s">
        <v>1628</v>
      </c>
      <c r="F94" s="652" t="s">
        <v>1629</v>
      </c>
      <c r="G94" s="651" t="s">
        <v>1524</v>
      </c>
      <c r="H94" s="651" t="s">
        <v>1525</v>
      </c>
      <c r="I94" s="653">
        <v>28.1</v>
      </c>
      <c r="J94" s="653">
        <v>10</v>
      </c>
      <c r="K94" s="654">
        <v>281</v>
      </c>
    </row>
    <row r="95" spans="1:11" ht="14.4" customHeight="1" x14ac:dyDescent="0.3">
      <c r="A95" s="649" t="s">
        <v>529</v>
      </c>
      <c r="B95" s="650" t="s">
        <v>530</v>
      </c>
      <c r="C95" s="651" t="s">
        <v>547</v>
      </c>
      <c r="D95" s="652" t="s">
        <v>886</v>
      </c>
      <c r="E95" s="651" t="s">
        <v>1628</v>
      </c>
      <c r="F95" s="652" t="s">
        <v>1629</v>
      </c>
      <c r="G95" s="651" t="s">
        <v>1526</v>
      </c>
      <c r="H95" s="651" t="s">
        <v>1527</v>
      </c>
      <c r="I95" s="653">
        <v>0.31</v>
      </c>
      <c r="J95" s="653">
        <v>100</v>
      </c>
      <c r="K95" s="654">
        <v>31</v>
      </c>
    </row>
    <row r="96" spans="1:11" ht="14.4" customHeight="1" x14ac:dyDescent="0.3">
      <c r="A96" s="649" t="s">
        <v>529</v>
      </c>
      <c r="B96" s="650" t="s">
        <v>530</v>
      </c>
      <c r="C96" s="651" t="s">
        <v>547</v>
      </c>
      <c r="D96" s="652" t="s">
        <v>886</v>
      </c>
      <c r="E96" s="651" t="s">
        <v>1628</v>
      </c>
      <c r="F96" s="652" t="s">
        <v>1629</v>
      </c>
      <c r="G96" s="651" t="s">
        <v>1528</v>
      </c>
      <c r="H96" s="651" t="s">
        <v>1529</v>
      </c>
      <c r="I96" s="653">
        <v>11.74</v>
      </c>
      <c r="J96" s="653">
        <v>3</v>
      </c>
      <c r="K96" s="654">
        <v>35.22</v>
      </c>
    </row>
    <row r="97" spans="1:11" ht="14.4" customHeight="1" x14ac:dyDescent="0.3">
      <c r="A97" s="649" t="s">
        <v>529</v>
      </c>
      <c r="B97" s="650" t="s">
        <v>530</v>
      </c>
      <c r="C97" s="651" t="s">
        <v>547</v>
      </c>
      <c r="D97" s="652" t="s">
        <v>886</v>
      </c>
      <c r="E97" s="651" t="s">
        <v>1628</v>
      </c>
      <c r="F97" s="652" t="s">
        <v>1629</v>
      </c>
      <c r="G97" s="651" t="s">
        <v>1475</v>
      </c>
      <c r="H97" s="651" t="s">
        <v>1476</v>
      </c>
      <c r="I97" s="653">
        <v>7.1</v>
      </c>
      <c r="J97" s="653">
        <v>6</v>
      </c>
      <c r="K97" s="654">
        <v>42.57</v>
      </c>
    </row>
    <row r="98" spans="1:11" ht="14.4" customHeight="1" x14ac:dyDescent="0.3">
      <c r="A98" s="649" t="s">
        <v>529</v>
      </c>
      <c r="B98" s="650" t="s">
        <v>530</v>
      </c>
      <c r="C98" s="651" t="s">
        <v>547</v>
      </c>
      <c r="D98" s="652" t="s">
        <v>886</v>
      </c>
      <c r="E98" s="651" t="s">
        <v>1628</v>
      </c>
      <c r="F98" s="652" t="s">
        <v>1629</v>
      </c>
      <c r="G98" s="651" t="s">
        <v>1479</v>
      </c>
      <c r="H98" s="651" t="s">
        <v>1480</v>
      </c>
      <c r="I98" s="653">
        <v>5.92</v>
      </c>
      <c r="J98" s="653">
        <v>6</v>
      </c>
      <c r="K98" s="654">
        <v>35.54</v>
      </c>
    </row>
    <row r="99" spans="1:11" ht="14.4" customHeight="1" x14ac:dyDescent="0.3">
      <c r="A99" s="649" t="s">
        <v>529</v>
      </c>
      <c r="B99" s="650" t="s">
        <v>530</v>
      </c>
      <c r="C99" s="651" t="s">
        <v>547</v>
      </c>
      <c r="D99" s="652" t="s">
        <v>886</v>
      </c>
      <c r="E99" s="651" t="s">
        <v>1628</v>
      </c>
      <c r="F99" s="652" t="s">
        <v>1629</v>
      </c>
      <c r="G99" s="651" t="s">
        <v>1481</v>
      </c>
      <c r="H99" s="651" t="s">
        <v>1482</v>
      </c>
      <c r="I99" s="653">
        <v>2.5499999999999998</v>
      </c>
      <c r="J99" s="653">
        <v>27</v>
      </c>
      <c r="K99" s="654">
        <v>68.72</v>
      </c>
    </row>
    <row r="100" spans="1:11" ht="14.4" customHeight="1" x14ac:dyDescent="0.3">
      <c r="A100" s="649" t="s">
        <v>529</v>
      </c>
      <c r="B100" s="650" t="s">
        <v>530</v>
      </c>
      <c r="C100" s="651" t="s">
        <v>547</v>
      </c>
      <c r="D100" s="652" t="s">
        <v>886</v>
      </c>
      <c r="E100" s="651" t="s">
        <v>1630</v>
      </c>
      <c r="F100" s="652" t="s">
        <v>1631</v>
      </c>
      <c r="G100" s="651" t="s">
        <v>1532</v>
      </c>
      <c r="H100" s="651" t="s">
        <v>1533</v>
      </c>
      <c r="I100" s="653">
        <v>15.92</v>
      </c>
      <c r="J100" s="653">
        <v>600</v>
      </c>
      <c r="K100" s="654">
        <v>9552</v>
      </c>
    </row>
    <row r="101" spans="1:11" ht="14.4" customHeight="1" x14ac:dyDescent="0.3">
      <c r="A101" s="649" t="s">
        <v>529</v>
      </c>
      <c r="B101" s="650" t="s">
        <v>530</v>
      </c>
      <c r="C101" s="651" t="s">
        <v>547</v>
      </c>
      <c r="D101" s="652" t="s">
        <v>886</v>
      </c>
      <c r="E101" s="651" t="s">
        <v>1630</v>
      </c>
      <c r="F101" s="652" t="s">
        <v>1631</v>
      </c>
      <c r="G101" s="651" t="s">
        <v>1534</v>
      </c>
      <c r="H101" s="651" t="s">
        <v>1535</v>
      </c>
      <c r="I101" s="653">
        <v>11.14</v>
      </c>
      <c r="J101" s="653">
        <v>500</v>
      </c>
      <c r="K101" s="654">
        <v>5570</v>
      </c>
    </row>
    <row r="102" spans="1:11" ht="14.4" customHeight="1" x14ac:dyDescent="0.3">
      <c r="A102" s="649" t="s">
        <v>529</v>
      </c>
      <c r="B102" s="650" t="s">
        <v>530</v>
      </c>
      <c r="C102" s="651" t="s">
        <v>547</v>
      </c>
      <c r="D102" s="652" t="s">
        <v>886</v>
      </c>
      <c r="E102" s="651" t="s">
        <v>1630</v>
      </c>
      <c r="F102" s="652" t="s">
        <v>1631</v>
      </c>
      <c r="G102" s="651" t="s">
        <v>1536</v>
      </c>
      <c r="H102" s="651" t="s">
        <v>1537</v>
      </c>
      <c r="I102" s="653">
        <v>0.93</v>
      </c>
      <c r="J102" s="653">
        <v>2500</v>
      </c>
      <c r="K102" s="654">
        <v>2325</v>
      </c>
    </row>
    <row r="103" spans="1:11" ht="14.4" customHeight="1" x14ac:dyDescent="0.3">
      <c r="A103" s="649" t="s">
        <v>529</v>
      </c>
      <c r="B103" s="650" t="s">
        <v>530</v>
      </c>
      <c r="C103" s="651" t="s">
        <v>547</v>
      </c>
      <c r="D103" s="652" t="s">
        <v>886</v>
      </c>
      <c r="E103" s="651" t="s">
        <v>1630</v>
      </c>
      <c r="F103" s="652" t="s">
        <v>1631</v>
      </c>
      <c r="G103" s="651" t="s">
        <v>1538</v>
      </c>
      <c r="H103" s="651" t="s">
        <v>1539</v>
      </c>
      <c r="I103" s="653">
        <v>1.5133333333333334</v>
      </c>
      <c r="J103" s="653">
        <v>2600</v>
      </c>
      <c r="K103" s="654">
        <v>3876.23</v>
      </c>
    </row>
    <row r="104" spans="1:11" ht="14.4" customHeight="1" x14ac:dyDescent="0.3">
      <c r="A104" s="649" t="s">
        <v>529</v>
      </c>
      <c r="B104" s="650" t="s">
        <v>530</v>
      </c>
      <c r="C104" s="651" t="s">
        <v>547</v>
      </c>
      <c r="D104" s="652" t="s">
        <v>886</v>
      </c>
      <c r="E104" s="651" t="s">
        <v>1630</v>
      </c>
      <c r="F104" s="652" t="s">
        <v>1631</v>
      </c>
      <c r="G104" s="651" t="s">
        <v>1540</v>
      </c>
      <c r="H104" s="651" t="s">
        <v>1541</v>
      </c>
      <c r="I104" s="653">
        <v>0.42</v>
      </c>
      <c r="J104" s="653">
        <v>1000</v>
      </c>
      <c r="K104" s="654">
        <v>420</v>
      </c>
    </row>
    <row r="105" spans="1:11" ht="14.4" customHeight="1" x14ac:dyDescent="0.3">
      <c r="A105" s="649" t="s">
        <v>529</v>
      </c>
      <c r="B105" s="650" t="s">
        <v>530</v>
      </c>
      <c r="C105" s="651" t="s">
        <v>547</v>
      </c>
      <c r="D105" s="652" t="s">
        <v>886</v>
      </c>
      <c r="E105" s="651" t="s">
        <v>1630</v>
      </c>
      <c r="F105" s="652" t="s">
        <v>1631</v>
      </c>
      <c r="G105" s="651" t="s">
        <v>1594</v>
      </c>
      <c r="H105" s="651" t="s">
        <v>1595</v>
      </c>
      <c r="I105" s="653">
        <v>903.1925</v>
      </c>
      <c r="J105" s="653">
        <v>200</v>
      </c>
      <c r="K105" s="654">
        <v>178836.59999999998</v>
      </c>
    </row>
    <row r="106" spans="1:11" ht="14.4" customHeight="1" x14ac:dyDescent="0.3">
      <c r="A106" s="649" t="s">
        <v>529</v>
      </c>
      <c r="B106" s="650" t="s">
        <v>530</v>
      </c>
      <c r="C106" s="651" t="s">
        <v>547</v>
      </c>
      <c r="D106" s="652" t="s">
        <v>886</v>
      </c>
      <c r="E106" s="651" t="s">
        <v>1630</v>
      </c>
      <c r="F106" s="652" t="s">
        <v>1631</v>
      </c>
      <c r="G106" s="651" t="s">
        <v>1596</v>
      </c>
      <c r="H106" s="651" t="s">
        <v>1597</v>
      </c>
      <c r="I106" s="653">
        <v>1694</v>
      </c>
      <c r="J106" s="653">
        <v>68</v>
      </c>
      <c r="K106" s="654">
        <v>115192</v>
      </c>
    </row>
    <row r="107" spans="1:11" ht="14.4" customHeight="1" x14ac:dyDescent="0.3">
      <c r="A107" s="649" t="s">
        <v>529</v>
      </c>
      <c r="B107" s="650" t="s">
        <v>530</v>
      </c>
      <c r="C107" s="651" t="s">
        <v>547</v>
      </c>
      <c r="D107" s="652" t="s">
        <v>886</v>
      </c>
      <c r="E107" s="651" t="s">
        <v>1630</v>
      </c>
      <c r="F107" s="652" t="s">
        <v>1631</v>
      </c>
      <c r="G107" s="651" t="s">
        <v>1598</v>
      </c>
      <c r="H107" s="651" t="s">
        <v>1599</v>
      </c>
      <c r="I107" s="653">
        <v>4.3099999999999996</v>
      </c>
      <c r="J107" s="653">
        <v>300</v>
      </c>
      <c r="K107" s="654">
        <v>1293.31</v>
      </c>
    </row>
    <row r="108" spans="1:11" ht="14.4" customHeight="1" x14ac:dyDescent="0.3">
      <c r="A108" s="649" t="s">
        <v>529</v>
      </c>
      <c r="B108" s="650" t="s">
        <v>530</v>
      </c>
      <c r="C108" s="651" t="s">
        <v>547</v>
      </c>
      <c r="D108" s="652" t="s">
        <v>886</v>
      </c>
      <c r="E108" s="651" t="s">
        <v>1630</v>
      </c>
      <c r="F108" s="652" t="s">
        <v>1631</v>
      </c>
      <c r="G108" s="651" t="s">
        <v>1600</v>
      </c>
      <c r="H108" s="651" t="s">
        <v>1601</v>
      </c>
      <c r="I108" s="653">
        <v>2.1749999999999998</v>
      </c>
      <c r="J108" s="653">
        <v>400</v>
      </c>
      <c r="K108" s="654">
        <v>869</v>
      </c>
    </row>
    <row r="109" spans="1:11" ht="14.4" customHeight="1" x14ac:dyDescent="0.3">
      <c r="A109" s="649" t="s">
        <v>529</v>
      </c>
      <c r="B109" s="650" t="s">
        <v>530</v>
      </c>
      <c r="C109" s="651" t="s">
        <v>547</v>
      </c>
      <c r="D109" s="652" t="s">
        <v>886</v>
      </c>
      <c r="E109" s="651" t="s">
        <v>1630</v>
      </c>
      <c r="F109" s="652" t="s">
        <v>1631</v>
      </c>
      <c r="G109" s="651" t="s">
        <v>1550</v>
      </c>
      <c r="H109" s="651" t="s">
        <v>1551</v>
      </c>
      <c r="I109" s="653">
        <v>5.13</v>
      </c>
      <c r="J109" s="653">
        <v>3100</v>
      </c>
      <c r="K109" s="654">
        <v>15903</v>
      </c>
    </row>
    <row r="110" spans="1:11" ht="14.4" customHeight="1" x14ac:dyDescent="0.3">
      <c r="A110" s="649" t="s">
        <v>529</v>
      </c>
      <c r="B110" s="650" t="s">
        <v>530</v>
      </c>
      <c r="C110" s="651" t="s">
        <v>547</v>
      </c>
      <c r="D110" s="652" t="s">
        <v>886</v>
      </c>
      <c r="E110" s="651" t="s">
        <v>1630</v>
      </c>
      <c r="F110" s="652" t="s">
        <v>1631</v>
      </c>
      <c r="G110" s="651" t="s">
        <v>1602</v>
      </c>
      <c r="H110" s="651" t="s">
        <v>1603</v>
      </c>
      <c r="I110" s="653">
        <v>7.95</v>
      </c>
      <c r="J110" s="653">
        <v>2800</v>
      </c>
      <c r="K110" s="654">
        <v>22260</v>
      </c>
    </row>
    <row r="111" spans="1:11" ht="14.4" customHeight="1" x14ac:dyDescent="0.3">
      <c r="A111" s="649" t="s">
        <v>529</v>
      </c>
      <c r="B111" s="650" t="s">
        <v>530</v>
      </c>
      <c r="C111" s="651" t="s">
        <v>547</v>
      </c>
      <c r="D111" s="652" t="s">
        <v>886</v>
      </c>
      <c r="E111" s="651" t="s">
        <v>1630</v>
      </c>
      <c r="F111" s="652" t="s">
        <v>1631</v>
      </c>
      <c r="G111" s="651" t="s">
        <v>1604</v>
      </c>
      <c r="H111" s="651" t="s">
        <v>1605</v>
      </c>
      <c r="I111" s="653">
        <v>126.72</v>
      </c>
      <c r="J111" s="653">
        <v>4</v>
      </c>
      <c r="K111" s="654">
        <v>506.88</v>
      </c>
    </row>
    <row r="112" spans="1:11" ht="14.4" customHeight="1" x14ac:dyDescent="0.3">
      <c r="A112" s="649" t="s">
        <v>529</v>
      </c>
      <c r="B112" s="650" t="s">
        <v>530</v>
      </c>
      <c r="C112" s="651" t="s">
        <v>547</v>
      </c>
      <c r="D112" s="652" t="s">
        <v>886</v>
      </c>
      <c r="E112" s="651" t="s">
        <v>1630</v>
      </c>
      <c r="F112" s="652" t="s">
        <v>1631</v>
      </c>
      <c r="G112" s="651" t="s">
        <v>1552</v>
      </c>
      <c r="H112" s="651" t="s">
        <v>1553</v>
      </c>
      <c r="I112" s="653">
        <v>8.23</v>
      </c>
      <c r="J112" s="653">
        <v>2600</v>
      </c>
      <c r="K112" s="654">
        <v>21391.4</v>
      </c>
    </row>
    <row r="113" spans="1:11" ht="14.4" customHeight="1" x14ac:dyDescent="0.3">
      <c r="A113" s="649" t="s">
        <v>529</v>
      </c>
      <c r="B113" s="650" t="s">
        <v>530</v>
      </c>
      <c r="C113" s="651" t="s">
        <v>547</v>
      </c>
      <c r="D113" s="652" t="s">
        <v>886</v>
      </c>
      <c r="E113" s="651" t="s">
        <v>1630</v>
      </c>
      <c r="F113" s="652" t="s">
        <v>1631</v>
      </c>
      <c r="G113" s="651" t="s">
        <v>1606</v>
      </c>
      <c r="H113" s="651" t="s">
        <v>1607</v>
      </c>
      <c r="I113" s="653">
        <v>140.35</v>
      </c>
      <c r="J113" s="653">
        <v>2</v>
      </c>
      <c r="K113" s="654">
        <v>280.7</v>
      </c>
    </row>
    <row r="114" spans="1:11" ht="14.4" customHeight="1" x14ac:dyDescent="0.3">
      <c r="A114" s="649" t="s">
        <v>529</v>
      </c>
      <c r="B114" s="650" t="s">
        <v>530</v>
      </c>
      <c r="C114" s="651" t="s">
        <v>547</v>
      </c>
      <c r="D114" s="652" t="s">
        <v>886</v>
      </c>
      <c r="E114" s="651" t="s">
        <v>1630</v>
      </c>
      <c r="F114" s="652" t="s">
        <v>1631</v>
      </c>
      <c r="G114" s="651" t="s">
        <v>1554</v>
      </c>
      <c r="H114" s="651" t="s">
        <v>1555</v>
      </c>
      <c r="I114" s="653">
        <v>17.98</v>
      </c>
      <c r="J114" s="653">
        <v>700</v>
      </c>
      <c r="K114" s="654">
        <v>12586</v>
      </c>
    </row>
    <row r="115" spans="1:11" ht="14.4" customHeight="1" x14ac:dyDescent="0.3">
      <c r="A115" s="649" t="s">
        <v>529</v>
      </c>
      <c r="B115" s="650" t="s">
        <v>530</v>
      </c>
      <c r="C115" s="651" t="s">
        <v>547</v>
      </c>
      <c r="D115" s="652" t="s">
        <v>886</v>
      </c>
      <c r="E115" s="651" t="s">
        <v>1630</v>
      </c>
      <c r="F115" s="652" t="s">
        <v>1631</v>
      </c>
      <c r="G115" s="651" t="s">
        <v>1608</v>
      </c>
      <c r="H115" s="651" t="s">
        <v>1609</v>
      </c>
      <c r="I115" s="653">
        <v>17.98</v>
      </c>
      <c r="J115" s="653">
        <v>1800</v>
      </c>
      <c r="K115" s="654">
        <v>32364</v>
      </c>
    </row>
    <row r="116" spans="1:11" ht="14.4" customHeight="1" x14ac:dyDescent="0.3">
      <c r="A116" s="649" t="s">
        <v>529</v>
      </c>
      <c r="B116" s="650" t="s">
        <v>530</v>
      </c>
      <c r="C116" s="651" t="s">
        <v>547</v>
      </c>
      <c r="D116" s="652" t="s">
        <v>886</v>
      </c>
      <c r="E116" s="651" t="s">
        <v>1630</v>
      </c>
      <c r="F116" s="652" t="s">
        <v>1631</v>
      </c>
      <c r="G116" s="651" t="s">
        <v>1497</v>
      </c>
      <c r="H116" s="651" t="s">
        <v>1498</v>
      </c>
      <c r="I116" s="653">
        <v>15</v>
      </c>
      <c r="J116" s="653">
        <v>20</v>
      </c>
      <c r="K116" s="654">
        <v>300</v>
      </c>
    </row>
    <row r="117" spans="1:11" ht="14.4" customHeight="1" x14ac:dyDescent="0.3">
      <c r="A117" s="649" t="s">
        <v>529</v>
      </c>
      <c r="B117" s="650" t="s">
        <v>530</v>
      </c>
      <c r="C117" s="651" t="s">
        <v>547</v>
      </c>
      <c r="D117" s="652" t="s">
        <v>886</v>
      </c>
      <c r="E117" s="651" t="s">
        <v>1630</v>
      </c>
      <c r="F117" s="652" t="s">
        <v>1631</v>
      </c>
      <c r="G117" s="651" t="s">
        <v>1610</v>
      </c>
      <c r="H117" s="651" t="s">
        <v>1611</v>
      </c>
      <c r="I117" s="653">
        <v>25.01</v>
      </c>
      <c r="J117" s="653">
        <v>1500</v>
      </c>
      <c r="K117" s="654">
        <v>37510</v>
      </c>
    </row>
    <row r="118" spans="1:11" ht="14.4" customHeight="1" x14ac:dyDescent="0.3">
      <c r="A118" s="649" t="s">
        <v>529</v>
      </c>
      <c r="B118" s="650" t="s">
        <v>530</v>
      </c>
      <c r="C118" s="651" t="s">
        <v>547</v>
      </c>
      <c r="D118" s="652" t="s">
        <v>886</v>
      </c>
      <c r="E118" s="651" t="s">
        <v>1630</v>
      </c>
      <c r="F118" s="652" t="s">
        <v>1631</v>
      </c>
      <c r="G118" s="651" t="s">
        <v>1502</v>
      </c>
      <c r="H118" s="651" t="s">
        <v>1503</v>
      </c>
      <c r="I118" s="653">
        <v>0.47199999999999998</v>
      </c>
      <c r="J118" s="653">
        <v>6000</v>
      </c>
      <c r="K118" s="654">
        <v>2830</v>
      </c>
    </row>
    <row r="119" spans="1:11" ht="14.4" customHeight="1" x14ac:dyDescent="0.3">
      <c r="A119" s="649" t="s">
        <v>529</v>
      </c>
      <c r="B119" s="650" t="s">
        <v>530</v>
      </c>
      <c r="C119" s="651" t="s">
        <v>547</v>
      </c>
      <c r="D119" s="652" t="s">
        <v>886</v>
      </c>
      <c r="E119" s="651" t="s">
        <v>1630</v>
      </c>
      <c r="F119" s="652" t="s">
        <v>1631</v>
      </c>
      <c r="G119" s="651" t="s">
        <v>1612</v>
      </c>
      <c r="H119" s="651" t="s">
        <v>1613</v>
      </c>
      <c r="I119" s="653">
        <v>49.97</v>
      </c>
      <c r="J119" s="653">
        <v>10</v>
      </c>
      <c r="K119" s="654">
        <v>499.7</v>
      </c>
    </row>
    <row r="120" spans="1:11" ht="14.4" customHeight="1" x14ac:dyDescent="0.3">
      <c r="A120" s="649" t="s">
        <v>529</v>
      </c>
      <c r="B120" s="650" t="s">
        <v>530</v>
      </c>
      <c r="C120" s="651" t="s">
        <v>547</v>
      </c>
      <c r="D120" s="652" t="s">
        <v>886</v>
      </c>
      <c r="E120" s="651" t="s">
        <v>1630</v>
      </c>
      <c r="F120" s="652" t="s">
        <v>1631</v>
      </c>
      <c r="G120" s="651" t="s">
        <v>1614</v>
      </c>
      <c r="H120" s="651" t="s">
        <v>1615</v>
      </c>
      <c r="I120" s="653">
        <v>24.2</v>
      </c>
      <c r="J120" s="653">
        <v>240</v>
      </c>
      <c r="K120" s="654">
        <v>5808</v>
      </c>
    </row>
    <row r="121" spans="1:11" ht="14.4" customHeight="1" x14ac:dyDescent="0.3">
      <c r="A121" s="649" t="s">
        <v>529</v>
      </c>
      <c r="B121" s="650" t="s">
        <v>530</v>
      </c>
      <c r="C121" s="651" t="s">
        <v>547</v>
      </c>
      <c r="D121" s="652" t="s">
        <v>886</v>
      </c>
      <c r="E121" s="651" t="s">
        <v>1630</v>
      </c>
      <c r="F121" s="652" t="s">
        <v>1631</v>
      </c>
      <c r="G121" s="651" t="s">
        <v>1616</v>
      </c>
      <c r="H121" s="651" t="s">
        <v>1617</v>
      </c>
      <c r="I121" s="653">
        <v>75.010000000000005</v>
      </c>
      <c r="J121" s="653">
        <v>4</v>
      </c>
      <c r="K121" s="654">
        <v>300.05</v>
      </c>
    </row>
    <row r="122" spans="1:11" ht="14.4" customHeight="1" x14ac:dyDescent="0.3">
      <c r="A122" s="649" t="s">
        <v>529</v>
      </c>
      <c r="B122" s="650" t="s">
        <v>530</v>
      </c>
      <c r="C122" s="651" t="s">
        <v>547</v>
      </c>
      <c r="D122" s="652" t="s">
        <v>886</v>
      </c>
      <c r="E122" s="651" t="s">
        <v>1630</v>
      </c>
      <c r="F122" s="652" t="s">
        <v>1631</v>
      </c>
      <c r="G122" s="651" t="s">
        <v>1504</v>
      </c>
      <c r="H122" s="651" t="s">
        <v>1505</v>
      </c>
      <c r="I122" s="653">
        <v>9.1999999999999993</v>
      </c>
      <c r="J122" s="653">
        <v>3000</v>
      </c>
      <c r="K122" s="654">
        <v>27600</v>
      </c>
    </row>
    <row r="123" spans="1:11" ht="14.4" customHeight="1" x14ac:dyDescent="0.3">
      <c r="A123" s="649" t="s">
        <v>529</v>
      </c>
      <c r="B123" s="650" t="s">
        <v>530</v>
      </c>
      <c r="C123" s="651" t="s">
        <v>547</v>
      </c>
      <c r="D123" s="652" t="s">
        <v>886</v>
      </c>
      <c r="E123" s="651" t="s">
        <v>1630</v>
      </c>
      <c r="F123" s="652" t="s">
        <v>1631</v>
      </c>
      <c r="G123" s="651" t="s">
        <v>1618</v>
      </c>
      <c r="H123" s="651" t="s">
        <v>1619</v>
      </c>
      <c r="I123" s="653">
        <v>172.5</v>
      </c>
      <c r="J123" s="653">
        <v>2</v>
      </c>
      <c r="K123" s="654">
        <v>345</v>
      </c>
    </row>
    <row r="124" spans="1:11" ht="14.4" customHeight="1" x14ac:dyDescent="0.3">
      <c r="A124" s="649" t="s">
        <v>529</v>
      </c>
      <c r="B124" s="650" t="s">
        <v>530</v>
      </c>
      <c r="C124" s="651" t="s">
        <v>547</v>
      </c>
      <c r="D124" s="652" t="s">
        <v>886</v>
      </c>
      <c r="E124" s="651" t="s">
        <v>1630</v>
      </c>
      <c r="F124" s="652" t="s">
        <v>1631</v>
      </c>
      <c r="G124" s="651" t="s">
        <v>1620</v>
      </c>
      <c r="H124" s="651" t="s">
        <v>1621</v>
      </c>
      <c r="I124" s="653">
        <v>173.63</v>
      </c>
      <c r="J124" s="653">
        <v>10</v>
      </c>
      <c r="K124" s="654">
        <v>1736.35</v>
      </c>
    </row>
    <row r="125" spans="1:11" ht="14.4" customHeight="1" x14ac:dyDescent="0.3">
      <c r="A125" s="649" t="s">
        <v>529</v>
      </c>
      <c r="B125" s="650" t="s">
        <v>530</v>
      </c>
      <c r="C125" s="651" t="s">
        <v>547</v>
      </c>
      <c r="D125" s="652" t="s">
        <v>886</v>
      </c>
      <c r="E125" s="651" t="s">
        <v>1630</v>
      </c>
      <c r="F125" s="652" t="s">
        <v>1631</v>
      </c>
      <c r="G125" s="651" t="s">
        <v>1622</v>
      </c>
      <c r="H125" s="651" t="s">
        <v>1623</v>
      </c>
      <c r="I125" s="653">
        <v>3194.4</v>
      </c>
      <c r="J125" s="653">
        <v>68</v>
      </c>
      <c r="K125" s="654">
        <v>217219.20000000001</v>
      </c>
    </row>
    <row r="126" spans="1:11" ht="14.4" customHeight="1" x14ac:dyDescent="0.3">
      <c r="A126" s="649" t="s">
        <v>529</v>
      </c>
      <c r="B126" s="650" t="s">
        <v>530</v>
      </c>
      <c r="C126" s="651" t="s">
        <v>547</v>
      </c>
      <c r="D126" s="652" t="s">
        <v>886</v>
      </c>
      <c r="E126" s="651" t="s">
        <v>1630</v>
      </c>
      <c r="F126" s="652" t="s">
        <v>1631</v>
      </c>
      <c r="G126" s="651" t="s">
        <v>1558</v>
      </c>
      <c r="H126" s="651" t="s">
        <v>1559</v>
      </c>
      <c r="I126" s="653">
        <v>148.41</v>
      </c>
      <c r="J126" s="653">
        <v>100</v>
      </c>
      <c r="K126" s="654">
        <v>14840.65</v>
      </c>
    </row>
    <row r="127" spans="1:11" ht="14.4" customHeight="1" x14ac:dyDescent="0.3">
      <c r="A127" s="649" t="s">
        <v>529</v>
      </c>
      <c r="B127" s="650" t="s">
        <v>530</v>
      </c>
      <c r="C127" s="651" t="s">
        <v>547</v>
      </c>
      <c r="D127" s="652" t="s">
        <v>886</v>
      </c>
      <c r="E127" s="651" t="s">
        <v>1630</v>
      </c>
      <c r="F127" s="652" t="s">
        <v>1631</v>
      </c>
      <c r="G127" s="651" t="s">
        <v>1560</v>
      </c>
      <c r="H127" s="651" t="s">
        <v>1561</v>
      </c>
      <c r="I127" s="653">
        <v>124.21</v>
      </c>
      <c r="J127" s="653">
        <v>80</v>
      </c>
      <c r="K127" s="654">
        <v>9936.52</v>
      </c>
    </row>
    <row r="128" spans="1:11" ht="14.4" customHeight="1" x14ac:dyDescent="0.3">
      <c r="A128" s="649" t="s">
        <v>529</v>
      </c>
      <c r="B128" s="650" t="s">
        <v>530</v>
      </c>
      <c r="C128" s="651" t="s">
        <v>547</v>
      </c>
      <c r="D128" s="652" t="s">
        <v>886</v>
      </c>
      <c r="E128" s="651" t="s">
        <v>1630</v>
      </c>
      <c r="F128" s="652" t="s">
        <v>1631</v>
      </c>
      <c r="G128" s="651" t="s">
        <v>1624</v>
      </c>
      <c r="H128" s="651" t="s">
        <v>1625</v>
      </c>
      <c r="I128" s="653">
        <v>2359.5</v>
      </c>
      <c r="J128" s="653">
        <v>2</v>
      </c>
      <c r="K128" s="654">
        <v>4719</v>
      </c>
    </row>
    <row r="129" spans="1:11" ht="14.4" customHeight="1" x14ac:dyDescent="0.3">
      <c r="A129" s="649" t="s">
        <v>529</v>
      </c>
      <c r="B129" s="650" t="s">
        <v>530</v>
      </c>
      <c r="C129" s="651" t="s">
        <v>547</v>
      </c>
      <c r="D129" s="652" t="s">
        <v>886</v>
      </c>
      <c r="E129" s="651" t="s">
        <v>1632</v>
      </c>
      <c r="F129" s="652" t="s">
        <v>1633</v>
      </c>
      <c r="G129" s="651" t="s">
        <v>1508</v>
      </c>
      <c r="H129" s="651" t="s">
        <v>1509</v>
      </c>
      <c r="I129" s="653">
        <v>0.3</v>
      </c>
      <c r="J129" s="653">
        <v>2700</v>
      </c>
      <c r="K129" s="654">
        <v>810</v>
      </c>
    </row>
    <row r="130" spans="1:11" ht="14.4" customHeight="1" x14ac:dyDescent="0.3">
      <c r="A130" s="649" t="s">
        <v>529</v>
      </c>
      <c r="B130" s="650" t="s">
        <v>530</v>
      </c>
      <c r="C130" s="651" t="s">
        <v>547</v>
      </c>
      <c r="D130" s="652" t="s">
        <v>886</v>
      </c>
      <c r="E130" s="651" t="s">
        <v>1634</v>
      </c>
      <c r="F130" s="652" t="s">
        <v>1635</v>
      </c>
      <c r="G130" s="651" t="s">
        <v>1512</v>
      </c>
      <c r="H130" s="651" t="s">
        <v>1513</v>
      </c>
      <c r="I130" s="653">
        <v>1.22</v>
      </c>
      <c r="J130" s="653">
        <v>5000</v>
      </c>
      <c r="K130" s="654">
        <v>6097.2199999999993</v>
      </c>
    </row>
    <row r="131" spans="1:11" ht="14.4" customHeight="1" x14ac:dyDescent="0.3">
      <c r="A131" s="649" t="s">
        <v>529</v>
      </c>
      <c r="B131" s="650" t="s">
        <v>530</v>
      </c>
      <c r="C131" s="651" t="s">
        <v>547</v>
      </c>
      <c r="D131" s="652" t="s">
        <v>886</v>
      </c>
      <c r="E131" s="651" t="s">
        <v>1634</v>
      </c>
      <c r="F131" s="652" t="s">
        <v>1635</v>
      </c>
      <c r="G131" s="651" t="s">
        <v>1626</v>
      </c>
      <c r="H131" s="651" t="s">
        <v>1627</v>
      </c>
      <c r="I131" s="653">
        <v>11.01</v>
      </c>
      <c r="J131" s="653">
        <v>20</v>
      </c>
      <c r="K131" s="654">
        <v>220.2</v>
      </c>
    </row>
    <row r="132" spans="1:11" ht="14.4" customHeight="1" x14ac:dyDescent="0.3">
      <c r="A132" s="649" t="s">
        <v>529</v>
      </c>
      <c r="B132" s="650" t="s">
        <v>530</v>
      </c>
      <c r="C132" s="651" t="s">
        <v>547</v>
      </c>
      <c r="D132" s="652" t="s">
        <v>886</v>
      </c>
      <c r="E132" s="651" t="s">
        <v>1634</v>
      </c>
      <c r="F132" s="652" t="s">
        <v>1635</v>
      </c>
      <c r="G132" s="651" t="s">
        <v>1566</v>
      </c>
      <c r="H132" s="651" t="s">
        <v>1567</v>
      </c>
      <c r="I132" s="653">
        <v>0.77</v>
      </c>
      <c r="J132" s="653">
        <v>2000</v>
      </c>
      <c r="K132" s="654">
        <v>1540</v>
      </c>
    </row>
    <row r="133" spans="1:11" ht="14.4" customHeight="1" x14ac:dyDescent="0.3">
      <c r="A133" s="649" t="s">
        <v>529</v>
      </c>
      <c r="B133" s="650" t="s">
        <v>530</v>
      </c>
      <c r="C133" s="651" t="s">
        <v>547</v>
      </c>
      <c r="D133" s="652" t="s">
        <v>886</v>
      </c>
      <c r="E133" s="651" t="s">
        <v>1634</v>
      </c>
      <c r="F133" s="652" t="s">
        <v>1635</v>
      </c>
      <c r="G133" s="651" t="s">
        <v>1514</v>
      </c>
      <c r="H133" s="651" t="s">
        <v>1515</v>
      </c>
      <c r="I133" s="653">
        <v>0.77</v>
      </c>
      <c r="J133" s="653">
        <v>2000</v>
      </c>
      <c r="K133" s="654">
        <v>1540</v>
      </c>
    </row>
    <row r="134" spans="1:11" ht="14.4" customHeight="1" x14ac:dyDescent="0.3">
      <c r="A134" s="649" t="s">
        <v>529</v>
      </c>
      <c r="B134" s="650" t="s">
        <v>530</v>
      </c>
      <c r="C134" s="651" t="s">
        <v>547</v>
      </c>
      <c r="D134" s="652" t="s">
        <v>886</v>
      </c>
      <c r="E134" s="651" t="s">
        <v>1634</v>
      </c>
      <c r="F134" s="652" t="s">
        <v>1635</v>
      </c>
      <c r="G134" s="651" t="s">
        <v>1568</v>
      </c>
      <c r="H134" s="651" t="s">
        <v>1569</v>
      </c>
      <c r="I134" s="653">
        <v>0.77</v>
      </c>
      <c r="J134" s="653">
        <v>500</v>
      </c>
      <c r="K134" s="654">
        <v>385</v>
      </c>
    </row>
    <row r="135" spans="1:11" ht="14.4" customHeight="1" x14ac:dyDescent="0.3">
      <c r="A135" s="649" t="s">
        <v>529</v>
      </c>
      <c r="B135" s="650" t="s">
        <v>530</v>
      </c>
      <c r="C135" s="651" t="s">
        <v>547</v>
      </c>
      <c r="D135" s="652" t="s">
        <v>886</v>
      </c>
      <c r="E135" s="651" t="s">
        <v>1634</v>
      </c>
      <c r="F135" s="652" t="s">
        <v>1635</v>
      </c>
      <c r="G135" s="651" t="s">
        <v>1516</v>
      </c>
      <c r="H135" s="651" t="s">
        <v>1517</v>
      </c>
      <c r="I135" s="653">
        <v>0.71</v>
      </c>
      <c r="J135" s="653">
        <v>4000</v>
      </c>
      <c r="K135" s="654">
        <v>2840</v>
      </c>
    </row>
    <row r="136" spans="1:11" ht="14.4" customHeight="1" x14ac:dyDescent="0.3">
      <c r="A136" s="649" t="s">
        <v>529</v>
      </c>
      <c r="B136" s="650" t="s">
        <v>530</v>
      </c>
      <c r="C136" s="651" t="s">
        <v>547</v>
      </c>
      <c r="D136" s="652" t="s">
        <v>886</v>
      </c>
      <c r="E136" s="651" t="s">
        <v>1634</v>
      </c>
      <c r="F136" s="652" t="s">
        <v>1635</v>
      </c>
      <c r="G136" s="651" t="s">
        <v>1570</v>
      </c>
      <c r="H136" s="651" t="s">
        <v>1571</v>
      </c>
      <c r="I136" s="653">
        <v>0.71</v>
      </c>
      <c r="J136" s="653">
        <v>1080</v>
      </c>
      <c r="K136" s="654">
        <v>766.8</v>
      </c>
    </row>
    <row r="137" spans="1:11" ht="14.4" customHeight="1" x14ac:dyDescent="0.3">
      <c r="A137" s="649" t="s">
        <v>529</v>
      </c>
      <c r="B137" s="650" t="s">
        <v>530</v>
      </c>
      <c r="C137" s="651" t="s">
        <v>547</v>
      </c>
      <c r="D137" s="652" t="s">
        <v>886</v>
      </c>
      <c r="E137" s="651" t="s">
        <v>1634</v>
      </c>
      <c r="F137" s="652" t="s">
        <v>1635</v>
      </c>
      <c r="G137" s="651" t="s">
        <v>1518</v>
      </c>
      <c r="H137" s="651" t="s">
        <v>1519</v>
      </c>
      <c r="I137" s="653">
        <v>0.71</v>
      </c>
      <c r="J137" s="653">
        <v>1200</v>
      </c>
      <c r="K137" s="654">
        <v>852</v>
      </c>
    </row>
    <row r="138" spans="1:11" ht="14.4" customHeight="1" thickBot="1" x14ac:dyDescent="0.35">
      <c r="A138" s="655" t="s">
        <v>529</v>
      </c>
      <c r="B138" s="656" t="s">
        <v>530</v>
      </c>
      <c r="C138" s="657" t="s">
        <v>547</v>
      </c>
      <c r="D138" s="658" t="s">
        <v>886</v>
      </c>
      <c r="E138" s="657" t="s">
        <v>1634</v>
      </c>
      <c r="F138" s="658" t="s">
        <v>1635</v>
      </c>
      <c r="G138" s="657" t="s">
        <v>1520</v>
      </c>
      <c r="H138" s="657" t="s">
        <v>1521</v>
      </c>
      <c r="I138" s="659">
        <v>0.71</v>
      </c>
      <c r="J138" s="659">
        <v>3000</v>
      </c>
      <c r="K138" s="660">
        <v>2130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7" width="13.109375" customWidth="1"/>
    <col min="8" max="8" width="13.109375" hidden="1" customWidth="1"/>
    <col min="9" max="10" width="13.109375" customWidth="1"/>
    <col min="11" max="14" width="13.109375" hidden="1" customWidth="1"/>
    <col min="15" max="15" width="13.109375" customWidth="1"/>
    <col min="16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0" t="s">
        <v>131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  <c r="AH1" s="502"/>
    </row>
    <row r="2" spans="1:35" ht="15" thickBot="1" x14ac:dyDescent="0.35">
      <c r="A2" s="383" t="s">
        <v>333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274</v>
      </c>
      <c r="B3" s="541" t="s">
        <v>254</v>
      </c>
      <c r="C3" s="385">
        <v>0</v>
      </c>
      <c r="D3" s="386">
        <v>101</v>
      </c>
      <c r="E3" s="386">
        <v>102</v>
      </c>
      <c r="F3" s="405">
        <v>203</v>
      </c>
      <c r="G3" s="405">
        <v>305</v>
      </c>
      <c r="H3" s="405">
        <v>306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51">
        <v>930</v>
      </c>
      <c r="AI3" s="766"/>
    </row>
    <row r="4" spans="1:35" ht="36.6" outlineLevel="1" thickBot="1" x14ac:dyDescent="0.35">
      <c r="A4" s="403">
        <v>2014</v>
      </c>
      <c r="B4" s="542"/>
      <c r="C4" s="387" t="s">
        <v>255</v>
      </c>
      <c r="D4" s="388" t="s">
        <v>256</v>
      </c>
      <c r="E4" s="388" t="s">
        <v>257</v>
      </c>
      <c r="F4" s="406" t="s">
        <v>258</v>
      </c>
      <c r="G4" s="406" t="s">
        <v>286</v>
      </c>
      <c r="H4" s="406" t="s">
        <v>287</v>
      </c>
      <c r="I4" s="406" t="s">
        <v>288</v>
      </c>
      <c r="J4" s="406" t="s">
        <v>289</v>
      </c>
      <c r="K4" s="406" t="s">
        <v>290</v>
      </c>
      <c r="L4" s="406" t="s">
        <v>291</v>
      </c>
      <c r="M4" s="406" t="s">
        <v>292</v>
      </c>
      <c r="N4" s="406" t="s">
        <v>293</v>
      </c>
      <c r="O4" s="406" t="s">
        <v>294</v>
      </c>
      <c r="P4" s="406" t="s">
        <v>295</v>
      </c>
      <c r="Q4" s="406" t="s">
        <v>296</v>
      </c>
      <c r="R4" s="406" t="s">
        <v>297</v>
      </c>
      <c r="S4" s="406" t="s">
        <v>298</v>
      </c>
      <c r="T4" s="406" t="s">
        <v>299</v>
      </c>
      <c r="U4" s="406" t="s">
        <v>300</v>
      </c>
      <c r="V4" s="406" t="s">
        <v>301</v>
      </c>
      <c r="W4" s="406" t="s">
        <v>302</v>
      </c>
      <c r="X4" s="406" t="s">
        <v>311</v>
      </c>
      <c r="Y4" s="406" t="s">
        <v>303</v>
      </c>
      <c r="Z4" s="406" t="s">
        <v>312</v>
      </c>
      <c r="AA4" s="406" t="s">
        <v>304</v>
      </c>
      <c r="AB4" s="406" t="s">
        <v>305</v>
      </c>
      <c r="AC4" s="406" t="s">
        <v>306</v>
      </c>
      <c r="AD4" s="406" t="s">
        <v>307</v>
      </c>
      <c r="AE4" s="406" t="s">
        <v>308</v>
      </c>
      <c r="AF4" s="388" t="s">
        <v>309</v>
      </c>
      <c r="AG4" s="388" t="s">
        <v>310</v>
      </c>
      <c r="AH4" s="752" t="s">
        <v>276</v>
      </c>
      <c r="AI4" s="766"/>
    </row>
    <row r="5" spans="1:35" x14ac:dyDescent="0.3">
      <c r="A5" s="389" t="s">
        <v>259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53"/>
      <c r="AI5" s="766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36.200000000000003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9.8000000000000007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Data'!J:J,'ON Data'!$D:$D,$A$4,'ON Data'!$E:$E,1),SUMIFS('ON Data'!J:J,'ON Data'!$E:$E,1)/'ON Data'!$D$3),1)</f>
        <v>1</v>
      </c>
      <c r="G6" s="430">
        <f xml:space="preserve">
TRUNC(IF($A$4&lt;=12,SUMIFS('ON Data'!K:K,'ON Data'!$D:$D,$A$4,'ON Data'!$E:$E,1),SUMIFS('ON Data'!K:K,'ON Data'!$E:$E,1)/'ON Data'!$D$3),1)</f>
        <v>6</v>
      </c>
      <c r="H6" s="430">
        <f xml:space="preserve">
TRUNC(IF($A$4&lt;=12,SUMIFS('ON Data'!L:L,'ON Data'!$D:$D,$A$4,'ON Data'!$E:$E,1),SUMIFS('ON Data'!L:L,'ON Data'!$E:$E,1)/'ON Data'!$D$3),1)</f>
        <v>0</v>
      </c>
      <c r="I6" s="430">
        <f xml:space="preserve">
TRUNC(IF($A$4&lt;=12,SUMIFS('ON Data'!M:M,'ON Data'!$D:$D,$A$4,'ON Data'!$E:$E,1),SUMIFS('ON Data'!M:M,'ON Data'!$E:$E,1)/'ON Data'!$D$3),1)</f>
        <v>10.4</v>
      </c>
      <c r="J6" s="430">
        <f xml:space="preserve">
TRUNC(IF($A$4&lt;=12,SUMIFS('ON Data'!N:N,'ON Data'!$D:$D,$A$4,'ON Data'!$E:$E,1),SUMIFS('ON Data'!N:N,'ON Data'!$E:$E,1)/'ON Data'!$D$3),1)</f>
        <v>2</v>
      </c>
      <c r="K6" s="430">
        <f xml:space="preserve">
TRUNC(IF($A$4&lt;=12,SUMIFS('ON Data'!O:O,'ON Data'!$D:$D,$A$4,'ON Data'!$E:$E,1),SUMIFS('ON Data'!O:O,'ON Data'!$E:$E,1)/'ON Data'!$D$3),1)</f>
        <v>0</v>
      </c>
      <c r="L6" s="430">
        <f xml:space="preserve">
TRUNC(IF($A$4&lt;=12,SUMIFS('ON Data'!P:P,'ON Data'!$D:$D,$A$4,'ON Data'!$E:$E,1),SUMIFS('ON Data'!P:P,'ON Data'!$E:$E,1)/'ON Data'!$D$3),1)</f>
        <v>0</v>
      </c>
      <c r="M6" s="430">
        <f xml:space="preserve">
TRUNC(IF($A$4&lt;=12,SUMIFS('ON Data'!Q:Q,'ON Data'!$D:$D,$A$4,'ON Data'!$E:$E,1),SUMIFS('ON Data'!Q:Q,'ON Data'!$E:$E,1)/'ON Data'!$D$3),1)</f>
        <v>0</v>
      </c>
      <c r="N6" s="430">
        <f xml:space="preserve">
TRUNC(IF($A$4&lt;=12,SUMIFS('ON Data'!R:R,'ON Data'!$D:$D,$A$4,'ON Data'!$E:$E,1),SUMIFS('ON Data'!R:R,'ON Data'!$E:$E,1)/'ON Data'!$D$3),1)</f>
        <v>0</v>
      </c>
      <c r="O6" s="430">
        <f xml:space="preserve">
TRUNC(IF($A$4&lt;=12,SUMIFS('ON Data'!S:S,'ON Data'!$D:$D,$A$4,'ON Data'!$E:$E,1),SUMIFS('ON Data'!S:S,'ON Data'!$E:$E,1)/'ON Data'!$D$3),1)</f>
        <v>1</v>
      </c>
      <c r="P6" s="430">
        <f xml:space="preserve">
TRUNC(IF($A$4&lt;=12,SUMIFS('ON Data'!T:T,'ON Data'!$D:$D,$A$4,'ON Data'!$E:$E,1),SUMIFS('ON Data'!T:T,'ON Data'!$E:$E,1)/'ON Data'!$D$3),1)</f>
        <v>0</v>
      </c>
      <c r="Q6" s="430">
        <f xml:space="preserve">
TRUNC(IF($A$4&lt;=12,SUMIFS('ON Data'!U:U,'ON Data'!$D:$D,$A$4,'ON Data'!$E:$E,1),SUMIFS('ON Data'!U:U,'ON Data'!$E:$E,1)/'ON Data'!$D$3),1)</f>
        <v>0</v>
      </c>
      <c r="R6" s="430">
        <f xml:space="preserve">
TRUNC(IF($A$4&lt;=12,SUMIFS('ON Data'!V:V,'ON Data'!$D:$D,$A$4,'ON Data'!$E:$E,1),SUMIFS('ON Data'!V:V,'ON Data'!$E:$E,1)/'ON Data'!$D$3),1)</f>
        <v>0</v>
      </c>
      <c r="S6" s="430">
        <f xml:space="preserve">
TRUNC(IF($A$4&lt;=12,SUMIFS('ON Data'!W:W,'ON Data'!$D:$D,$A$4,'ON Data'!$E:$E,1),SUMIFS('ON Data'!W:W,'ON Data'!$E:$E,1)/'ON Data'!$D$3),1)</f>
        <v>0</v>
      </c>
      <c r="T6" s="430">
        <f xml:space="preserve">
TRUNC(IF($A$4&lt;=12,SUMIFS('ON Data'!X:X,'ON Data'!$D:$D,$A$4,'ON Data'!$E:$E,1),SUMIFS('ON Data'!X:X,'ON Data'!$E:$E,1)/'ON Data'!$D$3),1)</f>
        <v>0</v>
      </c>
      <c r="U6" s="430">
        <f xml:space="preserve">
TRUNC(IF($A$4&lt;=12,SUMIFS('ON Data'!Y:Y,'ON Data'!$D:$D,$A$4,'ON Data'!$E:$E,1),SUMIFS('ON Data'!Y:Y,'ON Data'!$E:$E,1)/'ON Data'!$D$3),1)</f>
        <v>0</v>
      </c>
      <c r="V6" s="430">
        <f xml:space="preserve">
TRUNC(IF($A$4&lt;=12,SUMIFS('ON Data'!Z:Z,'ON Data'!$D:$D,$A$4,'ON Data'!$E:$E,1),SUMIFS('ON Data'!Z:Z,'ON Data'!$E:$E,1)/'ON Data'!$D$3),1)</f>
        <v>0</v>
      </c>
      <c r="W6" s="430">
        <f xml:space="preserve">
TRUNC(IF($A$4&lt;=12,SUMIFS('ON Data'!AA:AA,'ON Data'!$D:$D,$A$4,'ON Data'!$E:$E,1),SUMIFS('ON Data'!AA:AA,'ON Data'!$E:$E,1)/'ON Data'!$D$3),1)</f>
        <v>0</v>
      </c>
      <c r="X6" s="430">
        <f xml:space="preserve">
TRUNC(IF($A$4&lt;=12,SUMIFS('ON Data'!AB:AB,'ON Data'!$D:$D,$A$4,'ON Data'!$E:$E,1),SUMIFS('ON Data'!AB:AB,'ON Data'!$E:$E,1)/'ON Data'!$D$3),1)</f>
        <v>0</v>
      </c>
      <c r="Y6" s="430">
        <f xml:space="preserve">
TRUNC(IF($A$4&lt;=12,SUMIFS('ON Data'!AC:AC,'ON Data'!$D:$D,$A$4,'ON Data'!$E:$E,1),SUMIFS('ON Data'!AC:AC,'ON Data'!$E:$E,1)/'ON Data'!$D$3),1)</f>
        <v>0</v>
      </c>
      <c r="Z6" s="430">
        <f xml:space="preserve">
TRUNC(IF($A$4&lt;=12,SUMIFS('ON Data'!AD:AD,'ON Data'!$D:$D,$A$4,'ON Data'!$E:$E,1),SUMIFS('ON Data'!AD:AD,'ON Data'!$E:$E,1)/'ON Data'!$D$3),1)</f>
        <v>0</v>
      </c>
      <c r="AA6" s="430">
        <f xml:space="preserve">
TRUNC(IF($A$4&lt;=12,SUMIFS('ON Data'!AE:AE,'ON Data'!$D:$D,$A$4,'ON Data'!$E:$E,1),SUMIFS('ON Data'!AE:AE,'ON Data'!$E:$E,1)/'ON Data'!$D$3),1)</f>
        <v>0</v>
      </c>
      <c r="AB6" s="430">
        <f xml:space="preserve">
TRUNC(IF($A$4&lt;=12,SUMIFS('ON Data'!AF:AF,'ON Data'!$D:$D,$A$4,'ON Data'!$E:$E,1),SUMIFS('ON Data'!AF:AF,'ON Data'!$E:$E,1)/'ON Data'!$D$3),1)</f>
        <v>0</v>
      </c>
      <c r="AC6" s="430">
        <f xml:space="preserve">
TRUNC(IF($A$4&lt;=12,SUMIFS('ON Data'!AG:AG,'ON Data'!$D:$D,$A$4,'ON Data'!$E:$E,1),SUMIFS('ON Data'!AG:AG,'ON Data'!$E:$E,1)/'ON Data'!$D$3),1)</f>
        <v>0</v>
      </c>
      <c r="AD6" s="430">
        <f xml:space="preserve">
TRUNC(IF($A$4&lt;=12,SUMIFS('ON Data'!AH:AH,'ON Data'!$D:$D,$A$4,'ON Data'!$E:$E,1),SUMIFS('ON Data'!AH:AH,'ON Data'!$E:$E,1)/'ON Data'!$D$3),1)</f>
        <v>2</v>
      </c>
      <c r="AE6" s="430">
        <f xml:space="preserve">
TRUNC(IF($A$4&lt;=12,SUMIFS('ON Data'!AI:AI,'ON Data'!$D:$D,$A$4,'ON Data'!$E:$E,1),SUMIFS('ON Data'!AI:AI,'ON Data'!$E:$E,1)/'ON Data'!$D$3),1)</f>
        <v>0</v>
      </c>
      <c r="AF6" s="430">
        <f xml:space="preserve">
TRUNC(IF($A$4&lt;=12,SUMIFS('ON Data'!AJ:AJ,'ON Data'!$D:$D,$A$4,'ON Data'!$E:$E,1),SUMIFS('ON Data'!AJ:AJ,'ON Data'!$E:$E,1)/'ON Data'!$D$3),1)</f>
        <v>0</v>
      </c>
      <c r="AG6" s="430">
        <f xml:space="preserve">
TRUNC(IF($A$4&lt;=12,SUMIFS('ON Data'!AK:AK,'ON Data'!$D:$D,$A$4,'ON Data'!$E:$E,1),SUMIFS('ON Data'!AK:AK,'ON Data'!$E:$E,1)/'ON Data'!$D$3),1)</f>
        <v>0</v>
      </c>
      <c r="AH6" s="754">
        <f xml:space="preserve">
TRUNC(IF($A$4&lt;=12,SUMIFS('ON Data'!AM:AM,'ON Data'!$D:$D,$A$4,'ON Data'!$E:$E,1),SUMIFS('ON Data'!AM:AM,'ON Data'!$E:$E,1)/'ON Data'!$D$3),1)</f>
        <v>3.9</v>
      </c>
      <c r="AI6" s="766"/>
    </row>
    <row r="7" spans="1:35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54"/>
      <c r="AI7" s="766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54"/>
      <c r="AI8" s="766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55"/>
      <c r="AI9" s="766"/>
    </row>
    <row r="10" spans="1:35" x14ac:dyDescent="0.3">
      <c r="A10" s="392" t="s">
        <v>260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56"/>
      <c r="AI10" s="766"/>
    </row>
    <row r="11" spans="1:35" x14ac:dyDescent="0.3">
      <c r="A11" s="393" t="s">
        <v>261</v>
      </c>
      <c r="B11" s="410">
        <f xml:space="preserve">
IF($A$4&lt;=12,SUMIFS('ON Data'!F:F,'ON Data'!$D:$D,$A$4,'ON Data'!$E:$E,2),SUMIFS('ON Data'!F:F,'ON Data'!$E:$E,2))</f>
        <v>39267.199999999997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10810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Data'!J:J,'ON Data'!$D:$D,$A$4,'ON Data'!$E:$E,2),SUMIFS('ON Data'!J:J,'ON Data'!$E:$E,2))</f>
        <v>1152</v>
      </c>
      <c r="G11" s="412">
        <f xml:space="preserve">
IF($A$4&lt;=12,SUMIFS('ON Data'!K:K,'ON Data'!$D:$D,$A$4,'ON Data'!$E:$E,2),SUMIFS('ON Data'!K:K,'ON Data'!$E:$E,2))</f>
        <v>6662</v>
      </c>
      <c r="H11" s="412">
        <f xml:space="preserve">
IF($A$4&lt;=12,SUMIFS('ON Data'!L:L,'ON Data'!$D:$D,$A$4,'ON Data'!$E:$E,2),SUMIFS('ON Data'!L:L,'ON Data'!$E:$E,2))</f>
        <v>0</v>
      </c>
      <c r="I11" s="412">
        <f xml:space="preserve">
IF($A$4&lt;=12,SUMIFS('ON Data'!M:M,'ON Data'!$D:$D,$A$4,'ON Data'!$E:$E,2),SUMIFS('ON Data'!M:M,'ON Data'!$E:$E,2))</f>
        <v>10868</v>
      </c>
      <c r="J11" s="412">
        <f xml:space="preserve">
IF($A$4&lt;=12,SUMIFS('ON Data'!N:N,'ON Data'!$D:$D,$A$4,'ON Data'!$E:$E,2),SUMIFS('ON Data'!N:N,'ON Data'!$E:$E,2))</f>
        <v>2232</v>
      </c>
      <c r="K11" s="412">
        <f xml:space="preserve">
IF($A$4&lt;=12,SUMIFS('ON Data'!O:O,'ON Data'!$D:$D,$A$4,'ON Data'!$E:$E,2),SUMIFS('ON Data'!O:O,'ON Data'!$E:$E,2))</f>
        <v>0</v>
      </c>
      <c r="L11" s="412">
        <f xml:space="preserve">
IF($A$4&lt;=12,SUMIFS('ON Data'!P:P,'ON Data'!$D:$D,$A$4,'ON Data'!$E:$E,2),SUMIFS('ON Data'!P:P,'ON Data'!$E:$E,2))</f>
        <v>0</v>
      </c>
      <c r="M11" s="412">
        <f xml:space="preserve">
IF($A$4&lt;=12,SUMIFS('ON Data'!Q:Q,'ON Data'!$D:$D,$A$4,'ON Data'!$E:$E,2),SUMIFS('ON Data'!Q:Q,'ON Data'!$E:$E,2))</f>
        <v>0</v>
      </c>
      <c r="N11" s="412">
        <f xml:space="preserve">
IF($A$4&lt;=12,SUMIFS('ON Data'!R:R,'ON Data'!$D:$D,$A$4,'ON Data'!$E:$E,2),SUMIFS('ON Data'!R:R,'ON Data'!$E:$E,2))</f>
        <v>0</v>
      </c>
      <c r="O11" s="412">
        <f xml:space="preserve">
IF($A$4&lt;=12,SUMIFS('ON Data'!S:S,'ON Data'!$D:$D,$A$4,'ON Data'!$E:$E,2),SUMIFS('ON Data'!S:S,'ON Data'!$E:$E,2))</f>
        <v>1136</v>
      </c>
      <c r="P11" s="412">
        <f xml:space="preserve">
IF($A$4&lt;=12,SUMIFS('ON Data'!T:T,'ON Data'!$D:$D,$A$4,'ON Data'!$E:$E,2),SUMIFS('ON Data'!T:T,'ON Data'!$E:$E,2))</f>
        <v>0</v>
      </c>
      <c r="Q11" s="412">
        <f xml:space="preserve">
IF($A$4&lt;=12,SUMIFS('ON Data'!U:U,'ON Data'!$D:$D,$A$4,'ON Data'!$E:$E,2),SUMIFS('ON Data'!U:U,'ON Data'!$E:$E,2))</f>
        <v>0</v>
      </c>
      <c r="R11" s="412">
        <f xml:space="preserve">
IF($A$4&lt;=12,SUMIFS('ON Data'!V:V,'ON Data'!$D:$D,$A$4,'ON Data'!$E:$E,2),SUMIFS('ON Data'!V:V,'ON Data'!$E:$E,2))</f>
        <v>0</v>
      </c>
      <c r="S11" s="412">
        <f xml:space="preserve">
IF($A$4&lt;=12,SUMIFS('ON Data'!W:W,'ON Data'!$D:$D,$A$4,'ON Data'!$E:$E,2),SUMIFS('ON Data'!W:W,'ON Data'!$E:$E,2))</f>
        <v>0</v>
      </c>
      <c r="T11" s="412">
        <f xml:space="preserve">
IF($A$4&lt;=12,SUMIFS('ON Data'!X:X,'ON Data'!$D:$D,$A$4,'ON Data'!$E:$E,2),SUMIFS('ON Data'!X:X,'ON Data'!$E:$E,2))</f>
        <v>0</v>
      </c>
      <c r="U11" s="412">
        <f xml:space="preserve">
IF($A$4&lt;=12,SUMIFS('ON Data'!Y:Y,'ON Data'!$D:$D,$A$4,'ON Data'!$E:$E,2),SUMIFS('ON Data'!Y:Y,'ON Data'!$E:$E,2))</f>
        <v>0</v>
      </c>
      <c r="V11" s="412">
        <f xml:space="preserve">
IF($A$4&lt;=12,SUMIFS('ON Data'!Z:Z,'ON Data'!$D:$D,$A$4,'ON Data'!$E:$E,2),SUMIFS('ON Data'!Z:Z,'ON Data'!$E:$E,2))</f>
        <v>0</v>
      </c>
      <c r="W11" s="412">
        <f xml:space="preserve">
IF($A$4&lt;=12,SUMIFS('ON Data'!AA:AA,'ON Data'!$D:$D,$A$4,'ON Data'!$E:$E,2),SUMIFS('ON Data'!AA:AA,'ON Data'!$E:$E,2))</f>
        <v>0</v>
      </c>
      <c r="X11" s="412">
        <f xml:space="preserve">
IF($A$4&lt;=12,SUMIFS('ON Data'!AB:AB,'ON Data'!$D:$D,$A$4,'ON Data'!$E:$E,2),SUMIFS('ON Data'!AB:AB,'ON Data'!$E:$E,2))</f>
        <v>0</v>
      </c>
      <c r="Y11" s="412">
        <f xml:space="preserve">
IF($A$4&lt;=12,SUMIFS('ON Data'!AC:AC,'ON Data'!$D:$D,$A$4,'ON Data'!$E:$E,2),SUMIFS('ON Data'!AC:AC,'ON Data'!$E:$E,2))</f>
        <v>0</v>
      </c>
      <c r="Z11" s="412">
        <f xml:space="preserve">
IF($A$4&lt;=12,SUMIFS('ON Data'!AD:AD,'ON Data'!$D:$D,$A$4,'ON Data'!$E:$E,2),SUMIFS('ON Data'!AD:AD,'ON Data'!$E:$E,2))</f>
        <v>0</v>
      </c>
      <c r="AA11" s="412">
        <f xml:space="preserve">
IF($A$4&lt;=12,SUMIFS('ON Data'!AE:AE,'ON Data'!$D:$D,$A$4,'ON Data'!$E:$E,2),SUMIFS('ON Data'!AE:AE,'ON Data'!$E:$E,2))</f>
        <v>0</v>
      </c>
      <c r="AB11" s="412">
        <f xml:space="preserve">
IF($A$4&lt;=12,SUMIFS('ON Data'!AF:AF,'ON Data'!$D:$D,$A$4,'ON Data'!$E:$E,2),SUMIFS('ON Data'!AF:AF,'ON Data'!$E:$E,2))</f>
        <v>0</v>
      </c>
      <c r="AC11" s="412">
        <f xml:space="preserve">
IF($A$4&lt;=12,SUMIFS('ON Data'!AG:AG,'ON Data'!$D:$D,$A$4,'ON Data'!$E:$E,2),SUMIFS('ON Data'!AG:AG,'ON Data'!$E:$E,2))</f>
        <v>0</v>
      </c>
      <c r="AD11" s="412">
        <f xml:space="preserve">
IF($A$4&lt;=12,SUMIFS('ON Data'!AH:AH,'ON Data'!$D:$D,$A$4,'ON Data'!$E:$E,2),SUMIFS('ON Data'!AH:AH,'ON Data'!$E:$E,2))</f>
        <v>2264</v>
      </c>
      <c r="AE11" s="412">
        <f xml:space="preserve">
IF($A$4&lt;=12,SUMIFS('ON Data'!AI:AI,'ON Data'!$D:$D,$A$4,'ON Data'!$E:$E,2),SUMIFS('ON Data'!AI:AI,'ON Data'!$E:$E,2))</f>
        <v>0</v>
      </c>
      <c r="AF11" s="412">
        <f xml:space="preserve">
IF($A$4&lt;=12,SUMIFS('ON Data'!AJ:AJ,'ON Data'!$D:$D,$A$4,'ON Data'!$E:$E,2),SUMIFS('ON Data'!AJ:AJ,'ON Data'!$E:$E,2))</f>
        <v>0</v>
      </c>
      <c r="AG11" s="412">
        <f xml:space="preserve">
IF($A$4&lt;=12,SUMIFS('ON Data'!AK:AK,'ON Data'!$D:$D,$A$4,'ON Data'!$E:$E,2),SUMIFS('ON Data'!AK:AK,'ON Data'!$E:$E,2))</f>
        <v>0</v>
      </c>
      <c r="AH11" s="757">
        <f xml:space="preserve">
IF($A$4&lt;=12,SUMIFS('ON Data'!AM:AM,'ON Data'!$D:$D,$A$4,'ON Data'!$E:$E,2),SUMIFS('ON Data'!AM:AM,'ON Data'!$E:$E,2))</f>
        <v>4143.2000000000007</v>
      </c>
      <c r="AI11" s="766"/>
    </row>
    <row r="12" spans="1:35" x14ac:dyDescent="0.3">
      <c r="A12" s="393" t="s">
        <v>262</v>
      </c>
      <c r="B12" s="410">
        <f xml:space="preserve">
IF($A$4&lt;=12,SUMIFS('ON Data'!F:F,'ON Data'!$D:$D,$A$4,'ON Data'!$E:$E,3),SUMIFS('ON Data'!F:F,'ON Data'!$E:$E,3))</f>
        <v>132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132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Data'!J:J,'ON Data'!$D:$D,$A$4,'ON Data'!$E:$E,3),SUMIFS('ON Data'!J:J,'ON Data'!$E:$E,3))</f>
        <v>0</v>
      </c>
      <c r="G12" s="412">
        <f xml:space="preserve">
IF($A$4&lt;=12,SUMIFS('ON Data'!K:K,'ON Data'!$D:$D,$A$4,'ON Data'!$E:$E,3),SUMIFS('ON Data'!K:K,'ON Data'!$E:$E,3))</f>
        <v>0</v>
      </c>
      <c r="H12" s="412">
        <f xml:space="preserve">
IF($A$4&lt;=12,SUMIFS('ON Data'!L:L,'ON Data'!$D:$D,$A$4,'ON Data'!$E:$E,3),SUMIFS('ON Data'!L:L,'ON Data'!$E:$E,3))</f>
        <v>0</v>
      </c>
      <c r="I12" s="412">
        <f xml:space="preserve">
IF($A$4&lt;=12,SUMIFS('ON Data'!M:M,'ON Data'!$D:$D,$A$4,'ON Data'!$E:$E,3),SUMIFS('ON Data'!M:M,'ON Data'!$E:$E,3))</f>
        <v>0</v>
      </c>
      <c r="J12" s="412">
        <f xml:space="preserve">
IF($A$4&lt;=12,SUMIFS('ON Data'!N:N,'ON Data'!$D:$D,$A$4,'ON Data'!$E:$E,3),SUMIFS('ON Data'!N:N,'ON Data'!$E:$E,3))</f>
        <v>0</v>
      </c>
      <c r="K12" s="412">
        <f xml:space="preserve">
IF($A$4&lt;=12,SUMIFS('ON Data'!O:O,'ON Data'!$D:$D,$A$4,'ON Data'!$E:$E,3),SUMIFS('ON Data'!O:O,'ON Data'!$E:$E,3))</f>
        <v>0</v>
      </c>
      <c r="L12" s="412">
        <f xml:space="preserve">
IF($A$4&lt;=12,SUMIFS('ON Data'!P:P,'ON Data'!$D:$D,$A$4,'ON Data'!$E:$E,3),SUMIFS('ON Data'!P:P,'ON Data'!$E:$E,3))</f>
        <v>0</v>
      </c>
      <c r="M12" s="412">
        <f xml:space="preserve">
IF($A$4&lt;=12,SUMIFS('ON Data'!Q:Q,'ON Data'!$D:$D,$A$4,'ON Data'!$E:$E,3),SUMIFS('ON Data'!Q:Q,'ON Data'!$E:$E,3))</f>
        <v>0</v>
      </c>
      <c r="N12" s="412">
        <f xml:space="preserve">
IF($A$4&lt;=12,SUMIFS('ON Data'!R:R,'ON Data'!$D:$D,$A$4,'ON Data'!$E:$E,3),SUMIFS('ON Data'!R:R,'ON Data'!$E:$E,3))</f>
        <v>0</v>
      </c>
      <c r="O12" s="412">
        <f xml:space="preserve">
IF($A$4&lt;=12,SUMIFS('ON Data'!S:S,'ON Data'!$D:$D,$A$4,'ON Data'!$E:$E,3),SUMIFS('ON Data'!S:S,'ON Data'!$E:$E,3))</f>
        <v>0</v>
      </c>
      <c r="P12" s="412">
        <f xml:space="preserve">
IF($A$4&lt;=12,SUMIFS('ON Data'!T:T,'ON Data'!$D:$D,$A$4,'ON Data'!$E:$E,3),SUMIFS('ON Data'!T:T,'ON Data'!$E:$E,3))</f>
        <v>0</v>
      </c>
      <c r="Q12" s="412">
        <f xml:space="preserve">
IF($A$4&lt;=12,SUMIFS('ON Data'!U:U,'ON Data'!$D:$D,$A$4,'ON Data'!$E:$E,3),SUMIFS('ON Data'!U:U,'ON Data'!$E:$E,3))</f>
        <v>0</v>
      </c>
      <c r="R12" s="412">
        <f xml:space="preserve">
IF($A$4&lt;=12,SUMIFS('ON Data'!V:V,'ON Data'!$D:$D,$A$4,'ON Data'!$E:$E,3),SUMIFS('ON Data'!V:V,'ON Data'!$E:$E,3))</f>
        <v>0</v>
      </c>
      <c r="S12" s="412">
        <f xml:space="preserve">
IF($A$4&lt;=12,SUMIFS('ON Data'!W:W,'ON Data'!$D:$D,$A$4,'ON Data'!$E:$E,3),SUMIFS('ON Data'!W:W,'ON Data'!$E:$E,3))</f>
        <v>0</v>
      </c>
      <c r="T12" s="412">
        <f xml:space="preserve">
IF($A$4&lt;=12,SUMIFS('ON Data'!X:X,'ON Data'!$D:$D,$A$4,'ON Data'!$E:$E,3),SUMIFS('ON Data'!X:X,'ON Data'!$E:$E,3))</f>
        <v>0</v>
      </c>
      <c r="U12" s="412">
        <f xml:space="preserve">
IF($A$4&lt;=12,SUMIFS('ON Data'!Y:Y,'ON Data'!$D:$D,$A$4,'ON Data'!$E:$E,3),SUMIFS('ON Data'!Y:Y,'ON Data'!$E:$E,3))</f>
        <v>0</v>
      </c>
      <c r="V12" s="412">
        <f xml:space="preserve">
IF($A$4&lt;=12,SUMIFS('ON Data'!Z:Z,'ON Data'!$D:$D,$A$4,'ON Data'!$E:$E,3),SUMIFS('ON Data'!Z:Z,'ON Data'!$E:$E,3))</f>
        <v>0</v>
      </c>
      <c r="W12" s="412">
        <f xml:space="preserve">
IF($A$4&lt;=12,SUMIFS('ON Data'!AA:AA,'ON Data'!$D:$D,$A$4,'ON Data'!$E:$E,3),SUMIFS('ON Data'!AA:AA,'ON Data'!$E:$E,3))</f>
        <v>0</v>
      </c>
      <c r="X12" s="412">
        <f xml:space="preserve">
IF($A$4&lt;=12,SUMIFS('ON Data'!AB:AB,'ON Data'!$D:$D,$A$4,'ON Data'!$E:$E,3),SUMIFS('ON Data'!AB:AB,'ON Data'!$E:$E,3))</f>
        <v>0</v>
      </c>
      <c r="Y12" s="412">
        <f xml:space="preserve">
IF($A$4&lt;=12,SUMIFS('ON Data'!AC:AC,'ON Data'!$D:$D,$A$4,'ON Data'!$E:$E,3),SUMIFS('ON Data'!AC:AC,'ON Data'!$E:$E,3))</f>
        <v>0</v>
      </c>
      <c r="Z12" s="412">
        <f xml:space="preserve">
IF($A$4&lt;=12,SUMIFS('ON Data'!AD:AD,'ON Data'!$D:$D,$A$4,'ON Data'!$E:$E,3),SUMIFS('ON Data'!AD:AD,'ON Data'!$E:$E,3))</f>
        <v>0</v>
      </c>
      <c r="AA12" s="412">
        <f xml:space="preserve">
IF($A$4&lt;=12,SUMIFS('ON Data'!AE:AE,'ON Data'!$D:$D,$A$4,'ON Data'!$E:$E,3),SUMIFS('ON Data'!AE:AE,'ON Data'!$E:$E,3))</f>
        <v>0</v>
      </c>
      <c r="AB12" s="412">
        <f xml:space="preserve">
IF($A$4&lt;=12,SUMIFS('ON Data'!AF:AF,'ON Data'!$D:$D,$A$4,'ON Data'!$E:$E,3),SUMIFS('ON Data'!AF:AF,'ON Data'!$E:$E,3))</f>
        <v>0</v>
      </c>
      <c r="AC12" s="412">
        <f xml:space="preserve">
IF($A$4&lt;=12,SUMIFS('ON Data'!AG:AG,'ON Data'!$D:$D,$A$4,'ON Data'!$E:$E,3),SUMIFS('ON Data'!AG:AG,'ON Data'!$E:$E,3))</f>
        <v>0</v>
      </c>
      <c r="AD12" s="412">
        <f xml:space="preserve">
IF($A$4&lt;=12,SUMIFS('ON Data'!AH:AH,'ON Data'!$D:$D,$A$4,'ON Data'!$E:$E,3),SUMIFS('ON Data'!AH:AH,'ON Data'!$E:$E,3))</f>
        <v>0</v>
      </c>
      <c r="AE12" s="412">
        <f xml:space="preserve">
IF($A$4&lt;=12,SUMIFS('ON Data'!AI:AI,'ON Data'!$D:$D,$A$4,'ON Data'!$E:$E,3),SUMIFS('ON Data'!AI:AI,'ON Data'!$E:$E,3))</f>
        <v>0</v>
      </c>
      <c r="AF12" s="412">
        <f xml:space="preserve">
IF($A$4&lt;=12,SUMIFS('ON Data'!AJ:AJ,'ON Data'!$D:$D,$A$4,'ON Data'!$E:$E,3),SUMIFS('ON Data'!AJ:AJ,'ON Data'!$E:$E,3))</f>
        <v>0</v>
      </c>
      <c r="AG12" s="412">
        <f xml:space="preserve">
IF($A$4&lt;=12,SUMIFS('ON Data'!AK:AK,'ON Data'!$D:$D,$A$4,'ON Data'!$E:$E,3),SUMIFS('ON Data'!AK:AK,'ON Data'!$E:$E,3))</f>
        <v>0</v>
      </c>
      <c r="AH12" s="757">
        <f xml:space="preserve">
IF($A$4&lt;=12,SUMIFS('ON Data'!AM:AM,'ON Data'!$D:$D,$A$4,'ON Data'!$E:$E,3),SUMIFS('ON Data'!AM:AM,'ON Data'!$E:$E,3))</f>
        <v>0</v>
      </c>
      <c r="AI12" s="766"/>
    </row>
    <row r="13" spans="1:35" x14ac:dyDescent="0.3">
      <c r="A13" s="393" t="s">
        <v>269</v>
      </c>
      <c r="B13" s="410">
        <f xml:space="preserve">
IF($A$4&lt;=12,SUMIFS('ON Data'!F:F,'ON Data'!$D:$D,$A$4,'ON Data'!$E:$E,4),SUMIFS('ON Data'!F:F,'ON Data'!$E:$E,4))</f>
        <v>2974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1529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Data'!J:J,'ON Data'!$D:$D,$A$4,'ON Data'!$E:$E,4),SUMIFS('ON Data'!J:J,'ON Data'!$E:$E,4))</f>
        <v>73</v>
      </c>
      <c r="G13" s="412">
        <f xml:space="preserve">
IF($A$4&lt;=12,SUMIFS('ON Data'!K:K,'ON Data'!$D:$D,$A$4,'ON Data'!$E:$E,4),SUMIFS('ON Data'!K:K,'ON Data'!$E:$E,4))</f>
        <v>111</v>
      </c>
      <c r="H13" s="412">
        <f xml:space="preserve">
IF($A$4&lt;=12,SUMIFS('ON Data'!L:L,'ON Data'!$D:$D,$A$4,'ON Data'!$E:$E,4),SUMIFS('ON Data'!L:L,'ON Data'!$E:$E,4))</f>
        <v>0</v>
      </c>
      <c r="I13" s="412">
        <f xml:space="preserve">
IF($A$4&lt;=12,SUMIFS('ON Data'!M:M,'ON Data'!$D:$D,$A$4,'ON Data'!$E:$E,4),SUMIFS('ON Data'!M:M,'ON Data'!$E:$E,4))</f>
        <v>1092</v>
      </c>
      <c r="J13" s="412">
        <f xml:space="preserve">
IF($A$4&lt;=12,SUMIFS('ON Data'!N:N,'ON Data'!$D:$D,$A$4,'ON Data'!$E:$E,4),SUMIFS('ON Data'!N:N,'ON Data'!$E:$E,4))</f>
        <v>125</v>
      </c>
      <c r="K13" s="412">
        <f xml:space="preserve">
IF($A$4&lt;=12,SUMIFS('ON Data'!O:O,'ON Data'!$D:$D,$A$4,'ON Data'!$E:$E,4),SUMIFS('ON Data'!O:O,'ON Data'!$E:$E,4))</f>
        <v>0</v>
      </c>
      <c r="L13" s="412">
        <f xml:space="preserve">
IF($A$4&lt;=12,SUMIFS('ON Data'!P:P,'ON Data'!$D:$D,$A$4,'ON Data'!$E:$E,4),SUMIFS('ON Data'!P:P,'ON Data'!$E:$E,4))</f>
        <v>0</v>
      </c>
      <c r="M13" s="412">
        <f xml:space="preserve">
IF($A$4&lt;=12,SUMIFS('ON Data'!Q:Q,'ON Data'!$D:$D,$A$4,'ON Data'!$E:$E,4),SUMIFS('ON Data'!Q:Q,'ON Data'!$E:$E,4))</f>
        <v>0</v>
      </c>
      <c r="N13" s="412">
        <f xml:space="preserve">
IF($A$4&lt;=12,SUMIFS('ON Data'!R:R,'ON Data'!$D:$D,$A$4,'ON Data'!$E:$E,4),SUMIFS('ON Data'!R:R,'ON Data'!$E:$E,4))</f>
        <v>0</v>
      </c>
      <c r="O13" s="412">
        <f xml:space="preserve">
IF($A$4&lt;=12,SUMIFS('ON Data'!S:S,'ON Data'!$D:$D,$A$4,'ON Data'!$E:$E,4),SUMIFS('ON Data'!S:S,'ON Data'!$E:$E,4))</f>
        <v>44</v>
      </c>
      <c r="P13" s="412">
        <f xml:space="preserve">
IF($A$4&lt;=12,SUMIFS('ON Data'!T:T,'ON Data'!$D:$D,$A$4,'ON Data'!$E:$E,4),SUMIFS('ON Data'!T:T,'ON Data'!$E:$E,4))</f>
        <v>0</v>
      </c>
      <c r="Q13" s="412">
        <f xml:space="preserve">
IF($A$4&lt;=12,SUMIFS('ON Data'!U:U,'ON Data'!$D:$D,$A$4,'ON Data'!$E:$E,4),SUMIFS('ON Data'!U:U,'ON Data'!$E:$E,4))</f>
        <v>0</v>
      </c>
      <c r="R13" s="412">
        <f xml:space="preserve">
IF($A$4&lt;=12,SUMIFS('ON Data'!V:V,'ON Data'!$D:$D,$A$4,'ON Data'!$E:$E,4),SUMIFS('ON Data'!V:V,'ON Data'!$E:$E,4))</f>
        <v>0</v>
      </c>
      <c r="S13" s="412">
        <f xml:space="preserve">
IF($A$4&lt;=12,SUMIFS('ON Data'!W:W,'ON Data'!$D:$D,$A$4,'ON Data'!$E:$E,4),SUMIFS('ON Data'!W:W,'ON Data'!$E:$E,4))</f>
        <v>0</v>
      </c>
      <c r="T13" s="412">
        <f xml:space="preserve">
IF($A$4&lt;=12,SUMIFS('ON Data'!X:X,'ON Data'!$D:$D,$A$4,'ON Data'!$E:$E,4),SUMIFS('ON Data'!X:X,'ON Data'!$E:$E,4))</f>
        <v>0</v>
      </c>
      <c r="U13" s="412">
        <f xml:space="preserve">
IF($A$4&lt;=12,SUMIFS('ON Data'!Y:Y,'ON Data'!$D:$D,$A$4,'ON Data'!$E:$E,4),SUMIFS('ON Data'!Y:Y,'ON Data'!$E:$E,4))</f>
        <v>0</v>
      </c>
      <c r="V13" s="412">
        <f xml:space="preserve">
IF($A$4&lt;=12,SUMIFS('ON Data'!Z:Z,'ON Data'!$D:$D,$A$4,'ON Data'!$E:$E,4),SUMIFS('ON Data'!Z:Z,'ON Data'!$E:$E,4))</f>
        <v>0</v>
      </c>
      <c r="W13" s="412">
        <f xml:space="preserve">
IF($A$4&lt;=12,SUMIFS('ON Data'!AA:AA,'ON Data'!$D:$D,$A$4,'ON Data'!$E:$E,4),SUMIFS('ON Data'!AA:AA,'ON Data'!$E:$E,4))</f>
        <v>0</v>
      </c>
      <c r="X13" s="412">
        <f xml:space="preserve">
IF($A$4&lt;=12,SUMIFS('ON Data'!AB:AB,'ON Data'!$D:$D,$A$4,'ON Data'!$E:$E,4),SUMIFS('ON Data'!AB:AB,'ON Data'!$E:$E,4))</f>
        <v>0</v>
      </c>
      <c r="Y13" s="412">
        <f xml:space="preserve">
IF($A$4&lt;=12,SUMIFS('ON Data'!AC:AC,'ON Data'!$D:$D,$A$4,'ON Data'!$E:$E,4),SUMIFS('ON Data'!AC:AC,'ON Data'!$E:$E,4))</f>
        <v>0</v>
      </c>
      <c r="Z13" s="412">
        <f xml:space="preserve">
IF($A$4&lt;=12,SUMIFS('ON Data'!AD:AD,'ON Data'!$D:$D,$A$4,'ON Data'!$E:$E,4),SUMIFS('ON Data'!AD:AD,'ON Data'!$E:$E,4))</f>
        <v>0</v>
      </c>
      <c r="AA13" s="412">
        <f xml:space="preserve">
IF($A$4&lt;=12,SUMIFS('ON Data'!AE:AE,'ON Data'!$D:$D,$A$4,'ON Data'!$E:$E,4),SUMIFS('ON Data'!AE:AE,'ON Data'!$E:$E,4))</f>
        <v>0</v>
      </c>
      <c r="AB13" s="412">
        <f xml:space="preserve">
IF($A$4&lt;=12,SUMIFS('ON Data'!AF:AF,'ON Data'!$D:$D,$A$4,'ON Data'!$E:$E,4),SUMIFS('ON Data'!AF:AF,'ON Data'!$E:$E,4))</f>
        <v>0</v>
      </c>
      <c r="AC13" s="412">
        <f xml:space="preserve">
IF($A$4&lt;=12,SUMIFS('ON Data'!AG:AG,'ON Data'!$D:$D,$A$4,'ON Data'!$E:$E,4),SUMIFS('ON Data'!AG:AG,'ON Data'!$E:$E,4))</f>
        <v>0</v>
      </c>
      <c r="AD13" s="412">
        <f xml:space="preserve">
IF($A$4&lt;=12,SUMIFS('ON Data'!AH:AH,'ON Data'!$D:$D,$A$4,'ON Data'!$E:$E,4),SUMIFS('ON Data'!AH:AH,'ON Data'!$E:$E,4))</f>
        <v>0</v>
      </c>
      <c r="AE13" s="412">
        <f xml:space="preserve">
IF($A$4&lt;=12,SUMIFS('ON Data'!AI:AI,'ON Data'!$D:$D,$A$4,'ON Data'!$E:$E,4),SUMIFS('ON Data'!AI:AI,'ON Data'!$E:$E,4))</f>
        <v>0</v>
      </c>
      <c r="AF13" s="412">
        <f xml:space="preserve">
IF($A$4&lt;=12,SUMIFS('ON Data'!AJ:AJ,'ON Data'!$D:$D,$A$4,'ON Data'!$E:$E,4),SUMIFS('ON Data'!AJ:AJ,'ON Data'!$E:$E,4))</f>
        <v>0</v>
      </c>
      <c r="AG13" s="412">
        <f xml:space="preserve">
IF($A$4&lt;=12,SUMIFS('ON Data'!AK:AK,'ON Data'!$D:$D,$A$4,'ON Data'!$E:$E,4),SUMIFS('ON Data'!AK:AK,'ON Data'!$E:$E,4))</f>
        <v>0</v>
      </c>
      <c r="AH13" s="757">
        <f xml:space="preserve">
IF($A$4&lt;=12,SUMIFS('ON Data'!AM:AM,'ON Data'!$D:$D,$A$4,'ON Data'!$E:$E,4),SUMIFS('ON Data'!AM:AM,'ON Data'!$E:$E,4))</f>
        <v>0</v>
      </c>
      <c r="AI13" s="766"/>
    </row>
    <row r="14" spans="1:35" ht="15" thickBot="1" x14ac:dyDescent="0.35">
      <c r="A14" s="394" t="s">
        <v>263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Data'!J:J,'ON Data'!$D:$D,$A$4,'ON Data'!$E:$E,5),SUMIFS('ON Data'!J:J,'ON Data'!$E:$E,5))</f>
        <v>0</v>
      </c>
      <c r="G14" s="415">
        <f xml:space="preserve">
IF($A$4&lt;=12,SUMIFS('ON Data'!K:K,'ON Data'!$D:$D,$A$4,'ON Data'!$E:$E,5),SUMIFS('ON Data'!K:K,'ON Data'!$E:$E,5))</f>
        <v>0</v>
      </c>
      <c r="H14" s="415">
        <f xml:space="preserve">
IF($A$4&lt;=12,SUMIFS('ON Data'!L:L,'ON Data'!$D:$D,$A$4,'ON Data'!$E:$E,5),SUMIFS('ON Data'!L:L,'ON Data'!$E:$E,5))</f>
        <v>0</v>
      </c>
      <c r="I14" s="415">
        <f xml:space="preserve">
IF($A$4&lt;=12,SUMIFS('ON Data'!M:M,'ON Data'!$D:$D,$A$4,'ON Data'!$E:$E,5),SUMIFS('ON Data'!M:M,'ON Data'!$E:$E,5))</f>
        <v>0</v>
      </c>
      <c r="J14" s="415">
        <f xml:space="preserve">
IF($A$4&lt;=12,SUMIFS('ON Data'!N:N,'ON Data'!$D:$D,$A$4,'ON Data'!$E:$E,5),SUMIFS('ON Data'!N:N,'ON Data'!$E:$E,5))</f>
        <v>0</v>
      </c>
      <c r="K14" s="415">
        <f xml:space="preserve">
IF($A$4&lt;=12,SUMIFS('ON Data'!O:O,'ON Data'!$D:$D,$A$4,'ON Data'!$E:$E,5),SUMIFS('ON Data'!O:O,'ON Data'!$E:$E,5))</f>
        <v>0</v>
      </c>
      <c r="L14" s="415">
        <f xml:space="preserve">
IF($A$4&lt;=12,SUMIFS('ON Data'!P:P,'ON Data'!$D:$D,$A$4,'ON Data'!$E:$E,5),SUMIFS('ON Data'!P:P,'ON Data'!$E:$E,5))</f>
        <v>0</v>
      </c>
      <c r="M14" s="415">
        <f xml:space="preserve">
IF($A$4&lt;=12,SUMIFS('ON Data'!Q:Q,'ON Data'!$D:$D,$A$4,'ON Data'!$E:$E,5),SUMIFS('ON Data'!Q:Q,'ON Data'!$E:$E,5))</f>
        <v>0</v>
      </c>
      <c r="N14" s="415">
        <f xml:space="preserve">
IF($A$4&lt;=12,SUMIFS('ON Data'!R:R,'ON Data'!$D:$D,$A$4,'ON Data'!$E:$E,5),SUMIFS('ON Data'!R:R,'ON Data'!$E:$E,5))</f>
        <v>0</v>
      </c>
      <c r="O14" s="415">
        <f xml:space="preserve">
IF($A$4&lt;=12,SUMIFS('ON Data'!S:S,'ON Data'!$D:$D,$A$4,'ON Data'!$E:$E,5),SUMIFS('ON Data'!S:S,'ON Data'!$E:$E,5))</f>
        <v>0</v>
      </c>
      <c r="P14" s="415">
        <f xml:space="preserve">
IF($A$4&lt;=12,SUMIFS('ON Data'!T:T,'ON Data'!$D:$D,$A$4,'ON Data'!$E:$E,5),SUMIFS('ON Data'!T:T,'ON Data'!$E:$E,5))</f>
        <v>0</v>
      </c>
      <c r="Q14" s="415">
        <f xml:space="preserve">
IF($A$4&lt;=12,SUMIFS('ON Data'!U:U,'ON Data'!$D:$D,$A$4,'ON Data'!$E:$E,5),SUMIFS('ON Data'!U:U,'ON Data'!$E:$E,5))</f>
        <v>0</v>
      </c>
      <c r="R14" s="415">
        <f xml:space="preserve">
IF($A$4&lt;=12,SUMIFS('ON Data'!V:V,'ON Data'!$D:$D,$A$4,'ON Data'!$E:$E,5),SUMIFS('ON Data'!V:V,'ON Data'!$E:$E,5))</f>
        <v>0</v>
      </c>
      <c r="S14" s="415">
        <f xml:space="preserve">
IF($A$4&lt;=12,SUMIFS('ON Data'!W:W,'ON Data'!$D:$D,$A$4,'ON Data'!$E:$E,5),SUMIFS('ON Data'!W:W,'ON Data'!$E:$E,5))</f>
        <v>0</v>
      </c>
      <c r="T14" s="415">
        <f xml:space="preserve">
IF($A$4&lt;=12,SUMIFS('ON Data'!X:X,'ON Data'!$D:$D,$A$4,'ON Data'!$E:$E,5),SUMIFS('ON Data'!X:X,'ON Data'!$E:$E,5))</f>
        <v>0</v>
      </c>
      <c r="U14" s="415">
        <f xml:space="preserve">
IF($A$4&lt;=12,SUMIFS('ON Data'!Y:Y,'ON Data'!$D:$D,$A$4,'ON Data'!$E:$E,5),SUMIFS('ON Data'!Y:Y,'ON Data'!$E:$E,5))</f>
        <v>0</v>
      </c>
      <c r="V14" s="415">
        <f xml:space="preserve">
IF($A$4&lt;=12,SUMIFS('ON Data'!Z:Z,'ON Data'!$D:$D,$A$4,'ON Data'!$E:$E,5),SUMIFS('ON Data'!Z:Z,'ON Data'!$E:$E,5))</f>
        <v>0</v>
      </c>
      <c r="W14" s="415">
        <f xml:space="preserve">
IF($A$4&lt;=12,SUMIFS('ON Data'!AA:AA,'ON Data'!$D:$D,$A$4,'ON Data'!$E:$E,5),SUMIFS('ON Data'!AA:AA,'ON Data'!$E:$E,5))</f>
        <v>0</v>
      </c>
      <c r="X14" s="415">
        <f xml:space="preserve">
IF($A$4&lt;=12,SUMIFS('ON Data'!AB:AB,'ON Data'!$D:$D,$A$4,'ON Data'!$E:$E,5),SUMIFS('ON Data'!AB:AB,'ON Data'!$E:$E,5))</f>
        <v>0</v>
      </c>
      <c r="Y14" s="415">
        <f xml:space="preserve">
IF($A$4&lt;=12,SUMIFS('ON Data'!AC:AC,'ON Data'!$D:$D,$A$4,'ON Data'!$E:$E,5),SUMIFS('ON Data'!AC:AC,'ON Data'!$E:$E,5))</f>
        <v>0</v>
      </c>
      <c r="Z14" s="415">
        <f xml:space="preserve">
IF($A$4&lt;=12,SUMIFS('ON Data'!AD:AD,'ON Data'!$D:$D,$A$4,'ON Data'!$E:$E,5),SUMIFS('ON Data'!AD:AD,'ON Data'!$E:$E,5))</f>
        <v>0</v>
      </c>
      <c r="AA14" s="415">
        <f xml:space="preserve">
IF($A$4&lt;=12,SUMIFS('ON Data'!AE:AE,'ON Data'!$D:$D,$A$4,'ON Data'!$E:$E,5),SUMIFS('ON Data'!AE:AE,'ON Data'!$E:$E,5))</f>
        <v>0</v>
      </c>
      <c r="AB14" s="415">
        <f xml:space="preserve">
IF($A$4&lt;=12,SUMIFS('ON Data'!AF:AF,'ON Data'!$D:$D,$A$4,'ON Data'!$E:$E,5),SUMIFS('ON Data'!AF:AF,'ON Data'!$E:$E,5))</f>
        <v>0</v>
      </c>
      <c r="AC14" s="415">
        <f xml:space="preserve">
IF($A$4&lt;=12,SUMIFS('ON Data'!AG:AG,'ON Data'!$D:$D,$A$4,'ON Data'!$E:$E,5),SUMIFS('ON Data'!AG:AG,'ON Data'!$E:$E,5))</f>
        <v>0</v>
      </c>
      <c r="AD14" s="415">
        <f xml:space="preserve">
IF($A$4&lt;=12,SUMIFS('ON Data'!AH:AH,'ON Data'!$D:$D,$A$4,'ON Data'!$E:$E,5),SUMIFS('ON Data'!AH:AH,'ON Data'!$E:$E,5))</f>
        <v>0</v>
      </c>
      <c r="AE14" s="415">
        <f xml:space="preserve">
IF($A$4&lt;=12,SUMIFS('ON Data'!AI:AI,'ON Data'!$D:$D,$A$4,'ON Data'!$E:$E,5),SUMIFS('ON Data'!AI:AI,'ON Data'!$E:$E,5))</f>
        <v>0</v>
      </c>
      <c r="AF14" s="415">
        <f xml:space="preserve">
IF($A$4&lt;=12,SUMIFS('ON Data'!AJ:AJ,'ON Data'!$D:$D,$A$4,'ON Data'!$E:$E,5),SUMIFS('ON Data'!AJ:AJ,'ON Data'!$E:$E,5))</f>
        <v>0</v>
      </c>
      <c r="AG14" s="415">
        <f xml:space="preserve">
IF($A$4&lt;=12,SUMIFS('ON Data'!AK:AK,'ON Data'!$D:$D,$A$4,'ON Data'!$E:$E,5),SUMIFS('ON Data'!AK:AK,'ON Data'!$E:$E,5))</f>
        <v>0</v>
      </c>
      <c r="AH14" s="758">
        <f xml:space="preserve">
IF($A$4&lt;=12,SUMIFS('ON Data'!AM:AM,'ON Data'!$D:$D,$A$4,'ON Data'!$E:$E,5),SUMIFS('ON Data'!AM:AM,'ON Data'!$E:$E,5))</f>
        <v>0</v>
      </c>
      <c r="AI14" s="766"/>
    </row>
    <row r="15" spans="1:35" x14ac:dyDescent="0.3">
      <c r="A15" s="289" t="s">
        <v>273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59"/>
      <c r="AI15" s="766"/>
    </row>
    <row r="16" spans="1:35" x14ac:dyDescent="0.3">
      <c r="A16" s="395" t="s">
        <v>264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Data'!J:J,'ON Data'!$D:$D,$A$4,'ON Data'!$E:$E,7),SUMIFS('ON Data'!J:J,'ON Data'!$E:$E,7))</f>
        <v>0</v>
      </c>
      <c r="G16" s="412">
        <f xml:space="preserve">
IF($A$4&lt;=12,SUMIFS('ON Data'!K:K,'ON Data'!$D:$D,$A$4,'ON Data'!$E:$E,7),SUMIFS('ON Data'!K:K,'ON Data'!$E:$E,7))</f>
        <v>0</v>
      </c>
      <c r="H16" s="412">
        <f xml:space="preserve">
IF($A$4&lt;=12,SUMIFS('ON Data'!L:L,'ON Data'!$D:$D,$A$4,'ON Data'!$E:$E,7),SUMIFS('ON Data'!L:L,'ON Data'!$E:$E,7))</f>
        <v>0</v>
      </c>
      <c r="I16" s="412">
        <f xml:space="preserve">
IF($A$4&lt;=12,SUMIFS('ON Data'!M:M,'ON Data'!$D:$D,$A$4,'ON Data'!$E:$E,7),SUMIFS('ON Data'!M:M,'ON Data'!$E:$E,7))</f>
        <v>0</v>
      </c>
      <c r="J16" s="412">
        <f xml:space="preserve">
IF($A$4&lt;=12,SUMIFS('ON Data'!N:N,'ON Data'!$D:$D,$A$4,'ON Data'!$E:$E,7),SUMIFS('ON Data'!N:N,'ON Data'!$E:$E,7))</f>
        <v>0</v>
      </c>
      <c r="K16" s="412">
        <f xml:space="preserve">
IF($A$4&lt;=12,SUMIFS('ON Data'!O:O,'ON Data'!$D:$D,$A$4,'ON Data'!$E:$E,7),SUMIFS('ON Data'!O:O,'ON Data'!$E:$E,7))</f>
        <v>0</v>
      </c>
      <c r="L16" s="412">
        <f xml:space="preserve">
IF($A$4&lt;=12,SUMIFS('ON Data'!P:P,'ON Data'!$D:$D,$A$4,'ON Data'!$E:$E,7),SUMIFS('ON Data'!P:P,'ON Data'!$E:$E,7))</f>
        <v>0</v>
      </c>
      <c r="M16" s="412">
        <f xml:space="preserve">
IF($A$4&lt;=12,SUMIFS('ON Data'!Q:Q,'ON Data'!$D:$D,$A$4,'ON Data'!$E:$E,7),SUMIFS('ON Data'!Q:Q,'ON Data'!$E:$E,7))</f>
        <v>0</v>
      </c>
      <c r="N16" s="412">
        <f xml:space="preserve">
IF($A$4&lt;=12,SUMIFS('ON Data'!R:R,'ON Data'!$D:$D,$A$4,'ON Data'!$E:$E,7),SUMIFS('ON Data'!R:R,'ON Data'!$E:$E,7))</f>
        <v>0</v>
      </c>
      <c r="O16" s="412">
        <f xml:space="preserve">
IF($A$4&lt;=12,SUMIFS('ON Data'!S:S,'ON Data'!$D:$D,$A$4,'ON Data'!$E:$E,7),SUMIFS('ON Data'!S:S,'ON Data'!$E:$E,7))</f>
        <v>0</v>
      </c>
      <c r="P16" s="412">
        <f xml:space="preserve">
IF($A$4&lt;=12,SUMIFS('ON Data'!T:T,'ON Data'!$D:$D,$A$4,'ON Data'!$E:$E,7),SUMIFS('ON Data'!T:T,'ON Data'!$E:$E,7))</f>
        <v>0</v>
      </c>
      <c r="Q16" s="412">
        <f xml:space="preserve">
IF($A$4&lt;=12,SUMIFS('ON Data'!U:U,'ON Data'!$D:$D,$A$4,'ON Data'!$E:$E,7),SUMIFS('ON Data'!U:U,'ON Data'!$E:$E,7))</f>
        <v>0</v>
      </c>
      <c r="R16" s="412">
        <f xml:space="preserve">
IF($A$4&lt;=12,SUMIFS('ON Data'!V:V,'ON Data'!$D:$D,$A$4,'ON Data'!$E:$E,7),SUMIFS('ON Data'!V:V,'ON Data'!$E:$E,7))</f>
        <v>0</v>
      </c>
      <c r="S16" s="412">
        <f xml:space="preserve">
IF($A$4&lt;=12,SUMIFS('ON Data'!W:W,'ON Data'!$D:$D,$A$4,'ON Data'!$E:$E,7),SUMIFS('ON Data'!W:W,'ON Data'!$E:$E,7))</f>
        <v>0</v>
      </c>
      <c r="T16" s="412">
        <f xml:space="preserve">
IF($A$4&lt;=12,SUMIFS('ON Data'!X:X,'ON Data'!$D:$D,$A$4,'ON Data'!$E:$E,7),SUMIFS('ON Data'!X:X,'ON Data'!$E:$E,7))</f>
        <v>0</v>
      </c>
      <c r="U16" s="412">
        <f xml:space="preserve">
IF($A$4&lt;=12,SUMIFS('ON Data'!Y:Y,'ON Data'!$D:$D,$A$4,'ON Data'!$E:$E,7),SUMIFS('ON Data'!Y:Y,'ON Data'!$E:$E,7))</f>
        <v>0</v>
      </c>
      <c r="V16" s="412">
        <f xml:space="preserve">
IF($A$4&lt;=12,SUMIFS('ON Data'!Z:Z,'ON Data'!$D:$D,$A$4,'ON Data'!$E:$E,7),SUMIFS('ON Data'!Z:Z,'ON Data'!$E:$E,7))</f>
        <v>0</v>
      </c>
      <c r="W16" s="412">
        <f xml:space="preserve">
IF($A$4&lt;=12,SUMIFS('ON Data'!AA:AA,'ON Data'!$D:$D,$A$4,'ON Data'!$E:$E,7),SUMIFS('ON Data'!AA:AA,'ON Data'!$E:$E,7))</f>
        <v>0</v>
      </c>
      <c r="X16" s="412">
        <f xml:space="preserve">
IF($A$4&lt;=12,SUMIFS('ON Data'!AB:AB,'ON Data'!$D:$D,$A$4,'ON Data'!$E:$E,7),SUMIFS('ON Data'!AB:AB,'ON Data'!$E:$E,7))</f>
        <v>0</v>
      </c>
      <c r="Y16" s="412">
        <f xml:space="preserve">
IF($A$4&lt;=12,SUMIFS('ON Data'!AC:AC,'ON Data'!$D:$D,$A$4,'ON Data'!$E:$E,7),SUMIFS('ON Data'!AC:AC,'ON Data'!$E:$E,7))</f>
        <v>0</v>
      </c>
      <c r="Z16" s="412">
        <f xml:space="preserve">
IF($A$4&lt;=12,SUMIFS('ON Data'!AD:AD,'ON Data'!$D:$D,$A$4,'ON Data'!$E:$E,7),SUMIFS('ON Data'!AD:AD,'ON Data'!$E:$E,7))</f>
        <v>0</v>
      </c>
      <c r="AA16" s="412">
        <f xml:space="preserve">
IF($A$4&lt;=12,SUMIFS('ON Data'!AE:AE,'ON Data'!$D:$D,$A$4,'ON Data'!$E:$E,7),SUMIFS('ON Data'!AE:AE,'ON Data'!$E:$E,7))</f>
        <v>0</v>
      </c>
      <c r="AB16" s="412">
        <f xml:space="preserve">
IF($A$4&lt;=12,SUMIFS('ON Data'!AF:AF,'ON Data'!$D:$D,$A$4,'ON Data'!$E:$E,7),SUMIFS('ON Data'!AF:AF,'ON Data'!$E:$E,7))</f>
        <v>0</v>
      </c>
      <c r="AC16" s="412">
        <f xml:space="preserve">
IF($A$4&lt;=12,SUMIFS('ON Data'!AG:AG,'ON Data'!$D:$D,$A$4,'ON Data'!$E:$E,7),SUMIFS('ON Data'!AG:AG,'ON Data'!$E:$E,7))</f>
        <v>0</v>
      </c>
      <c r="AD16" s="412">
        <f xml:space="preserve">
IF($A$4&lt;=12,SUMIFS('ON Data'!AH:AH,'ON Data'!$D:$D,$A$4,'ON Data'!$E:$E,7),SUMIFS('ON Data'!AH:AH,'ON Data'!$E:$E,7))</f>
        <v>0</v>
      </c>
      <c r="AE16" s="412">
        <f xml:space="preserve">
IF($A$4&lt;=12,SUMIFS('ON Data'!AI:AI,'ON Data'!$D:$D,$A$4,'ON Data'!$E:$E,7),SUMIFS('ON Data'!AI:AI,'ON Data'!$E:$E,7))</f>
        <v>0</v>
      </c>
      <c r="AF16" s="412">
        <f xml:space="preserve">
IF($A$4&lt;=12,SUMIFS('ON Data'!AJ:AJ,'ON Data'!$D:$D,$A$4,'ON Data'!$E:$E,7),SUMIFS('ON Data'!AJ:AJ,'ON Data'!$E:$E,7))</f>
        <v>0</v>
      </c>
      <c r="AG16" s="412">
        <f xml:space="preserve">
IF($A$4&lt;=12,SUMIFS('ON Data'!AK:AK,'ON Data'!$D:$D,$A$4,'ON Data'!$E:$E,7),SUMIFS('ON Data'!AK:AK,'ON Data'!$E:$E,7))</f>
        <v>0</v>
      </c>
      <c r="AH16" s="757">
        <f xml:space="preserve">
IF($A$4&lt;=12,SUMIFS('ON Data'!AM:AM,'ON Data'!$D:$D,$A$4,'ON Data'!$E:$E,7),SUMIFS('ON Data'!AM:AM,'ON Data'!$E:$E,7))</f>
        <v>0</v>
      </c>
      <c r="AI16" s="766"/>
    </row>
    <row r="17" spans="1:35" x14ac:dyDescent="0.3">
      <c r="A17" s="395" t="s">
        <v>265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Data'!J:J,'ON Data'!$D:$D,$A$4,'ON Data'!$E:$E,8),SUMIFS('ON Data'!J:J,'ON Data'!$E:$E,8))</f>
        <v>0</v>
      </c>
      <c r="G17" s="412">
        <f xml:space="preserve">
IF($A$4&lt;=12,SUMIFS('ON Data'!K:K,'ON Data'!$D:$D,$A$4,'ON Data'!$E:$E,8),SUMIFS('ON Data'!K:K,'ON Data'!$E:$E,8))</f>
        <v>0</v>
      </c>
      <c r="H17" s="412">
        <f xml:space="preserve">
IF($A$4&lt;=12,SUMIFS('ON Data'!L:L,'ON Data'!$D:$D,$A$4,'ON Data'!$E:$E,8),SUMIFS('ON Data'!L:L,'ON Data'!$E:$E,8))</f>
        <v>0</v>
      </c>
      <c r="I17" s="412">
        <f xml:space="preserve">
IF($A$4&lt;=12,SUMIFS('ON Data'!M:M,'ON Data'!$D:$D,$A$4,'ON Data'!$E:$E,8),SUMIFS('ON Data'!M:M,'ON Data'!$E:$E,8))</f>
        <v>0</v>
      </c>
      <c r="J17" s="412">
        <f xml:space="preserve">
IF($A$4&lt;=12,SUMIFS('ON Data'!N:N,'ON Data'!$D:$D,$A$4,'ON Data'!$E:$E,8),SUMIFS('ON Data'!N:N,'ON Data'!$E:$E,8))</f>
        <v>0</v>
      </c>
      <c r="K17" s="412">
        <f xml:space="preserve">
IF($A$4&lt;=12,SUMIFS('ON Data'!O:O,'ON Data'!$D:$D,$A$4,'ON Data'!$E:$E,8),SUMIFS('ON Data'!O:O,'ON Data'!$E:$E,8))</f>
        <v>0</v>
      </c>
      <c r="L17" s="412">
        <f xml:space="preserve">
IF($A$4&lt;=12,SUMIFS('ON Data'!P:P,'ON Data'!$D:$D,$A$4,'ON Data'!$E:$E,8),SUMIFS('ON Data'!P:P,'ON Data'!$E:$E,8))</f>
        <v>0</v>
      </c>
      <c r="M17" s="412">
        <f xml:space="preserve">
IF($A$4&lt;=12,SUMIFS('ON Data'!Q:Q,'ON Data'!$D:$D,$A$4,'ON Data'!$E:$E,8),SUMIFS('ON Data'!Q:Q,'ON Data'!$E:$E,8))</f>
        <v>0</v>
      </c>
      <c r="N17" s="412">
        <f xml:space="preserve">
IF($A$4&lt;=12,SUMIFS('ON Data'!R:R,'ON Data'!$D:$D,$A$4,'ON Data'!$E:$E,8),SUMIFS('ON Data'!R:R,'ON Data'!$E:$E,8))</f>
        <v>0</v>
      </c>
      <c r="O17" s="412">
        <f xml:space="preserve">
IF($A$4&lt;=12,SUMIFS('ON Data'!S:S,'ON Data'!$D:$D,$A$4,'ON Data'!$E:$E,8),SUMIFS('ON Data'!S:S,'ON Data'!$E:$E,8))</f>
        <v>0</v>
      </c>
      <c r="P17" s="412">
        <f xml:space="preserve">
IF($A$4&lt;=12,SUMIFS('ON Data'!T:T,'ON Data'!$D:$D,$A$4,'ON Data'!$E:$E,8),SUMIFS('ON Data'!T:T,'ON Data'!$E:$E,8))</f>
        <v>0</v>
      </c>
      <c r="Q17" s="412">
        <f xml:space="preserve">
IF($A$4&lt;=12,SUMIFS('ON Data'!U:U,'ON Data'!$D:$D,$A$4,'ON Data'!$E:$E,8),SUMIFS('ON Data'!U:U,'ON Data'!$E:$E,8))</f>
        <v>0</v>
      </c>
      <c r="R17" s="412">
        <f xml:space="preserve">
IF($A$4&lt;=12,SUMIFS('ON Data'!V:V,'ON Data'!$D:$D,$A$4,'ON Data'!$E:$E,8),SUMIFS('ON Data'!V:V,'ON Data'!$E:$E,8))</f>
        <v>0</v>
      </c>
      <c r="S17" s="412">
        <f xml:space="preserve">
IF($A$4&lt;=12,SUMIFS('ON Data'!W:W,'ON Data'!$D:$D,$A$4,'ON Data'!$E:$E,8),SUMIFS('ON Data'!W:W,'ON Data'!$E:$E,8))</f>
        <v>0</v>
      </c>
      <c r="T17" s="412">
        <f xml:space="preserve">
IF($A$4&lt;=12,SUMIFS('ON Data'!X:X,'ON Data'!$D:$D,$A$4,'ON Data'!$E:$E,8),SUMIFS('ON Data'!X:X,'ON Data'!$E:$E,8))</f>
        <v>0</v>
      </c>
      <c r="U17" s="412">
        <f xml:space="preserve">
IF($A$4&lt;=12,SUMIFS('ON Data'!Y:Y,'ON Data'!$D:$D,$A$4,'ON Data'!$E:$E,8),SUMIFS('ON Data'!Y:Y,'ON Data'!$E:$E,8))</f>
        <v>0</v>
      </c>
      <c r="V17" s="412">
        <f xml:space="preserve">
IF($A$4&lt;=12,SUMIFS('ON Data'!Z:Z,'ON Data'!$D:$D,$A$4,'ON Data'!$E:$E,8),SUMIFS('ON Data'!Z:Z,'ON Data'!$E:$E,8))</f>
        <v>0</v>
      </c>
      <c r="W17" s="412">
        <f xml:space="preserve">
IF($A$4&lt;=12,SUMIFS('ON Data'!AA:AA,'ON Data'!$D:$D,$A$4,'ON Data'!$E:$E,8),SUMIFS('ON Data'!AA:AA,'ON Data'!$E:$E,8))</f>
        <v>0</v>
      </c>
      <c r="X17" s="412">
        <f xml:space="preserve">
IF($A$4&lt;=12,SUMIFS('ON Data'!AB:AB,'ON Data'!$D:$D,$A$4,'ON Data'!$E:$E,8),SUMIFS('ON Data'!AB:AB,'ON Data'!$E:$E,8))</f>
        <v>0</v>
      </c>
      <c r="Y17" s="412">
        <f xml:space="preserve">
IF($A$4&lt;=12,SUMIFS('ON Data'!AC:AC,'ON Data'!$D:$D,$A$4,'ON Data'!$E:$E,8),SUMIFS('ON Data'!AC:AC,'ON Data'!$E:$E,8))</f>
        <v>0</v>
      </c>
      <c r="Z17" s="412">
        <f xml:space="preserve">
IF($A$4&lt;=12,SUMIFS('ON Data'!AD:AD,'ON Data'!$D:$D,$A$4,'ON Data'!$E:$E,8),SUMIFS('ON Data'!AD:AD,'ON Data'!$E:$E,8))</f>
        <v>0</v>
      </c>
      <c r="AA17" s="412">
        <f xml:space="preserve">
IF($A$4&lt;=12,SUMIFS('ON Data'!AE:AE,'ON Data'!$D:$D,$A$4,'ON Data'!$E:$E,8),SUMIFS('ON Data'!AE:AE,'ON Data'!$E:$E,8))</f>
        <v>0</v>
      </c>
      <c r="AB17" s="412">
        <f xml:space="preserve">
IF($A$4&lt;=12,SUMIFS('ON Data'!AF:AF,'ON Data'!$D:$D,$A$4,'ON Data'!$E:$E,8),SUMIFS('ON Data'!AF:AF,'ON Data'!$E:$E,8))</f>
        <v>0</v>
      </c>
      <c r="AC17" s="412">
        <f xml:space="preserve">
IF($A$4&lt;=12,SUMIFS('ON Data'!AG:AG,'ON Data'!$D:$D,$A$4,'ON Data'!$E:$E,8),SUMIFS('ON Data'!AG:AG,'ON Data'!$E:$E,8))</f>
        <v>0</v>
      </c>
      <c r="AD17" s="412">
        <f xml:space="preserve">
IF($A$4&lt;=12,SUMIFS('ON Data'!AH:AH,'ON Data'!$D:$D,$A$4,'ON Data'!$E:$E,8),SUMIFS('ON Data'!AH:AH,'ON Data'!$E:$E,8))</f>
        <v>0</v>
      </c>
      <c r="AE17" s="412">
        <f xml:space="preserve">
IF($A$4&lt;=12,SUMIFS('ON Data'!AI:AI,'ON Data'!$D:$D,$A$4,'ON Data'!$E:$E,8),SUMIFS('ON Data'!AI:AI,'ON Data'!$E:$E,8))</f>
        <v>0</v>
      </c>
      <c r="AF17" s="412">
        <f xml:space="preserve">
IF($A$4&lt;=12,SUMIFS('ON Data'!AJ:AJ,'ON Data'!$D:$D,$A$4,'ON Data'!$E:$E,8),SUMIFS('ON Data'!AJ:AJ,'ON Data'!$E:$E,8))</f>
        <v>0</v>
      </c>
      <c r="AG17" s="412">
        <f xml:space="preserve">
IF($A$4&lt;=12,SUMIFS('ON Data'!AK:AK,'ON Data'!$D:$D,$A$4,'ON Data'!$E:$E,8),SUMIFS('ON Data'!AK:AK,'ON Data'!$E:$E,8))</f>
        <v>0</v>
      </c>
      <c r="AH17" s="757">
        <f xml:space="preserve">
IF($A$4&lt;=12,SUMIFS('ON Data'!AM:AM,'ON Data'!$D:$D,$A$4,'ON Data'!$E:$E,8),SUMIFS('ON Data'!AM:AM,'ON Data'!$E:$E,8))</f>
        <v>0</v>
      </c>
      <c r="AI17" s="766"/>
    </row>
    <row r="18" spans="1:35" x14ac:dyDescent="0.3">
      <c r="A18" s="395" t="s">
        <v>266</v>
      </c>
      <c r="B18" s="410">
        <f xml:space="preserve">
B19-B16-B17</f>
        <v>760220</v>
      </c>
      <c r="C18" s="411">
        <f t="shared" ref="C18" si="0" xml:space="preserve">
C19-C16-C17</f>
        <v>0</v>
      </c>
      <c r="D18" s="412">
        <f t="shared" ref="D18:AH18" si="1" xml:space="preserve">
D19-D16-D17</f>
        <v>355641</v>
      </c>
      <c r="E18" s="412">
        <f t="shared" si="1"/>
        <v>0</v>
      </c>
      <c r="F18" s="412">
        <f t="shared" si="1"/>
        <v>30623</v>
      </c>
      <c r="G18" s="412">
        <f t="shared" si="1"/>
        <v>94562</v>
      </c>
      <c r="H18" s="412">
        <f t="shared" si="1"/>
        <v>0</v>
      </c>
      <c r="I18" s="412">
        <f t="shared" si="1"/>
        <v>189414</v>
      </c>
      <c r="J18" s="412">
        <f t="shared" si="1"/>
        <v>18504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8832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14144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57">
        <f t="shared" si="1"/>
        <v>48500</v>
      </c>
      <c r="AI18" s="766"/>
    </row>
    <row r="19" spans="1:35" ht="15" thickBot="1" x14ac:dyDescent="0.35">
      <c r="A19" s="396" t="s">
        <v>267</v>
      </c>
      <c r="B19" s="419">
        <f xml:space="preserve">
IF($A$4&lt;=12,SUMIFS('ON Data'!F:F,'ON Data'!$D:$D,$A$4,'ON Data'!$E:$E,9),SUMIFS('ON Data'!F:F,'ON Data'!$E:$E,9))</f>
        <v>760220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355641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Data'!J:J,'ON Data'!$D:$D,$A$4,'ON Data'!$E:$E,9),SUMIFS('ON Data'!J:J,'ON Data'!$E:$E,9))</f>
        <v>30623</v>
      </c>
      <c r="G19" s="421">
        <f xml:space="preserve">
IF($A$4&lt;=12,SUMIFS('ON Data'!K:K,'ON Data'!$D:$D,$A$4,'ON Data'!$E:$E,9),SUMIFS('ON Data'!K:K,'ON Data'!$E:$E,9))</f>
        <v>94562</v>
      </c>
      <c r="H19" s="421">
        <f xml:space="preserve">
IF($A$4&lt;=12,SUMIFS('ON Data'!L:L,'ON Data'!$D:$D,$A$4,'ON Data'!$E:$E,9),SUMIFS('ON Data'!L:L,'ON Data'!$E:$E,9))</f>
        <v>0</v>
      </c>
      <c r="I19" s="421">
        <f xml:space="preserve">
IF($A$4&lt;=12,SUMIFS('ON Data'!M:M,'ON Data'!$D:$D,$A$4,'ON Data'!$E:$E,9),SUMIFS('ON Data'!M:M,'ON Data'!$E:$E,9))</f>
        <v>189414</v>
      </c>
      <c r="J19" s="421">
        <f xml:space="preserve">
IF($A$4&lt;=12,SUMIFS('ON Data'!N:N,'ON Data'!$D:$D,$A$4,'ON Data'!$E:$E,9),SUMIFS('ON Data'!N:N,'ON Data'!$E:$E,9))</f>
        <v>18504</v>
      </c>
      <c r="K19" s="421">
        <f xml:space="preserve">
IF($A$4&lt;=12,SUMIFS('ON Data'!O:O,'ON Data'!$D:$D,$A$4,'ON Data'!$E:$E,9),SUMIFS('ON Data'!O:O,'ON Data'!$E:$E,9))</f>
        <v>0</v>
      </c>
      <c r="L19" s="421">
        <f xml:space="preserve">
IF($A$4&lt;=12,SUMIFS('ON Data'!P:P,'ON Data'!$D:$D,$A$4,'ON Data'!$E:$E,9),SUMIFS('ON Data'!P:P,'ON Data'!$E:$E,9))</f>
        <v>0</v>
      </c>
      <c r="M19" s="421">
        <f xml:space="preserve">
IF($A$4&lt;=12,SUMIFS('ON Data'!Q:Q,'ON Data'!$D:$D,$A$4,'ON Data'!$E:$E,9),SUMIFS('ON Data'!Q:Q,'ON Data'!$E:$E,9))</f>
        <v>0</v>
      </c>
      <c r="N19" s="421">
        <f xml:space="preserve">
IF($A$4&lt;=12,SUMIFS('ON Data'!R:R,'ON Data'!$D:$D,$A$4,'ON Data'!$E:$E,9),SUMIFS('ON Data'!R:R,'ON Data'!$E:$E,9))</f>
        <v>0</v>
      </c>
      <c r="O19" s="421">
        <f xml:space="preserve">
IF($A$4&lt;=12,SUMIFS('ON Data'!S:S,'ON Data'!$D:$D,$A$4,'ON Data'!$E:$E,9),SUMIFS('ON Data'!S:S,'ON Data'!$E:$E,9))</f>
        <v>8832</v>
      </c>
      <c r="P19" s="421">
        <f xml:space="preserve">
IF($A$4&lt;=12,SUMIFS('ON Data'!T:T,'ON Data'!$D:$D,$A$4,'ON Data'!$E:$E,9),SUMIFS('ON Data'!T:T,'ON Data'!$E:$E,9))</f>
        <v>0</v>
      </c>
      <c r="Q19" s="421">
        <f xml:space="preserve">
IF($A$4&lt;=12,SUMIFS('ON Data'!U:U,'ON Data'!$D:$D,$A$4,'ON Data'!$E:$E,9),SUMIFS('ON Data'!U:U,'ON Data'!$E:$E,9))</f>
        <v>0</v>
      </c>
      <c r="R19" s="421">
        <f xml:space="preserve">
IF($A$4&lt;=12,SUMIFS('ON Data'!V:V,'ON Data'!$D:$D,$A$4,'ON Data'!$E:$E,9),SUMIFS('ON Data'!V:V,'ON Data'!$E:$E,9))</f>
        <v>0</v>
      </c>
      <c r="S19" s="421">
        <f xml:space="preserve">
IF($A$4&lt;=12,SUMIFS('ON Data'!W:W,'ON Data'!$D:$D,$A$4,'ON Data'!$E:$E,9),SUMIFS('ON Data'!W:W,'ON Data'!$E:$E,9))</f>
        <v>0</v>
      </c>
      <c r="T19" s="421">
        <f xml:space="preserve">
IF($A$4&lt;=12,SUMIFS('ON Data'!X:X,'ON Data'!$D:$D,$A$4,'ON Data'!$E:$E,9),SUMIFS('ON Data'!X:X,'ON Data'!$E:$E,9))</f>
        <v>0</v>
      </c>
      <c r="U19" s="421">
        <f xml:space="preserve">
IF($A$4&lt;=12,SUMIFS('ON Data'!Y:Y,'ON Data'!$D:$D,$A$4,'ON Data'!$E:$E,9),SUMIFS('ON Data'!Y:Y,'ON Data'!$E:$E,9))</f>
        <v>0</v>
      </c>
      <c r="V19" s="421">
        <f xml:space="preserve">
IF($A$4&lt;=12,SUMIFS('ON Data'!Z:Z,'ON Data'!$D:$D,$A$4,'ON Data'!$E:$E,9),SUMIFS('ON Data'!Z:Z,'ON Data'!$E:$E,9))</f>
        <v>0</v>
      </c>
      <c r="W19" s="421">
        <f xml:space="preserve">
IF($A$4&lt;=12,SUMIFS('ON Data'!AA:AA,'ON Data'!$D:$D,$A$4,'ON Data'!$E:$E,9),SUMIFS('ON Data'!AA:AA,'ON Data'!$E:$E,9))</f>
        <v>0</v>
      </c>
      <c r="X19" s="421">
        <f xml:space="preserve">
IF($A$4&lt;=12,SUMIFS('ON Data'!AB:AB,'ON Data'!$D:$D,$A$4,'ON Data'!$E:$E,9),SUMIFS('ON Data'!AB:AB,'ON Data'!$E:$E,9))</f>
        <v>0</v>
      </c>
      <c r="Y19" s="421">
        <f xml:space="preserve">
IF($A$4&lt;=12,SUMIFS('ON Data'!AC:AC,'ON Data'!$D:$D,$A$4,'ON Data'!$E:$E,9),SUMIFS('ON Data'!AC:AC,'ON Data'!$E:$E,9))</f>
        <v>0</v>
      </c>
      <c r="Z19" s="421">
        <f xml:space="preserve">
IF($A$4&lt;=12,SUMIFS('ON Data'!AD:AD,'ON Data'!$D:$D,$A$4,'ON Data'!$E:$E,9),SUMIFS('ON Data'!AD:AD,'ON Data'!$E:$E,9))</f>
        <v>0</v>
      </c>
      <c r="AA19" s="421">
        <f xml:space="preserve">
IF($A$4&lt;=12,SUMIFS('ON Data'!AE:AE,'ON Data'!$D:$D,$A$4,'ON Data'!$E:$E,9),SUMIFS('ON Data'!AE:AE,'ON Data'!$E:$E,9))</f>
        <v>0</v>
      </c>
      <c r="AB19" s="421">
        <f xml:space="preserve">
IF($A$4&lt;=12,SUMIFS('ON Data'!AF:AF,'ON Data'!$D:$D,$A$4,'ON Data'!$E:$E,9),SUMIFS('ON Data'!AF:AF,'ON Data'!$E:$E,9))</f>
        <v>0</v>
      </c>
      <c r="AC19" s="421">
        <f xml:space="preserve">
IF($A$4&lt;=12,SUMIFS('ON Data'!AG:AG,'ON Data'!$D:$D,$A$4,'ON Data'!$E:$E,9),SUMIFS('ON Data'!AG:AG,'ON Data'!$E:$E,9))</f>
        <v>0</v>
      </c>
      <c r="AD19" s="421">
        <f xml:space="preserve">
IF($A$4&lt;=12,SUMIFS('ON Data'!AH:AH,'ON Data'!$D:$D,$A$4,'ON Data'!$E:$E,9),SUMIFS('ON Data'!AH:AH,'ON Data'!$E:$E,9))</f>
        <v>14144</v>
      </c>
      <c r="AE19" s="421">
        <f xml:space="preserve">
IF($A$4&lt;=12,SUMIFS('ON Data'!AI:AI,'ON Data'!$D:$D,$A$4,'ON Data'!$E:$E,9),SUMIFS('ON Data'!AI:AI,'ON Data'!$E:$E,9))</f>
        <v>0</v>
      </c>
      <c r="AF19" s="421">
        <f xml:space="preserve">
IF($A$4&lt;=12,SUMIFS('ON Data'!AJ:AJ,'ON Data'!$D:$D,$A$4,'ON Data'!$E:$E,9),SUMIFS('ON Data'!AJ:AJ,'ON Data'!$E:$E,9))</f>
        <v>0</v>
      </c>
      <c r="AG19" s="421">
        <f xml:space="preserve">
IF($A$4&lt;=12,SUMIFS('ON Data'!AK:AK,'ON Data'!$D:$D,$A$4,'ON Data'!$E:$E,9),SUMIFS('ON Data'!AK:AK,'ON Data'!$E:$E,9))</f>
        <v>0</v>
      </c>
      <c r="AH19" s="760">
        <f xml:space="preserve">
IF($A$4&lt;=12,SUMIFS('ON Data'!AM:AM,'ON Data'!$D:$D,$A$4,'ON Data'!$E:$E,9),SUMIFS('ON Data'!AM:AM,'ON Data'!$E:$E,9))</f>
        <v>48500</v>
      </c>
      <c r="AI19" s="766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10224852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4893521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Data'!J:J,'ON Data'!$D:$D,$A$4,'ON Data'!$E:$E,6),SUMIFS('ON Data'!J:J,'ON Data'!$E:$E,6))</f>
        <v>362186</v>
      </c>
      <c r="G20" s="424">
        <f xml:space="preserve">
IF($A$4&lt;=12,SUMIFS('ON Data'!K:K,'ON Data'!$D:$D,$A$4,'ON Data'!$E:$E,6),SUMIFS('ON Data'!K:K,'ON Data'!$E:$E,6))</f>
        <v>1472598</v>
      </c>
      <c r="H20" s="424">
        <f xml:space="preserve">
IF($A$4&lt;=12,SUMIFS('ON Data'!L:L,'ON Data'!$D:$D,$A$4,'ON Data'!$E:$E,6),SUMIFS('ON Data'!L:L,'ON Data'!$E:$E,6))</f>
        <v>0</v>
      </c>
      <c r="I20" s="424">
        <f xml:space="preserve">
IF($A$4&lt;=12,SUMIFS('ON Data'!M:M,'ON Data'!$D:$D,$A$4,'ON Data'!$E:$E,6),SUMIFS('ON Data'!M:M,'ON Data'!$E:$E,6))</f>
        <v>2240006</v>
      </c>
      <c r="J20" s="424">
        <f xml:space="preserve">
IF($A$4&lt;=12,SUMIFS('ON Data'!N:N,'ON Data'!$D:$D,$A$4,'ON Data'!$E:$E,6),SUMIFS('ON Data'!N:N,'ON Data'!$E:$E,6))</f>
        <v>356167</v>
      </c>
      <c r="K20" s="424">
        <f xml:space="preserve">
IF($A$4&lt;=12,SUMIFS('ON Data'!O:O,'ON Data'!$D:$D,$A$4,'ON Data'!$E:$E,6),SUMIFS('ON Data'!O:O,'ON Data'!$E:$E,6))</f>
        <v>0</v>
      </c>
      <c r="L20" s="424">
        <f xml:space="preserve">
IF($A$4&lt;=12,SUMIFS('ON Data'!P:P,'ON Data'!$D:$D,$A$4,'ON Data'!$E:$E,6),SUMIFS('ON Data'!P:P,'ON Data'!$E:$E,6))</f>
        <v>0</v>
      </c>
      <c r="M20" s="424">
        <f xml:space="preserve">
IF($A$4&lt;=12,SUMIFS('ON Data'!Q:Q,'ON Data'!$D:$D,$A$4,'ON Data'!$E:$E,6),SUMIFS('ON Data'!Q:Q,'ON Data'!$E:$E,6))</f>
        <v>0</v>
      </c>
      <c r="N20" s="424">
        <f xml:space="preserve">
IF($A$4&lt;=12,SUMIFS('ON Data'!R:R,'ON Data'!$D:$D,$A$4,'ON Data'!$E:$E,6),SUMIFS('ON Data'!R:R,'ON Data'!$E:$E,6))</f>
        <v>0</v>
      </c>
      <c r="O20" s="424">
        <f xml:space="preserve">
IF($A$4&lt;=12,SUMIFS('ON Data'!S:S,'ON Data'!$D:$D,$A$4,'ON Data'!$E:$E,6),SUMIFS('ON Data'!S:S,'ON Data'!$E:$E,6))</f>
        <v>155729</v>
      </c>
      <c r="P20" s="424">
        <f xml:space="preserve">
IF($A$4&lt;=12,SUMIFS('ON Data'!T:T,'ON Data'!$D:$D,$A$4,'ON Data'!$E:$E,6),SUMIFS('ON Data'!T:T,'ON Data'!$E:$E,6))</f>
        <v>0</v>
      </c>
      <c r="Q20" s="424">
        <f xml:space="preserve">
IF($A$4&lt;=12,SUMIFS('ON Data'!U:U,'ON Data'!$D:$D,$A$4,'ON Data'!$E:$E,6),SUMIFS('ON Data'!U:U,'ON Data'!$E:$E,6))</f>
        <v>0</v>
      </c>
      <c r="R20" s="424">
        <f xml:space="preserve">
IF($A$4&lt;=12,SUMIFS('ON Data'!V:V,'ON Data'!$D:$D,$A$4,'ON Data'!$E:$E,6),SUMIFS('ON Data'!V:V,'ON Data'!$E:$E,6))</f>
        <v>0</v>
      </c>
      <c r="S20" s="424">
        <f xml:space="preserve">
IF($A$4&lt;=12,SUMIFS('ON Data'!W:W,'ON Data'!$D:$D,$A$4,'ON Data'!$E:$E,6),SUMIFS('ON Data'!W:W,'ON Data'!$E:$E,6))</f>
        <v>0</v>
      </c>
      <c r="T20" s="424">
        <f xml:space="preserve">
IF($A$4&lt;=12,SUMIFS('ON Data'!X:X,'ON Data'!$D:$D,$A$4,'ON Data'!$E:$E,6),SUMIFS('ON Data'!X:X,'ON Data'!$E:$E,6))</f>
        <v>0</v>
      </c>
      <c r="U20" s="424">
        <f xml:space="preserve">
IF($A$4&lt;=12,SUMIFS('ON Data'!Y:Y,'ON Data'!$D:$D,$A$4,'ON Data'!$E:$E,6),SUMIFS('ON Data'!Y:Y,'ON Data'!$E:$E,6))</f>
        <v>0</v>
      </c>
      <c r="V20" s="424">
        <f xml:space="preserve">
IF($A$4&lt;=12,SUMIFS('ON Data'!Z:Z,'ON Data'!$D:$D,$A$4,'ON Data'!$E:$E,6),SUMIFS('ON Data'!Z:Z,'ON Data'!$E:$E,6))</f>
        <v>0</v>
      </c>
      <c r="W20" s="424">
        <f xml:space="preserve">
IF($A$4&lt;=12,SUMIFS('ON Data'!AA:AA,'ON Data'!$D:$D,$A$4,'ON Data'!$E:$E,6),SUMIFS('ON Data'!AA:AA,'ON Data'!$E:$E,6))</f>
        <v>0</v>
      </c>
      <c r="X20" s="424">
        <f xml:space="preserve">
IF($A$4&lt;=12,SUMIFS('ON Data'!AB:AB,'ON Data'!$D:$D,$A$4,'ON Data'!$E:$E,6),SUMIFS('ON Data'!AB:AB,'ON Data'!$E:$E,6))</f>
        <v>0</v>
      </c>
      <c r="Y20" s="424">
        <f xml:space="preserve">
IF($A$4&lt;=12,SUMIFS('ON Data'!AC:AC,'ON Data'!$D:$D,$A$4,'ON Data'!$E:$E,6),SUMIFS('ON Data'!AC:AC,'ON Data'!$E:$E,6))</f>
        <v>0</v>
      </c>
      <c r="Z20" s="424">
        <f xml:space="preserve">
IF($A$4&lt;=12,SUMIFS('ON Data'!AD:AD,'ON Data'!$D:$D,$A$4,'ON Data'!$E:$E,6),SUMIFS('ON Data'!AD:AD,'ON Data'!$E:$E,6))</f>
        <v>0</v>
      </c>
      <c r="AA20" s="424">
        <f xml:space="preserve">
IF($A$4&lt;=12,SUMIFS('ON Data'!AE:AE,'ON Data'!$D:$D,$A$4,'ON Data'!$E:$E,6),SUMIFS('ON Data'!AE:AE,'ON Data'!$E:$E,6))</f>
        <v>0</v>
      </c>
      <c r="AB20" s="424">
        <f xml:space="preserve">
IF($A$4&lt;=12,SUMIFS('ON Data'!AF:AF,'ON Data'!$D:$D,$A$4,'ON Data'!$E:$E,6),SUMIFS('ON Data'!AF:AF,'ON Data'!$E:$E,6))</f>
        <v>0</v>
      </c>
      <c r="AC20" s="424">
        <f xml:space="preserve">
IF($A$4&lt;=12,SUMIFS('ON Data'!AG:AG,'ON Data'!$D:$D,$A$4,'ON Data'!$E:$E,6),SUMIFS('ON Data'!AG:AG,'ON Data'!$E:$E,6))</f>
        <v>0</v>
      </c>
      <c r="AD20" s="424">
        <f xml:space="preserve">
IF($A$4&lt;=12,SUMIFS('ON Data'!AH:AH,'ON Data'!$D:$D,$A$4,'ON Data'!$E:$E,6),SUMIFS('ON Data'!AH:AH,'ON Data'!$E:$E,6))</f>
        <v>230594</v>
      </c>
      <c r="AE20" s="424">
        <f xml:space="preserve">
IF($A$4&lt;=12,SUMIFS('ON Data'!AI:AI,'ON Data'!$D:$D,$A$4,'ON Data'!$E:$E,6),SUMIFS('ON Data'!AI:AI,'ON Data'!$E:$E,6))</f>
        <v>0</v>
      </c>
      <c r="AF20" s="424">
        <f xml:space="preserve">
IF($A$4&lt;=12,SUMIFS('ON Data'!AJ:AJ,'ON Data'!$D:$D,$A$4,'ON Data'!$E:$E,6),SUMIFS('ON Data'!AJ:AJ,'ON Data'!$E:$E,6))</f>
        <v>0</v>
      </c>
      <c r="AG20" s="424">
        <f xml:space="preserve">
IF($A$4&lt;=12,SUMIFS('ON Data'!AK:AK,'ON Data'!$D:$D,$A$4,'ON Data'!$E:$E,6),SUMIFS('ON Data'!AK:AK,'ON Data'!$E:$E,6))</f>
        <v>0</v>
      </c>
      <c r="AH20" s="761">
        <f xml:space="preserve">
IF($A$4&lt;=12,SUMIFS('ON Data'!AM:AM,'ON Data'!$D:$D,$A$4,'ON Data'!$E:$E,6),SUMIFS('ON Data'!AM:AM,'ON Data'!$E:$E,6))</f>
        <v>514051</v>
      </c>
      <c r="AI20" s="766"/>
    </row>
    <row r="21" spans="1:35" ht="15" hidden="1" outlineLevel="1" thickBot="1" x14ac:dyDescent="0.35">
      <c r="A21" s="390" t="s">
        <v>132</v>
      </c>
      <c r="B21" s="410"/>
      <c r="C21" s="411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757"/>
      <c r="AI21" s="766"/>
    </row>
    <row r="22" spans="1:35" ht="15" hidden="1" outlineLevel="1" thickBot="1" x14ac:dyDescent="0.35">
      <c r="A22" s="390" t="s">
        <v>96</v>
      </c>
      <c r="B22" s="410"/>
      <c r="C22" s="411"/>
      <c r="D22" s="412"/>
      <c r="E22" s="412"/>
      <c r="F22" s="412"/>
      <c r="G22" s="412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2"/>
      <c r="X22" s="412"/>
      <c r="Y22" s="412"/>
      <c r="Z22" s="412"/>
      <c r="AA22" s="412"/>
      <c r="AB22" s="412"/>
      <c r="AC22" s="412"/>
      <c r="AD22" s="412"/>
      <c r="AE22" s="412"/>
      <c r="AF22" s="412"/>
      <c r="AG22" s="412"/>
      <c r="AH22" s="757"/>
      <c r="AI22" s="766"/>
    </row>
    <row r="23" spans="1:35" ht="15" hidden="1" outlineLevel="1" thickBot="1" x14ac:dyDescent="0.35">
      <c r="A23" s="398" t="s">
        <v>69</v>
      </c>
      <c r="B23" s="413"/>
      <c r="C23" s="414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415"/>
      <c r="AH23" s="758"/>
      <c r="AI23" s="766"/>
    </row>
    <row r="24" spans="1:35" x14ac:dyDescent="0.3">
      <c r="A24" s="392" t="s">
        <v>268</v>
      </c>
      <c r="B24" s="439" t="s">
        <v>3</v>
      </c>
      <c r="C24" s="767" t="s">
        <v>279</v>
      </c>
      <c r="D24" s="742"/>
      <c r="E24" s="743"/>
      <c r="F24" s="743"/>
      <c r="G24" s="743" t="s">
        <v>280</v>
      </c>
      <c r="H24" s="743"/>
      <c r="I24" s="743"/>
      <c r="J24" s="743"/>
      <c r="K24" s="743"/>
      <c r="L24" s="743"/>
      <c r="M24" s="743"/>
      <c r="N24" s="743"/>
      <c r="O24" s="743"/>
      <c r="P24" s="743"/>
      <c r="Q24" s="743"/>
      <c r="R24" s="743"/>
      <c r="S24" s="743"/>
      <c r="T24" s="743"/>
      <c r="U24" s="743"/>
      <c r="V24" s="743"/>
      <c r="W24" s="743"/>
      <c r="X24" s="743"/>
      <c r="Y24" s="743"/>
      <c r="Z24" s="743"/>
      <c r="AA24" s="743"/>
      <c r="AB24" s="743"/>
      <c r="AC24" s="743"/>
      <c r="AD24" s="743"/>
      <c r="AE24" s="743"/>
      <c r="AF24" s="743"/>
      <c r="AG24" s="743"/>
      <c r="AH24" s="762" t="s">
        <v>281</v>
      </c>
      <c r="AI24" s="766"/>
    </row>
    <row r="25" spans="1:35" x14ac:dyDescent="0.3">
      <c r="A25" s="393" t="s">
        <v>94</v>
      </c>
      <c r="B25" s="410">
        <f xml:space="preserve">
SUM(C25:AH25)</f>
        <v>19600</v>
      </c>
      <c r="C25" s="768">
        <f xml:space="preserve">
IF($A$4&lt;=12,SUMIFS('ON Data'!H:H,'ON Data'!$D:$D,$A$4,'ON Data'!$E:$E,10),SUMIFS('ON Data'!H:H,'ON Data'!$E:$E,10))</f>
        <v>18050</v>
      </c>
      <c r="D25" s="744"/>
      <c r="E25" s="745"/>
      <c r="F25" s="745"/>
      <c r="G25" s="745">
        <f xml:space="preserve">
IF($A$4&lt;=12,SUMIFS('ON Data'!K:K,'ON Data'!$D:$D,$A$4,'ON Data'!$E:$E,10),SUMIFS('ON Data'!K:K,'ON Data'!$E:$E,10))</f>
        <v>1550</v>
      </c>
      <c r="H25" s="745"/>
      <c r="I25" s="745"/>
      <c r="J25" s="745"/>
      <c r="K25" s="745"/>
      <c r="L25" s="745"/>
      <c r="M25" s="745"/>
      <c r="N25" s="745"/>
      <c r="O25" s="745"/>
      <c r="P25" s="745"/>
      <c r="Q25" s="745"/>
      <c r="R25" s="745"/>
      <c r="S25" s="745"/>
      <c r="T25" s="745"/>
      <c r="U25" s="745"/>
      <c r="V25" s="745"/>
      <c r="W25" s="745"/>
      <c r="X25" s="745"/>
      <c r="Y25" s="745"/>
      <c r="Z25" s="745"/>
      <c r="AA25" s="745"/>
      <c r="AB25" s="745"/>
      <c r="AC25" s="745"/>
      <c r="AD25" s="745"/>
      <c r="AE25" s="745"/>
      <c r="AF25" s="745"/>
      <c r="AG25" s="745"/>
      <c r="AH25" s="763">
        <f xml:space="preserve">
IF($A$4&lt;=12,SUMIFS('ON Data'!AM:AM,'ON Data'!$D:$D,$A$4,'ON Data'!$E:$E,10),SUMIFS('ON Data'!AM:AM,'ON Data'!$E:$E,10))</f>
        <v>0</v>
      </c>
      <c r="AI25" s="766"/>
    </row>
    <row r="26" spans="1:35" x14ac:dyDescent="0.3">
      <c r="A26" s="399" t="s">
        <v>278</v>
      </c>
      <c r="B26" s="419">
        <f xml:space="preserve">
SUM(C26:AH26)</f>
        <v>38852.333333333336</v>
      </c>
      <c r="C26" s="768">
        <f xml:space="preserve">
IF($A$4&lt;=12,SUMIFS('ON Data'!H:H,'ON Data'!$D:$D,$A$4,'ON Data'!$E:$E,11),SUMIFS('ON Data'!H:H,'ON Data'!$E:$E,11))</f>
        <v>24269</v>
      </c>
      <c r="D26" s="744"/>
      <c r="E26" s="745"/>
      <c r="F26" s="745"/>
      <c r="G26" s="746">
        <f xml:space="preserve">
IF($A$4&lt;=12,SUMIFS('ON Data'!K:K,'ON Data'!$D:$D,$A$4,'ON Data'!$E:$E,11),SUMIFS('ON Data'!K:K,'ON Data'!$E:$E,11))</f>
        <v>14583.333333333336</v>
      </c>
      <c r="H26" s="746"/>
      <c r="I26" s="746"/>
      <c r="J26" s="746"/>
      <c r="K26" s="746"/>
      <c r="L26" s="746"/>
      <c r="M26" s="746"/>
      <c r="N26" s="746"/>
      <c r="O26" s="746"/>
      <c r="P26" s="746"/>
      <c r="Q26" s="746"/>
      <c r="R26" s="746"/>
      <c r="S26" s="746"/>
      <c r="T26" s="746"/>
      <c r="U26" s="746"/>
      <c r="V26" s="746"/>
      <c r="W26" s="746"/>
      <c r="X26" s="746"/>
      <c r="Y26" s="746"/>
      <c r="Z26" s="746"/>
      <c r="AA26" s="746"/>
      <c r="AB26" s="746"/>
      <c r="AC26" s="746"/>
      <c r="AD26" s="746"/>
      <c r="AE26" s="746"/>
      <c r="AF26" s="746"/>
      <c r="AG26" s="746"/>
      <c r="AH26" s="763">
        <f xml:space="preserve">
IF($A$4&lt;=12,SUMIFS('ON Data'!AM:AM,'ON Data'!$D:$D,$A$4,'ON Data'!$E:$E,11),SUMIFS('ON Data'!AM:AM,'ON Data'!$E:$E,11))</f>
        <v>0</v>
      </c>
      <c r="AI26" s="766"/>
    </row>
    <row r="27" spans="1:35" x14ac:dyDescent="0.3">
      <c r="A27" s="399" t="s">
        <v>96</v>
      </c>
      <c r="B27" s="440">
        <f xml:space="preserve">
IF(B26=0,0,B25/B26)</f>
        <v>0.50447420575340818</v>
      </c>
      <c r="C27" s="769">
        <f xml:space="preserve">
IF(C26=0,0,C25/C26)</f>
        <v>0.74374716716799205</v>
      </c>
      <c r="D27" s="747"/>
      <c r="E27" s="748"/>
      <c r="F27" s="748"/>
      <c r="G27" s="748">
        <f xml:space="preserve">
IF(G26=0,0,G25/G26)</f>
        <v>0.10628571428571426</v>
      </c>
      <c r="H27" s="748"/>
      <c r="I27" s="748"/>
      <c r="J27" s="748"/>
      <c r="K27" s="748"/>
      <c r="L27" s="748"/>
      <c r="M27" s="748"/>
      <c r="N27" s="748"/>
      <c r="O27" s="748"/>
      <c r="P27" s="748"/>
      <c r="Q27" s="748"/>
      <c r="R27" s="748"/>
      <c r="S27" s="748"/>
      <c r="T27" s="748"/>
      <c r="U27" s="748"/>
      <c r="V27" s="748"/>
      <c r="W27" s="748"/>
      <c r="X27" s="748"/>
      <c r="Y27" s="748"/>
      <c r="Z27" s="748"/>
      <c r="AA27" s="748"/>
      <c r="AB27" s="748"/>
      <c r="AC27" s="748"/>
      <c r="AD27" s="748"/>
      <c r="AE27" s="748"/>
      <c r="AF27" s="748"/>
      <c r="AG27" s="748"/>
      <c r="AH27" s="764">
        <f xml:space="preserve">
IF(AH26=0,0,AH25/AH26)</f>
        <v>0</v>
      </c>
      <c r="AI27" s="766"/>
    </row>
    <row r="28" spans="1:35" ht="15" thickBot="1" x14ac:dyDescent="0.35">
      <c r="A28" s="399" t="s">
        <v>277</v>
      </c>
      <c r="B28" s="419">
        <f xml:space="preserve">
SUM(C28:AH28)</f>
        <v>19252.333333333336</v>
      </c>
      <c r="C28" s="770">
        <f xml:space="preserve">
C26-C25</f>
        <v>6219</v>
      </c>
      <c r="D28" s="749"/>
      <c r="E28" s="750"/>
      <c r="F28" s="750"/>
      <c r="G28" s="750">
        <f xml:space="preserve">
G26-G25</f>
        <v>13033.333333333336</v>
      </c>
      <c r="H28" s="750"/>
      <c r="I28" s="750"/>
      <c r="J28" s="750"/>
      <c r="K28" s="750"/>
      <c r="L28" s="750"/>
      <c r="M28" s="750"/>
      <c r="N28" s="750"/>
      <c r="O28" s="750"/>
      <c r="P28" s="750"/>
      <c r="Q28" s="750"/>
      <c r="R28" s="750"/>
      <c r="S28" s="750"/>
      <c r="T28" s="750"/>
      <c r="U28" s="750"/>
      <c r="V28" s="750"/>
      <c r="W28" s="750"/>
      <c r="X28" s="750"/>
      <c r="Y28" s="750"/>
      <c r="Z28" s="750"/>
      <c r="AA28" s="750"/>
      <c r="AB28" s="750"/>
      <c r="AC28" s="750"/>
      <c r="AD28" s="750"/>
      <c r="AE28" s="750"/>
      <c r="AF28" s="750"/>
      <c r="AG28" s="750"/>
      <c r="AH28" s="765">
        <f xml:space="preserve">
AH26-AH25</f>
        <v>0</v>
      </c>
      <c r="AI28" s="766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275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272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282</v>
      </c>
    </row>
    <row r="34" spans="1:1" x14ac:dyDescent="0.3">
      <c r="A34" s="438" t="s">
        <v>283</v>
      </c>
    </row>
    <row r="35" spans="1:1" x14ac:dyDescent="0.3">
      <c r="A35" s="438" t="s">
        <v>284</v>
      </c>
    </row>
    <row r="36" spans="1:1" x14ac:dyDescent="0.3">
      <c r="A36" s="438" t="s">
        <v>285</v>
      </c>
    </row>
  </sheetData>
  <mergeCells count="12">
    <mergeCell ref="C28:F28"/>
    <mergeCell ref="C27:F27"/>
    <mergeCell ref="G27:AG27"/>
    <mergeCell ref="G28:AG28"/>
    <mergeCell ref="C25:F25"/>
    <mergeCell ref="C26:F26"/>
    <mergeCell ref="G24:AG24"/>
    <mergeCell ref="G25:AG25"/>
    <mergeCell ref="G26:AG26"/>
    <mergeCell ref="A1:AH1"/>
    <mergeCell ref="B3:B4"/>
    <mergeCell ref="C24:F24"/>
  </mergeCells>
  <conditionalFormatting sqref="C27 AH27 G27">
    <cfRule type="cellIs" dxfId="20" priority="2" operator="greaterThan">
      <formula>1</formula>
    </cfRule>
  </conditionalFormatting>
  <conditionalFormatting sqref="C28 AH28 G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1" t="s">
        <v>152</v>
      </c>
      <c r="B1" s="471"/>
      <c r="C1" s="472"/>
      <c r="D1" s="472"/>
      <c r="E1" s="472"/>
    </row>
    <row r="2" spans="1:5" ht="14.4" customHeight="1" thickBot="1" x14ac:dyDescent="0.35">
      <c r="A2" s="383" t="s">
        <v>333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48588.170925807346</v>
      </c>
      <c r="D4" s="287">
        <f ca="1">IF(ISERROR(VLOOKUP("Náklady celkem",INDIRECT("HI!$A:$G"),5,0)),0,VLOOKUP("Náklady celkem",INDIRECT("HI!$A:$G"),5,0))</f>
        <v>43678.993300000031</v>
      </c>
      <c r="E4" s="288">
        <f ca="1">IF(C4=0,0,D4/C4)</f>
        <v>0.8989635227614664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24273.893419618442</v>
      </c>
      <c r="D7" s="295">
        <f>IF(ISERROR(HI!E5),"",HI!E5)</f>
        <v>20992.326380000013</v>
      </c>
      <c r="E7" s="292">
        <f t="shared" ref="E7:E15" si="0">IF(C7=0,0,D7/C7)</f>
        <v>0.8648108491336528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0.99991449943276478</v>
      </c>
      <c r="E8" s="292">
        <f t="shared" si="0"/>
        <v>1.1110161104808498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331</v>
      </c>
      <c r="C9" s="464">
        <v>0.3</v>
      </c>
      <c r="D9" s="464">
        <f>IF('LŽ Statim'!G3="",0,'LŽ Statim'!G3)</f>
        <v>0.20634920634920634</v>
      </c>
      <c r="E9" s="292">
        <f>IF(C9=0,0,D9/C9)</f>
        <v>0.68783068783068779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0.29632597052966675</v>
      </c>
      <c r="E11" s="292">
        <f t="shared" si="0"/>
        <v>0.49387661754944462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0.93368768571632033</v>
      </c>
      <c r="E12" s="292">
        <f t="shared" si="0"/>
        <v>1.1671096071454004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883.43804272273553</v>
      </c>
      <c r="D15" s="295">
        <f>IF(ISERROR(HI!E6),"",HI!E6)</f>
        <v>865.21546999999998</v>
      </c>
      <c r="E15" s="292">
        <f t="shared" si="0"/>
        <v>0.97937311747796818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13426.066424940873</v>
      </c>
      <c r="D16" s="291">
        <f ca="1">IF(ISERROR(VLOOKUP("Osobní náklady (Kč) *",INDIRECT("HI!$A:$G"),5,0)),0,VLOOKUP("Osobní náklady (Kč) *",INDIRECT("HI!$A:$G"),5,0))</f>
        <v>13798.826450000008</v>
      </c>
      <c r="E16" s="292">
        <f ca="1">IF(C16=0,0,D16/C16)</f>
        <v>1.0277639044274858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42702.196000000004</v>
      </c>
      <c r="D18" s="311">
        <f ca="1">IF(ISERROR(VLOOKUP("Výnosy celkem",INDIRECT("HI!$A:$G"),5,0)),0,VLOOKUP("Výnosy celkem",INDIRECT("HI!$A:$G"),5,0))</f>
        <v>43077.08</v>
      </c>
      <c r="E18" s="312">
        <f t="shared" ref="E18:E28" ca="1" si="1">IF(C18=0,0,D18/C18)</f>
        <v>1.0087790332843771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37721.326000000001</v>
      </c>
      <c r="D19" s="291">
        <f ca="1">IF(ISERROR(VLOOKUP("Ambulance *",INDIRECT("HI!$A:$G"),5,0)),0,VLOOKUP("Ambulance *",INDIRECT("HI!$A:$G"),5,0))</f>
        <v>38286.410000000003</v>
      </c>
      <c r="E19" s="292">
        <f t="shared" ca="1" si="1"/>
        <v>1.0149804914069034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1.0149804914069034</v>
      </c>
      <c r="E20" s="292">
        <f t="shared" si="1"/>
        <v>1.0149804914069034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0.80860528305156831</v>
      </c>
      <c r="E21" s="292">
        <f t="shared" si="1"/>
        <v>0.95130033300184513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4980.87</v>
      </c>
      <c r="D22" s="291">
        <f ca="1">IF(ISERROR(VLOOKUP("Hospitalizace *",INDIRECT("HI!$A:$G"),5,0)),0,VLOOKUP("Hospitalizace *",INDIRECT("HI!$A:$G"),5,0))</f>
        <v>4790.67</v>
      </c>
      <c r="E22" s="292">
        <f ca="1">IF(C22=0,0,D22/C22)</f>
        <v>0.9618138999813286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0.96181389998132849</v>
      </c>
      <c r="E23" s="292">
        <f t="shared" si="1"/>
        <v>0.96181389998132849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0.96181389998132849</v>
      </c>
      <c r="E24" s="292">
        <f t="shared" si="1"/>
        <v>0.96181389998132849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1.0521327014218009</v>
      </c>
      <c r="E26" s="292">
        <f t="shared" si="1"/>
        <v>1.1075081067597905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0.94642254730579334</v>
      </c>
      <c r="E27" s="292">
        <f t="shared" si="1"/>
        <v>0.94642254730579334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0.87362779996265694</v>
      </c>
      <c r="D28" s="297">
        <f>IF(ISERROR(VLOOKUP("Celkem:",'ZV Vyžád.'!$A:$M,7,0)),"",VLOOKUP("Celkem:",'ZV Vyžád.'!$A:$M,7,0))</f>
        <v>1.3250186113011615</v>
      </c>
      <c r="E28" s="292">
        <f t="shared" si="1"/>
        <v>1.5166854939343726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7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7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7" priority="20" operator="lessThan">
      <formula>1</formula>
    </cfRule>
  </conditionalFormatting>
  <conditionalFormatting sqref="E9">
    <cfRule type="cellIs" dxfId="7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6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1641</v>
      </c>
    </row>
    <row r="2" spans="1:40" x14ac:dyDescent="0.3">
      <c r="A2" s="383" t="s">
        <v>333</v>
      </c>
    </row>
    <row r="3" spans="1:40" x14ac:dyDescent="0.3">
      <c r="A3" s="379" t="s">
        <v>241</v>
      </c>
      <c r="B3" s="404">
        <v>2014</v>
      </c>
      <c r="D3" s="380">
        <f>MAX(D5:D1048576)</f>
        <v>7</v>
      </c>
      <c r="F3" s="380">
        <f>SUMIF($E5:$E1048576,"&lt;10",F5:F1048576)</f>
        <v>11027698.75</v>
      </c>
      <c r="G3" s="380">
        <f t="shared" ref="G3:AN3" si="0">SUMIF($E5:$E1048576,"&lt;10",G5:G1048576)</f>
        <v>0</v>
      </c>
      <c r="H3" s="380">
        <f t="shared" si="0"/>
        <v>5261702.2500000009</v>
      </c>
      <c r="I3" s="380">
        <f t="shared" si="0"/>
        <v>0</v>
      </c>
      <c r="J3" s="380">
        <f t="shared" si="0"/>
        <v>394041</v>
      </c>
      <c r="K3" s="380">
        <f t="shared" si="0"/>
        <v>1573975</v>
      </c>
      <c r="L3" s="380">
        <f t="shared" si="0"/>
        <v>0</v>
      </c>
      <c r="M3" s="380">
        <f t="shared" si="0"/>
        <v>2441453</v>
      </c>
      <c r="N3" s="380">
        <f t="shared" si="0"/>
        <v>377042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165748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0</v>
      </c>
      <c r="AE3" s="380">
        <f t="shared" si="0"/>
        <v>0</v>
      </c>
      <c r="AF3" s="380">
        <f t="shared" si="0"/>
        <v>0</v>
      </c>
      <c r="AG3" s="380">
        <f t="shared" si="0"/>
        <v>0</v>
      </c>
      <c r="AH3" s="380">
        <f t="shared" si="0"/>
        <v>247016</v>
      </c>
      <c r="AI3" s="380">
        <f t="shared" si="0"/>
        <v>0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566721.5</v>
      </c>
      <c r="AN3" s="380">
        <f t="shared" si="0"/>
        <v>0</v>
      </c>
    </row>
    <row r="4" spans="1:40" x14ac:dyDescent="0.3">
      <c r="A4" s="379" t="s">
        <v>242</v>
      </c>
      <c r="B4" s="404">
        <v>1</v>
      </c>
      <c r="C4" s="381" t="s">
        <v>5</v>
      </c>
      <c r="D4" s="382" t="s">
        <v>68</v>
      </c>
      <c r="E4" s="382" t="s">
        <v>236</v>
      </c>
      <c r="F4" s="382" t="s">
        <v>3</v>
      </c>
      <c r="G4" s="382" t="s">
        <v>237</v>
      </c>
      <c r="H4" s="382" t="s">
        <v>238</v>
      </c>
      <c r="I4" s="382" t="s">
        <v>239</v>
      </c>
      <c r="J4" s="382" t="s">
        <v>240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243</v>
      </c>
      <c r="B5" s="404">
        <v>2</v>
      </c>
      <c r="C5" s="379">
        <v>22</v>
      </c>
      <c r="D5" s="379">
        <v>1</v>
      </c>
      <c r="E5" s="379">
        <v>1</v>
      </c>
      <c r="F5" s="379">
        <v>35.9</v>
      </c>
      <c r="G5" s="379">
        <v>0</v>
      </c>
      <c r="H5" s="379">
        <v>10</v>
      </c>
      <c r="I5" s="379">
        <v>0</v>
      </c>
      <c r="J5" s="379">
        <v>1</v>
      </c>
      <c r="K5" s="379">
        <v>6</v>
      </c>
      <c r="L5" s="379">
        <v>0</v>
      </c>
      <c r="M5" s="379">
        <v>10</v>
      </c>
      <c r="N5" s="379">
        <v>2</v>
      </c>
      <c r="O5" s="379">
        <v>0</v>
      </c>
      <c r="P5" s="379">
        <v>0</v>
      </c>
      <c r="Q5" s="379">
        <v>0</v>
      </c>
      <c r="R5" s="379">
        <v>0</v>
      </c>
      <c r="S5" s="379">
        <v>1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0</v>
      </c>
      <c r="AE5" s="379">
        <v>0</v>
      </c>
      <c r="AF5" s="379">
        <v>0</v>
      </c>
      <c r="AG5" s="379">
        <v>0</v>
      </c>
      <c r="AH5" s="379">
        <v>2</v>
      </c>
      <c r="AI5" s="379">
        <v>0</v>
      </c>
      <c r="AJ5" s="379">
        <v>0</v>
      </c>
      <c r="AK5" s="379">
        <v>0</v>
      </c>
      <c r="AL5" s="379">
        <v>0</v>
      </c>
      <c r="AM5" s="379">
        <v>3.9</v>
      </c>
      <c r="AN5" s="379">
        <v>0</v>
      </c>
    </row>
    <row r="6" spans="1:40" x14ac:dyDescent="0.3">
      <c r="A6" s="379" t="s">
        <v>244</v>
      </c>
      <c r="B6" s="404">
        <v>3</v>
      </c>
      <c r="C6" s="379">
        <v>22</v>
      </c>
      <c r="D6" s="379">
        <v>1</v>
      </c>
      <c r="E6" s="379">
        <v>2</v>
      </c>
      <c r="F6" s="379">
        <v>5873.4</v>
      </c>
      <c r="G6" s="379">
        <v>0</v>
      </c>
      <c r="H6" s="379">
        <v>1552</v>
      </c>
      <c r="I6" s="379">
        <v>0</v>
      </c>
      <c r="J6" s="379">
        <v>184</v>
      </c>
      <c r="K6" s="379">
        <v>883</v>
      </c>
      <c r="L6" s="379">
        <v>0</v>
      </c>
      <c r="M6" s="379">
        <v>1704</v>
      </c>
      <c r="N6" s="379">
        <v>344</v>
      </c>
      <c r="O6" s="379">
        <v>0</v>
      </c>
      <c r="P6" s="379">
        <v>0</v>
      </c>
      <c r="Q6" s="379">
        <v>0</v>
      </c>
      <c r="R6" s="379">
        <v>0</v>
      </c>
      <c r="S6" s="379">
        <v>168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0</v>
      </c>
      <c r="AE6" s="379">
        <v>0</v>
      </c>
      <c r="AF6" s="379">
        <v>0</v>
      </c>
      <c r="AG6" s="379">
        <v>0</v>
      </c>
      <c r="AH6" s="379">
        <v>352</v>
      </c>
      <c r="AI6" s="379">
        <v>0</v>
      </c>
      <c r="AJ6" s="379">
        <v>0</v>
      </c>
      <c r="AK6" s="379">
        <v>0</v>
      </c>
      <c r="AL6" s="379">
        <v>0</v>
      </c>
      <c r="AM6" s="379">
        <v>686.4</v>
      </c>
      <c r="AN6" s="379">
        <v>0</v>
      </c>
    </row>
    <row r="7" spans="1:40" x14ac:dyDescent="0.3">
      <c r="A7" s="379" t="s">
        <v>245</v>
      </c>
      <c r="B7" s="404">
        <v>4</v>
      </c>
      <c r="C7" s="379">
        <v>22</v>
      </c>
      <c r="D7" s="379">
        <v>1</v>
      </c>
      <c r="E7" s="379">
        <v>4</v>
      </c>
      <c r="F7" s="379">
        <v>431</v>
      </c>
      <c r="G7" s="379">
        <v>0</v>
      </c>
      <c r="H7" s="379">
        <v>214</v>
      </c>
      <c r="I7" s="379">
        <v>0</v>
      </c>
      <c r="J7" s="379">
        <v>5</v>
      </c>
      <c r="K7" s="379">
        <v>24</v>
      </c>
      <c r="L7" s="379">
        <v>0</v>
      </c>
      <c r="M7" s="379">
        <v>169</v>
      </c>
      <c r="N7" s="379">
        <v>19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246</v>
      </c>
      <c r="B8" s="404">
        <v>5</v>
      </c>
      <c r="C8" s="379">
        <v>22</v>
      </c>
      <c r="D8" s="379">
        <v>1</v>
      </c>
      <c r="E8" s="379">
        <v>6</v>
      </c>
      <c r="F8" s="379">
        <v>1357997</v>
      </c>
      <c r="G8" s="379">
        <v>0</v>
      </c>
      <c r="H8" s="379">
        <v>641139</v>
      </c>
      <c r="I8" s="379">
        <v>0</v>
      </c>
      <c r="J8" s="379">
        <v>44499</v>
      </c>
      <c r="K8" s="379">
        <v>204445</v>
      </c>
      <c r="L8" s="379">
        <v>0</v>
      </c>
      <c r="M8" s="379">
        <v>298034</v>
      </c>
      <c r="N8" s="379">
        <v>48857</v>
      </c>
      <c r="O8" s="379">
        <v>0</v>
      </c>
      <c r="P8" s="379">
        <v>0</v>
      </c>
      <c r="Q8" s="379">
        <v>0</v>
      </c>
      <c r="R8" s="379">
        <v>0</v>
      </c>
      <c r="S8" s="379">
        <v>19767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30996</v>
      </c>
      <c r="AI8" s="379">
        <v>0</v>
      </c>
      <c r="AJ8" s="379">
        <v>0</v>
      </c>
      <c r="AK8" s="379">
        <v>0</v>
      </c>
      <c r="AL8" s="379">
        <v>0</v>
      </c>
      <c r="AM8" s="379">
        <v>70260</v>
      </c>
      <c r="AN8" s="379">
        <v>0</v>
      </c>
    </row>
    <row r="9" spans="1:40" x14ac:dyDescent="0.3">
      <c r="A9" s="379" t="s">
        <v>247</v>
      </c>
      <c r="B9" s="404">
        <v>6</v>
      </c>
      <c r="C9" s="379">
        <v>22</v>
      </c>
      <c r="D9" s="379">
        <v>1</v>
      </c>
      <c r="E9" s="379">
        <v>9</v>
      </c>
      <c r="F9" s="379">
        <v>16552</v>
      </c>
      <c r="G9" s="379">
        <v>0</v>
      </c>
      <c r="H9" s="379">
        <v>0</v>
      </c>
      <c r="I9" s="379">
        <v>0</v>
      </c>
      <c r="J9" s="379">
        <v>0</v>
      </c>
      <c r="K9" s="379">
        <v>6000</v>
      </c>
      <c r="L9" s="379">
        <v>0</v>
      </c>
      <c r="M9" s="379">
        <v>8352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2200</v>
      </c>
      <c r="AN9" s="379">
        <v>0</v>
      </c>
    </row>
    <row r="10" spans="1:40" x14ac:dyDescent="0.3">
      <c r="A10" s="379" t="s">
        <v>248</v>
      </c>
      <c r="B10" s="404">
        <v>7</v>
      </c>
      <c r="C10" s="379">
        <v>22</v>
      </c>
      <c r="D10" s="379">
        <v>1</v>
      </c>
      <c r="E10" s="379">
        <v>10</v>
      </c>
      <c r="F10" s="379">
        <v>17500</v>
      </c>
      <c r="G10" s="379">
        <v>0</v>
      </c>
      <c r="H10" s="379">
        <v>17500</v>
      </c>
      <c r="I10" s="379">
        <v>0</v>
      </c>
      <c r="J10" s="379">
        <v>0</v>
      </c>
      <c r="K10" s="379">
        <v>0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0</v>
      </c>
      <c r="AE10" s="379">
        <v>0</v>
      </c>
      <c r="AF10" s="379">
        <v>0</v>
      </c>
      <c r="AG10" s="379">
        <v>0</v>
      </c>
      <c r="AH10" s="379">
        <v>0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</row>
    <row r="11" spans="1:40" x14ac:dyDescent="0.3">
      <c r="A11" s="379" t="s">
        <v>249</v>
      </c>
      <c r="B11" s="404">
        <v>8</v>
      </c>
      <c r="C11" s="379">
        <v>22</v>
      </c>
      <c r="D11" s="379">
        <v>1</v>
      </c>
      <c r="E11" s="379">
        <v>11</v>
      </c>
      <c r="F11" s="379">
        <v>5550.3333333333339</v>
      </c>
      <c r="G11" s="379">
        <v>0</v>
      </c>
      <c r="H11" s="379">
        <v>3467</v>
      </c>
      <c r="I11" s="379">
        <v>0</v>
      </c>
      <c r="J11" s="379">
        <v>0</v>
      </c>
      <c r="K11" s="379">
        <v>2083.3333333333335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250</v>
      </c>
      <c r="B12" s="404">
        <v>9</v>
      </c>
      <c r="C12" s="379">
        <v>22</v>
      </c>
      <c r="D12" s="379">
        <v>2</v>
      </c>
      <c r="E12" s="379">
        <v>1</v>
      </c>
      <c r="F12" s="379">
        <v>35.65</v>
      </c>
      <c r="G12" s="379">
        <v>0</v>
      </c>
      <c r="H12" s="379">
        <v>9.75</v>
      </c>
      <c r="I12" s="379">
        <v>0</v>
      </c>
      <c r="J12" s="379">
        <v>1</v>
      </c>
      <c r="K12" s="379">
        <v>6</v>
      </c>
      <c r="L12" s="379">
        <v>0</v>
      </c>
      <c r="M12" s="379">
        <v>10</v>
      </c>
      <c r="N12" s="379">
        <v>2</v>
      </c>
      <c r="O12" s="379">
        <v>0</v>
      </c>
      <c r="P12" s="379">
        <v>0</v>
      </c>
      <c r="Q12" s="379">
        <v>0</v>
      </c>
      <c r="R12" s="379">
        <v>0</v>
      </c>
      <c r="S12" s="379">
        <v>1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2</v>
      </c>
      <c r="AI12" s="379">
        <v>0</v>
      </c>
      <c r="AJ12" s="379">
        <v>0</v>
      </c>
      <c r="AK12" s="379">
        <v>0</v>
      </c>
      <c r="AL12" s="379">
        <v>0</v>
      </c>
      <c r="AM12" s="379">
        <v>3.9</v>
      </c>
      <c r="AN12" s="379">
        <v>0</v>
      </c>
    </row>
    <row r="13" spans="1:40" x14ac:dyDescent="0.3">
      <c r="A13" s="379" t="s">
        <v>251</v>
      </c>
      <c r="B13" s="404">
        <v>10</v>
      </c>
      <c r="C13" s="379">
        <v>22</v>
      </c>
      <c r="D13" s="379">
        <v>2</v>
      </c>
      <c r="E13" s="379">
        <v>2</v>
      </c>
      <c r="F13" s="379">
        <v>5043.2</v>
      </c>
      <c r="G13" s="379">
        <v>0</v>
      </c>
      <c r="H13" s="379">
        <v>1366</v>
      </c>
      <c r="I13" s="379">
        <v>0</v>
      </c>
      <c r="J13" s="379">
        <v>160</v>
      </c>
      <c r="K13" s="379">
        <v>850</v>
      </c>
      <c r="L13" s="379">
        <v>0</v>
      </c>
      <c r="M13" s="379">
        <v>1496</v>
      </c>
      <c r="N13" s="379">
        <v>320</v>
      </c>
      <c r="O13" s="379">
        <v>0</v>
      </c>
      <c r="P13" s="379">
        <v>0</v>
      </c>
      <c r="Q13" s="379">
        <v>0</v>
      </c>
      <c r="R13" s="379">
        <v>0</v>
      </c>
      <c r="S13" s="379">
        <v>120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304</v>
      </c>
      <c r="AI13" s="379">
        <v>0</v>
      </c>
      <c r="AJ13" s="379">
        <v>0</v>
      </c>
      <c r="AK13" s="379">
        <v>0</v>
      </c>
      <c r="AL13" s="379">
        <v>0</v>
      </c>
      <c r="AM13" s="379">
        <v>427.2</v>
      </c>
      <c r="AN13" s="379">
        <v>0</v>
      </c>
    </row>
    <row r="14" spans="1:40" x14ac:dyDescent="0.3">
      <c r="A14" s="379" t="s">
        <v>252</v>
      </c>
      <c r="B14" s="404">
        <v>11</v>
      </c>
      <c r="C14" s="379">
        <v>22</v>
      </c>
      <c r="D14" s="379">
        <v>2</v>
      </c>
      <c r="E14" s="379">
        <v>4</v>
      </c>
      <c r="F14" s="379">
        <v>460</v>
      </c>
      <c r="G14" s="379">
        <v>0</v>
      </c>
      <c r="H14" s="379">
        <v>214</v>
      </c>
      <c r="I14" s="379">
        <v>0</v>
      </c>
      <c r="J14" s="379">
        <v>13</v>
      </c>
      <c r="K14" s="379">
        <v>20</v>
      </c>
      <c r="L14" s="379">
        <v>0</v>
      </c>
      <c r="M14" s="379">
        <v>185</v>
      </c>
      <c r="N14" s="379">
        <v>18</v>
      </c>
      <c r="O14" s="379">
        <v>0</v>
      </c>
      <c r="P14" s="379">
        <v>0</v>
      </c>
      <c r="Q14" s="379">
        <v>0</v>
      </c>
      <c r="R14" s="379">
        <v>0</v>
      </c>
      <c r="S14" s="379">
        <v>10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0</v>
      </c>
      <c r="AG14" s="379">
        <v>0</v>
      </c>
      <c r="AH14" s="379">
        <v>0</v>
      </c>
      <c r="AI14" s="379">
        <v>0</v>
      </c>
      <c r="AJ14" s="379">
        <v>0</v>
      </c>
      <c r="AK14" s="379">
        <v>0</v>
      </c>
      <c r="AL14" s="379">
        <v>0</v>
      </c>
      <c r="AM14" s="379">
        <v>0</v>
      </c>
      <c r="AN14" s="379">
        <v>0</v>
      </c>
    </row>
    <row r="15" spans="1:40" x14ac:dyDescent="0.3">
      <c r="A15" s="379" t="s">
        <v>253</v>
      </c>
      <c r="B15" s="404">
        <v>12</v>
      </c>
      <c r="C15" s="379">
        <v>22</v>
      </c>
      <c r="D15" s="379">
        <v>2</v>
      </c>
      <c r="E15" s="379">
        <v>6</v>
      </c>
      <c r="F15" s="379">
        <v>1341622</v>
      </c>
      <c r="G15" s="379">
        <v>0</v>
      </c>
      <c r="H15" s="379">
        <v>637849</v>
      </c>
      <c r="I15" s="379">
        <v>0</v>
      </c>
      <c r="J15" s="379">
        <v>48855</v>
      </c>
      <c r="K15" s="379">
        <v>195586</v>
      </c>
      <c r="L15" s="379">
        <v>0</v>
      </c>
      <c r="M15" s="379">
        <v>296354</v>
      </c>
      <c r="N15" s="379">
        <v>47446</v>
      </c>
      <c r="O15" s="379">
        <v>0</v>
      </c>
      <c r="P15" s="379">
        <v>0</v>
      </c>
      <c r="Q15" s="379">
        <v>0</v>
      </c>
      <c r="R15" s="379">
        <v>0</v>
      </c>
      <c r="S15" s="379">
        <v>21713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30787</v>
      </c>
      <c r="AI15" s="379">
        <v>0</v>
      </c>
      <c r="AJ15" s="379">
        <v>0</v>
      </c>
      <c r="AK15" s="379">
        <v>0</v>
      </c>
      <c r="AL15" s="379">
        <v>0</v>
      </c>
      <c r="AM15" s="379">
        <v>63032</v>
      </c>
      <c r="AN15" s="379">
        <v>0</v>
      </c>
    </row>
    <row r="16" spans="1:40" x14ac:dyDescent="0.3">
      <c r="A16" s="379" t="s">
        <v>241</v>
      </c>
      <c r="B16" s="404">
        <v>2014</v>
      </c>
      <c r="C16" s="379">
        <v>22</v>
      </c>
      <c r="D16" s="379">
        <v>2</v>
      </c>
      <c r="E16" s="379">
        <v>9</v>
      </c>
      <c r="F16" s="379">
        <v>13552</v>
      </c>
      <c r="G16" s="379">
        <v>0</v>
      </c>
      <c r="H16" s="379">
        <v>0</v>
      </c>
      <c r="I16" s="379">
        <v>0</v>
      </c>
      <c r="J16" s="379">
        <v>0</v>
      </c>
      <c r="K16" s="379">
        <v>2352</v>
      </c>
      <c r="L16" s="379">
        <v>0</v>
      </c>
      <c r="M16" s="379">
        <v>6000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0</v>
      </c>
      <c r="AL16" s="379">
        <v>0</v>
      </c>
      <c r="AM16" s="379">
        <v>5200</v>
      </c>
      <c r="AN16" s="379">
        <v>0</v>
      </c>
    </row>
    <row r="17" spans="3:40" x14ac:dyDescent="0.3">
      <c r="C17" s="379">
        <v>22</v>
      </c>
      <c r="D17" s="379">
        <v>2</v>
      </c>
      <c r="E17" s="379">
        <v>11</v>
      </c>
      <c r="F17" s="379">
        <v>5550.3333333333339</v>
      </c>
      <c r="G17" s="379">
        <v>0</v>
      </c>
      <c r="H17" s="379">
        <v>3467</v>
      </c>
      <c r="I17" s="379">
        <v>0</v>
      </c>
      <c r="J17" s="379">
        <v>0</v>
      </c>
      <c r="K17" s="379">
        <v>2083.3333333333335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</row>
    <row r="18" spans="3:40" x14ac:dyDescent="0.3">
      <c r="C18" s="379">
        <v>22</v>
      </c>
      <c r="D18" s="379">
        <v>3</v>
      </c>
      <c r="E18" s="379">
        <v>1</v>
      </c>
      <c r="F18" s="379">
        <v>35.85</v>
      </c>
      <c r="G18" s="379">
        <v>0</v>
      </c>
      <c r="H18" s="379">
        <v>9.9499999999999993</v>
      </c>
      <c r="I18" s="379">
        <v>0</v>
      </c>
      <c r="J18" s="379">
        <v>1</v>
      </c>
      <c r="K18" s="379">
        <v>6</v>
      </c>
      <c r="L18" s="379">
        <v>0</v>
      </c>
      <c r="M18" s="379">
        <v>10</v>
      </c>
      <c r="N18" s="379">
        <v>2</v>
      </c>
      <c r="O18" s="379">
        <v>0</v>
      </c>
      <c r="P18" s="379">
        <v>0</v>
      </c>
      <c r="Q18" s="379">
        <v>0</v>
      </c>
      <c r="R18" s="379">
        <v>0</v>
      </c>
      <c r="S18" s="379">
        <v>1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2</v>
      </c>
      <c r="AI18" s="379">
        <v>0</v>
      </c>
      <c r="AJ18" s="379">
        <v>0</v>
      </c>
      <c r="AK18" s="379">
        <v>0</v>
      </c>
      <c r="AL18" s="379">
        <v>0</v>
      </c>
      <c r="AM18" s="379">
        <v>3.9</v>
      </c>
      <c r="AN18" s="379">
        <v>0</v>
      </c>
    </row>
    <row r="19" spans="3:40" x14ac:dyDescent="0.3">
      <c r="C19" s="379">
        <v>22</v>
      </c>
      <c r="D19" s="379">
        <v>3</v>
      </c>
      <c r="E19" s="379">
        <v>2</v>
      </c>
      <c r="F19" s="379">
        <v>5686.1</v>
      </c>
      <c r="G19" s="379">
        <v>0</v>
      </c>
      <c r="H19" s="379">
        <v>1727.6</v>
      </c>
      <c r="I19" s="379">
        <v>0</v>
      </c>
      <c r="J19" s="379">
        <v>168</v>
      </c>
      <c r="K19" s="379">
        <v>958.5</v>
      </c>
      <c r="L19" s="379">
        <v>0</v>
      </c>
      <c r="M19" s="379">
        <v>1496</v>
      </c>
      <c r="N19" s="379">
        <v>312</v>
      </c>
      <c r="O19" s="379">
        <v>0</v>
      </c>
      <c r="P19" s="379">
        <v>0</v>
      </c>
      <c r="Q19" s="379">
        <v>0</v>
      </c>
      <c r="R19" s="379">
        <v>0</v>
      </c>
      <c r="S19" s="379">
        <v>168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304</v>
      </c>
      <c r="AI19" s="379">
        <v>0</v>
      </c>
      <c r="AJ19" s="379">
        <v>0</v>
      </c>
      <c r="AK19" s="379">
        <v>0</v>
      </c>
      <c r="AL19" s="379">
        <v>0</v>
      </c>
      <c r="AM19" s="379">
        <v>552</v>
      </c>
      <c r="AN19" s="379">
        <v>0</v>
      </c>
    </row>
    <row r="20" spans="3:40" x14ac:dyDescent="0.3">
      <c r="C20" s="379">
        <v>22</v>
      </c>
      <c r="D20" s="379">
        <v>3</v>
      </c>
      <c r="E20" s="379">
        <v>3</v>
      </c>
      <c r="F20" s="379">
        <v>12</v>
      </c>
      <c r="G20" s="379">
        <v>0</v>
      </c>
      <c r="H20" s="379">
        <v>12</v>
      </c>
      <c r="I20" s="379">
        <v>0</v>
      </c>
      <c r="J20" s="379">
        <v>0</v>
      </c>
      <c r="K20" s="379">
        <v>0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  <row r="21" spans="3:40" x14ac:dyDescent="0.3">
      <c r="C21" s="379">
        <v>22</v>
      </c>
      <c r="D21" s="379">
        <v>3</v>
      </c>
      <c r="E21" s="379">
        <v>4</v>
      </c>
      <c r="F21" s="379">
        <v>423</v>
      </c>
      <c r="G21" s="379">
        <v>0</v>
      </c>
      <c r="H21" s="379">
        <v>226</v>
      </c>
      <c r="I21" s="379">
        <v>0</v>
      </c>
      <c r="J21" s="379">
        <v>14</v>
      </c>
      <c r="K21" s="379">
        <v>10</v>
      </c>
      <c r="L21" s="379">
        <v>0</v>
      </c>
      <c r="M21" s="379">
        <v>143</v>
      </c>
      <c r="N21" s="379">
        <v>18</v>
      </c>
      <c r="O21" s="379">
        <v>0</v>
      </c>
      <c r="P21" s="379">
        <v>0</v>
      </c>
      <c r="Q21" s="379">
        <v>0</v>
      </c>
      <c r="R21" s="379">
        <v>0</v>
      </c>
      <c r="S21" s="379">
        <v>12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</row>
    <row r="22" spans="3:40" x14ac:dyDescent="0.3">
      <c r="C22" s="379">
        <v>22</v>
      </c>
      <c r="D22" s="379">
        <v>3</v>
      </c>
      <c r="E22" s="379">
        <v>6</v>
      </c>
      <c r="F22" s="379">
        <v>1365205</v>
      </c>
      <c r="G22" s="379">
        <v>0</v>
      </c>
      <c r="H22" s="379">
        <v>664470</v>
      </c>
      <c r="I22" s="379">
        <v>0</v>
      </c>
      <c r="J22" s="379">
        <v>59023</v>
      </c>
      <c r="K22" s="379">
        <v>192181</v>
      </c>
      <c r="L22" s="379">
        <v>0</v>
      </c>
      <c r="M22" s="379">
        <v>283162</v>
      </c>
      <c r="N22" s="379">
        <v>48194</v>
      </c>
      <c r="O22" s="379">
        <v>0</v>
      </c>
      <c r="P22" s="379">
        <v>0</v>
      </c>
      <c r="Q22" s="379">
        <v>0</v>
      </c>
      <c r="R22" s="379">
        <v>0</v>
      </c>
      <c r="S22" s="379">
        <v>21756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0</v>
      </c>
      <c r="AE22" s="379">
        <v>0</v>
      </c>
      <c r="AF22" s="379">
        <v>0</v>
      </c>
      <c r="AG22" s="379">
        <v>0</v>
      </c>
      <c r="AH22" s="379">
        <v>30962</v>
      </c>
      <c r="AI22" s="379">
        <v>0</v>
      </c>
      <c r="AJ22" s="379">
        <v>0</v>
      </c>
      <c r="AK22" s="379">
        <v>0</v>
      </c>
      <c r="AL22" s="379">
        <v>0</v>
      </c>
      <c r="AM22" s="379">
        <v>65457</v>
      </c>
      <c r="AN22" s="379">
        <v>0</v>
      </c>
    </row>
    <row r="23" spans="3:40" x14ac:dyDescent="0.3">
      <c r="C23" s="379">
        <v>22</v>
      </c>
      <c r="D23" s="379">
        <v>3</v>
      </c>
      <c r="E23" s="379">
        <v>9</v>
      </c>
      <c r="F23" s="379">
        <v>26552</v>
      </c>
      <c r="G23" s="379">
        <v>0</v>
      </c>
      <c r="H23" s="379">
        <v>0</v>
      </c>
      <c r="I23" s="379">
        <v>0</v>
      </c>
      <c r="J23" s="379">
        <v>10000</v>
      </c>
      <c r="K23" s="379">
        <v>0</v>
      </c>
      <c r="L23" s="379">
        <v>0</v>
      </c>
      <c r="M23" s="379">
        <v>10552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6000</v>
      </c>
      <c r="AN23" s="379">
        <v>0</v>
      </c>
    </row>
    <row r="24" spans="3:40" x14ac:dyDescent="0.3">
      <c r="C24" s="379">
        <v>22</v>
      </c>
      <c r="D24" s="379">
        <v>3</v>
      </c>
      <c r="E24" s="379">
        <v>10</v>
      </c>
      <c r="F24" s="379">
        <v>300</v>
      </c>
      <c r="G24" s="379">
        <v>0</v>
      </c>
      <c r="H24" s="379">
        <v>100</v>
      </c>
      <c r="I24" s="379">
        <v>0</v>
      </c>
      <c r="J24" s="379">
        <v>0</v>
      </c>
      <c r="K24" s="379">
        <v>200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</row>
    <row r="25" spans="3:40" x14ac:dyDescent="0.3">
      <c r="C25" s="379">
        <v>22</v>
      </c>
      <c r="D25" s="379">
        <v>3</v>
      </c>
      <c r="E25" s="379">
        <v>11</v>
      </c>
      <c r="F25" s="379">
        <v>5550.3333333333339</v>
      </c>
      <c r="G25" s="379">
        <v>0</v>
      </c>
      <c r="H25" s="379">
        <v>3467</v>
      </c>
      <c r="I25" s="379">
        <v>0</v>
      </c>
      <c r="J25" s="379">
        <v>0</v>
      </c>
      <c r="K25" s="379">
        <v>2083.3333333333335</v>
      </c>
      <c r="L25" s="379">
        <v>0</v>
      </c>
      <c r="M25" s="379">
        <v>0</v>
      </c>
      <c r="N25" s="379">
        <v>0</v>
      </c>
      <c r="O25" s="379">
        <v>0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0</v>
      </c>
      <c r="AE25" s="379">
        <v>0</v>
      </c>
      <c r="AF25" s="379">
        <v>0</v>
      </c>
      <c r="AG25" s="379">
        <v>0</v>
      </c>
      <c r="AH25" s="379">
        <v>0</v>
      </c>
      <c r="AI25" s="379">
        <v>0</v>
      </c>
      <c r="AJ25" s="379">
        <v>0</v>
      </c>
      <c r="AK25" s="379">
        <v>0</v>
      </c>
      <c r="AL25" s="379">
        <v>0</v>
      </c>
      <c r="AM25" s="379">
        <v>0</v>
      </c>
      <c r="AN25" s="379">
        <v>0</v>
      </c>
    </row>
    <row r="26" spans="3:40" x14ac:dyDescent="0.3">
      <c r="C26" s="379">
        <v>22</v>
      </c>
      <c r="D26" s="379">
        <v>4</v>
      </c>
      <c r="E26" s="379">
        <v>1</v>
      </c>
      <c r="F26" s="379">
        <v>35.85</v>
      </c>
      <c r="G26" s="379">
        <v>0</v>
      </c>
      <c r="H26" s="379">
        <v>9.9499999999999993</v>
      </c>
      <c r="I26" s="379">
        <v>0</v>
      </c>
      <c r="J26" s="379">
        <v>1</v>
      </c>
      <c r="K26" s="379">
        <v>6</v>
      </c>
      <c r="L26" s="379">
        <v>0</v>
      </c>
      <c r="M26" s="379">
        <v>10</v>
      </c>
      <c r="N26" s="379">
        <v>2</v>
      </c>
      <c r="O26" s="379">
        <v>0</v>
      </c>
      <c r="P26" s="379">
        <v>0</v>
      </c>
      <c r="Q26" s="379">
        <v>0</v>
      </c>
      <c r="R26" s="379">
        <v>0</v>
      </c>
      <c r="S26" s="379">
        <v>1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0</v>
      </c>
      <c r="AE26" s="379">
        <v>0</v>
      </c>
      <c r="AF26" s="379">
        <v>0</v>
      </c>
      <c r="AG26" s="379">
        <v>0</v>
      </c>
      <c r="AH26" s="379">
        <v>2</v>
      </c>
      <c r="AI26" s="379">
        <v>0</v>
      </c>
      <c r="AJ26" s="379">
        <v>0</v>
      </c>
      <c r="AK26" s="379">
        <v>0</v>
      </c>
      <c r="AL26" s="379">
        <v>0</v>
      </c>
      <c r="AM26" s="379">
        <v>3.9</v>
      </c>
      <c r="AN26" s="379">
        <v>0</v>
      </c>
    </row>
    <row r="27" spans="3:40" x14ac:dyDescent="0.3">
      <c r="C27" s="379">
        <v>22</v>
      </c>
      <c r="D27" s="379">
        <v>4</v>
      </c>
      <c r="E27" s="379">
        <v>2</v>
      </c>
      <c r="F27" s="379">
        <v>5933.1</v>
      </c>
      <c r="G27" s="379">
        <v>0</v>
      </c>
      <c r="H27" s="379">
        <v>1665.2</v>
      </c>
      <c r="I27" s="379">
        <v>0</v>
      </c>
      <c r="J27" s="379">
        <v>176</v>
      </c>
      <c r="K27" s="379">
        <v>989.5</v>
      </c>
      <c r="L27" s="379">
        <v>0</v>
      </c>
      <c r="M27" s="379">
        <v>1568</v>
      </c>
      <c r="N27" s="379">
        <v>352</v>
      </c>
      <c r="O27" s="379">
        <v>0</v>
      </c>
      <c r="P27" s="379">
        <v>0</v>
      </c>
      <c r="Q27" s="379">
        <v>0</v>
      </c>
      <c r="R27" s="379">
        <v>0</v>
      </c>
      <c r="S27" s="379">
        <v>168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336</v>
      </c>
      <c r="AI27" s="379">
        <v>0</v>
      </c>
      <c r="AJ27" s="379">
        <v>0</v>
      </c>
      <c r="AK27" s="379">
        <v>0</v>
      </c>
      <c r="AL27" s="379">
        <v>0</v>
      </c>
      <c r="AM27" s="379">
        <v>678.4</v>
      </c>
      <c r="AN27" s="379">
        <v>0</v>
      </c>
    </row>
    <row r="28" spans="3:40" x14ac:dyDescent="0.3">
      <c r="C28" s="379">
        <v>22</v>
      </c>
      <c r="D28" s="379">
        <v>4</v>
      </c>
      <c r="E28" s="379">
        <v>3</v>
      </c>
      <c r="F28" s="379">
        <v>36</v>
      </c>
      <c r="G28" s="379">
        <v>0</v>
      </c>
      <c r="H28" s="379">
        <v>36</v>
      </c>
      <c r="I28" s="379">
        <v>0</v>
      </c>
      <c r="J28" s="379">
        <v>0</v>
      </c>
      <c r="K28" s="379">
        <v>0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0</v>
      </c>
      <c r="AJ28" s="379">
        <v>0</v>
      </c>
      <c r="AK28" s="379">
        <v>0</v>
      </c>
      <c r="AL28" s="379">
        <v>0</v>
      </c>
      <c r="AM28" s="379">
        <v>0</v>
      </c>
      <c r="AN28" s="379">
        <v>0</v>
      </c>
    </row>
    <row r="29" spans="3:40" x14ac:dyDescent="0.3">
      <c r="C29" s="379">
        <v>22</v>
      </c>
      <c r="D29" s="379">
        <v>4</v>
      </c>
      <c r="E29" s="379">
        <v>4</v>
      </c>
      <c r="F29" s="379">
        <v>493</v>
      </c>
      <c r="G29" s="379">
        <v>0</v>
      </c>
      <c r="H29" s="379">
        <v>229</v>
      </c>
      <c r="I29" s="379">
        <v>0</v>
      </c>
      <c r="J29" s="379">
        <v>13</v>
      </c>
      <c r="K29" s="379">
        <v>23</v>
      </c>
      <c r="L29" s="379">
        <v>0</v>
      </c>
      <c r="M29" s="379">
        <v>198</v>
      </c>
      <c r="N29" s="379">
        <v>28</v>
      </c>
      <c r="O29" s="379">
        <v>0</v>
      </c>
      <c r="P29" s="379">
        <v>0</v>
      </c>
      <c r="Q29" s="379">
        <v>0</v>
      </c>
      <c r="R29" s="379">
        <v>0</v>
      </c>
      <c r="S29" s="379">
        <v>2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</row>
    <row r="30" spans="3:40" x14ac:dyDescent="0.3">
      <c r="C30" s="379">
        <v>22</v>
      </c>
      <c r="D30" s="379">
        <v>4</v>
      </c>
      <c r="E30" s="379">
        <v>6</v>
      </c>
      <c r="F30" s="379">
        <v>1380333</v>
      </c>
      <c r="G30" s="379">
        <v>0</v>
      </c>
      <c r="H30" s="379">
        <v>645949</v>
      </c>
      <c r="I30" s="379">
        <v>0</v>
      </c>
      <c r="J30" s="379">
        <v>48372</v>
      </c>
      <c r="K30" s="379">
        <v>209347</v>
      </c>
      <c r="L30" s="379">
        <v>0</v>
      </c>
      <c r="M30" s="379">
        <v>302871</v>
      </c>
      <c r="N30" s="379">
        <v>49675</v>
      </c>
      <c r="O30" s="379">
        <v>0</v>
      </c>
      <c r="P30" s="379">
        <v>0</v>
      </c>
      <c r="Q30" s="379">
        <v>0</v>
      </c>
      <c r="R30" s="379">
        <v>0</v>
      </c>
      <c r="S30" s="379">
        <v>19818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0</v>
      </c>
      <c r="AE30" s="379">
        <v>0</v>
      </c>
      <c r="AF30" s="379">
        <v>0</v>
      </c>
      <c r="AG30" s="379">
        <v>0</v>
      </c>
      <c r="AH30" s="379">
        <v>30904</v>
      </c>
      <c r="AI30" s="379">
        <v>0</v>
      </c>
      <c r="AJ30" s="379">
        <v>0</v>
      </c>
      <c r="AK30" s="379">
        <v>0</v>
      </c>
      <c r="AL30" s="379">
        <v>0</v>
      </c>
      <c r="AM30" s="379">
        <v>73397</v>
      </c>
      <c r="AN30" s="379">
        <v>0</v>
      </c>
    </row>
    <row r="31" spans="3:40" x14ac:dyDescent="0.3">
      <c r="C31" s="379">
        <v>22</v>
      </c>
      <c r="D31" s="379">
        <v>4</v>
      </c>
      <c r="E31" s="379">
        <v>9</v>
      </c>
      <c r="F31" s="379">
        <v>30468</v>
      </c>
      <c r="G31" s="379">
        <v>0</v>
      </c>
      <c r="H31" s="379">
        <v>0</v>
      </c>
      <c r="I31" s="379">
        <v>0</v>
      </c>
      <c r="J31" s="379">
        <v>0</v>
      </c>
      <c r="K31" s="379">
        <v>9000</v>
      </c>
      <c r="L31" s="379">
        <v>0</v>
      </c>
      <c r="M31" s="379">
        <v>16468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0</v>
      </c>
      <c r="AE31" s="379">
        <v>0</v>
      </c>
      <c r="AF31" s="379">
        <v>0</v>
      </c>
      <c r="AG31" s="379">
        <v>0</v>
      </c>
      <c r="AH31" s="379">
        <v>0</v>
      </c>
      <c r="AI31" s="379">
        <v>0</v>
      </c>
      <c r="AJ31" s="379">
        <v>0</v>
      </c>
      <c r="AK31" s="379">
        <v>0</v>
      </c>
      <c r="AL31" s="379">
        <v>0</v>
      </c>
      <c r="AM31" s="379">
        <v>5000</v>
      </c>
      <c r="AN31" s="379">
        <v>0</v>
      </c>
    </row>
    <row r="32" spans="3:40" x14ac:dyDescent="0.3">
      <c r="C32" s="379">
        <v>22</v>
      </c>
      <c r="D32" s="379">
        <v>4</v>
      </c>
      <c r="E32" s="379">
        <v>11</v>
      </c>
      <c r="F32" s="379">
        <v>5550.3333333333339</v>
      </c>
      <c r="G32" s="379">
        <v>0</v>
      </c>
      <c r="H32" s="379">
        <v>3467</v>
      </c>
      <c r="I32" s="379">
        <v>0</v>
      </c>
      <c r="J32" s="379">
        <v>0</v>
      </c>
      <c r="K32" s="379">
        <v>2083.3333333333335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0</v>
      </c>
      <c r="AG32" s="379">
        <v>0</v>
      </c>
      <c r="AH32" s="379">
        <v>0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</row>
    <row r="33" spans="3:40" x14ac:dyDescent="0.3">
      <c r="C33" s="379">
        <v>22</v>
      </c>
      <c r="D33" s="379">
        <v>5</v>
      </c>
      <c r="E33" s="379">
        <v>1</v>
      </c>
      <c r="F33" s="379">
        <v>35.6</v>
      </c>
      <c r="G33" s="379">
        <v>0</v>
      </c>
      <c r="H33" s="379">
        <v>9.6999999999999993</v>
      </c>
      <c r="I33" s="379">
        <v>0</v>
      </c>
      <c r="J33" s="379">
        <v>1</v>
      </c>
      <c r="K33" s="379">
        <v>6</v>
      </c>
      <c r="L33" s="379">
        <v>0</v>
      </c>
      <c r="M33" s="379">
        <v>10</v>
      </c>
      <c r="N33" s="379">
        <v>2</v>
      </c>
      <c r="O33" s="379">
        <v>0</v>
      </c>
      <c r="P33" s="379">
        <v>0</v>
      </c>
      <c r="Q33" s="379">
        <v>0</v>
      </c>
      <c r="R33" s="379">
        <v>0</v>
      </c>
      <c r="S33" s="379">
        <v>1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2</v>
      </c>
      <c r="AI33" s="379">
        <v>0</v>
      </c>
      <c r="AJ33" s="379">
        <v>0</v>
      </c>
      <c r="AK33" s="379">
        <v>0</v>
      </c>
      <c r="AL33" s="379">
        <v>0</v>
      </c>
      <c r="AM33" s="379">
        <v>3.9</v>
      </c>
      <c r="AN33" s="379">
        <v>0</v>
      </c>
    </row>
    <row r="34" spans="3:40" x14ac:dyDescent="0.3">
      <c r="C34" s="379">
        <v>22</v>
      </c>
      <c r="D34" s="379">
        <v>5</v>
      </c>
      <c r="E34" s="379">
        <v>2</v>
      </c>
      <c r="F34" s="379">
        <v>5792</v>
      </c>
      <c r="G34" s="379">
        <v>0</v>
      </c>
      <c r="H34" s="379">
        <v>1579.2</v>
      </c>
      <c r="I34" s="379">
        <v>0</v>
      </c>
      <c r="J34" s="379">
        <v>168</v>
      </c>
      <c r="K34" s="379">
        <v>1012</v>
      </c>
      <c r="L34" s="379">
        <v>0</v>
      </c>
      <c r="M34" s="379">
        <v>1564</v>
      </c>
      <c r="N34" s="379">
        <v>336</v>
      </c>
      <c r="O34" s="379">
        <v>0</v>
      </c>
      <c r="P34" s="379">
        <v>0</v>
      </c>
      <c r="Q34" s="379">
        <v>0</v>
      </c>
      <c r="R34" s="379">
        <v>0</v>
      </c>
      <c r="S34" s="379">
        <v>168</v>
      </c>
      <c r="T34" s="379">
        <v>0</v>
      </c>
      <c r="U34" s="379">
        <v>0</v>
      </c>
      <c r="V34" s="379">
        <v>0</v>
      </c>
      <c r="W34" s="379">
        <v>0</v>
      </c>
      <c r="X34" s="379">
        <v>0</v>
      </c>
      <c r="Y34" s="379">
        <v>0</v>
      </c>
      <c r="Z34" s="379">
        <v>0</v>
      </c>
      <c r="AA34" s="379">
        <v>0</v>
      </c>
      <c r="AB34" s="379">
        <v>0</v>
      </c>
      <c r="AC34" s="379">
        <v>0</v>
      </c>
      <c r="AD34" s="379">
        <v>0</v>
      </c>
      <c r="AE34" s="379">
        <v>0</v>
      </c>
      <c r="AF34" s="379">
        <v>0</v>
      </c>
      <c r="AG34" s="379">
        <v>0</v>
      </c>
      <c r="AH34" s="379">
        <v>336</v>
      </c>
      <c r="AI34" s="379">
        <v>0</v>
      </c>
      <c r="AJ34" s="379">
        <v>0</v>
      </c>
      <c r="AK34" s="379">
        <v>0</v>
      </c>
      <c r="AL34" s="379">
        <v>0</v>
      </c>
      <c r="AM34" s="379">
        <v>628.79999999999995</v>
      </c>
      <c r="AN34" s="379">
        <v>0</v>
      </c>
    </row>
    <row r="35" spans="3:40" x14ac:dyDescent="0.3">
      <c r="C35" s="379">
        <v>22</v>
      </c>
      <c r="D35" s="379">
        <v>5</v>
      </c>
      <c r="E35" s="379">
        <v>3</v>
      </c>
      <c r="F35" s="379">
        <v>36</v>
      </c>
      <c r="G35" s="379">
        <v>0</v>
      </c>
      <c r="H35" s="379">
        <v>36</v>
      </c>
      <c r="I35" s="379">
        <v>0</v>
      </c>
      <c r="J35" s="379">
        <v>0</v>
      </c>
      <c r="K35" s="379">
        <v>0</v>
      </c>
      <c r="L35" s="379">
        <v>0</v>
      </c>
      <c r="M35" s="379">
        <v>0</v>
      </c>
      <c r="N35" s="379">
        <v>0</v>
      </c>
      <c r="O35" s="379">
        <v>0</v>
      </c>
      <c r="P35" s="379">
        <v>0</v>
      </c>
      <c r="Q35" s="379">
        <v>0</v>
      </c>
      <c r="R35" s="379">
        <v>0</v>
      </c>
      <c r="S35" s="379">
        <v>0</v>
      </c>
      <c r="T35" s="379">
        <v>0</v>
      </c>
      <c r="U35" s="379">
        <v>0</v>
      </c>
      <c r="V35" s="379">
        <v>0</v>
      </c>
      <c r="W35" s="379">
        <v>0</v>
      </c>
      <c r="X35" s="379">
        <v>0</v>
      </c>
      <c r="Y35" s="379">
        <v>0</v>
      </c>
      <c r="Z35" s="379">
        <v>0</v>
      </c>
      <c r="AA35" s="379">
        <v>0</v>
      </c>
      <c r="AB35" s="379">
        <v>0</v>
      </c>
      <c r="AC35" s="379">
        <v>0</v>
      </c>
      <c r="AD35" s="379">
        <v>0</v>
      </c>
      <c r="AE35" s="379">
        <v>0</v>
      </c>
      <c r="AF35" s="379">
        <v>0</v>
      </c>
      <c r="AG35" s="379">
        <v>0</v>
      </c>
      <c r="AH35" s="379">
        <v>0</v>
      </c>
      <c r="AI35" s="379">
        <v>0</v>
      </c>
      <c r="AJ35" s="379">
        <v>0</v>
      </c>
      <c r="AK35" s="379">
        <v>0</v>
      </c>
      <c r="AL35" s="379">
        <v>0</v>
      </c>
      <c r="AM35" s="379">
        <v>0</v>
      </c>
      <c r="AN35" s="379">
        <v>0</v>
      </c>
    </row>
    <row r="36" spans="3:40" x14ac:dyDescent="0.3">
      <c r="C36" s="379">
        <v>22</v>
      </c>
      <c r="D36" s="379">
        <v>5</v>
      </c>
      <c r="E36" s="379">
        <v>4</v>
      </c>
      <c r="F36" s="379">
        <v>412</v>
      </c>
      <c r="G36" s="379">
        <v>0</v>
      </c>
      <c r="H36" s="379">
        <v>222</v>
      </c>
      <c r="I36" s="379">
        <v>0</v>
      </c>
      <c r="J36" s="379">
        <v>8</v>
      </c>
      <c r="K36" s="379">
        <v>10</v>
      </c>
      <c r="L36" s="379">
        <v>0</v>
      </c>
      <c r="M36" s="379">
        <v>144</v>
      </c>
      <c r="N36" s="379">
        <v>18</v>
      </c>
      <c r="O36" s="379">
        <v>0</v>
      </c>
      <c r="P36" s="379">
        <v>0</v>
      </c>
      <c r="Q36" s="379">
        <v>0</v>
      </c>
      <c r="R36" s="379">
        <v>0</v>
      </c>
      <c r="S36" s="379">
        <v>10</v>
      </c>
      <c r="T36" s="379">
        <v>0</v>
      </c>
      <c r="U36" s="379">
        <v>0</v>
      </c>
      <c r="V36" s="379">
        <v>0</v>
      </c>
      <c r="W36" s="379">
        <v>0</v>
      </c>
      <c r="X36" s="379">
        <v>0</v>
      </c>
      <c r="Y36" s="379">
        <v>0</v>
      </c>
      <c r="Z36" s="379">
        <v>0</v>
      </c>
      <c r="AA36" s="379">
        <v>0</v>
      </c>
      <c r="AB36" s="379">
        <v>0</v>
      </c>
      <c r="AC36" s="379">
        <v>0</v>
      </c>
      <c r="AD36" s="379">
        <v>0</v>
      </c>
      <c r="AE36" s="379">
        <v>0</v>
      </c>
      <c r="AF36" s="379">
        <v>0</v>
      </c>
      <c r="AG36" s="379">
        <v>0</v>
      </c>
      <c r="AH36" s="379">
        <v>0</v>
      </c>
      <c r="AI36" s="379">
        <v>0</v>
      </c>
      <c r="AJ36" s="379">
        <v>0</v>
      </c>
      <c r="AK36" s="379">
        <v>0</v>
      </c>
      <c r="AL36" s="379">
        <v>0</v>
      </c>
      <c r="AM36" s="379">
        <v>0</v>
      </c>
      <c r="AN36" s="379">
        <v>0</v>
      </c>
    </row>
    <row r="37" spans="3:40" x14ac:dyDescent="0.3">
      <c r="C37" s="379">
        <v>22</v>
      </c>
      <c r="D37" s="379">
        <v>5</v>
      </c>
      <c r="E37" s="379">
        <v>6</v>
      </c>
      <c r="F37" s="379">
        <v>1366773</v>
      </c>
      <c r="G37" s="379">
        <v>0</v>
      </c>
      <c r="H37" s="379">
        <v>643658</v>
      </c>
      <c r="I37" s="379">
        <v>0</v>
      </c>
      <c r="J37" s="379">
        <v>45857</v>
      </c>
      <c r="K37" s="379">
        <v>201342</v>
      </c>
      <c r="L37" s="379">
        <v>0</v>
      </c>
      <c r="M37" s="379">
        <v>302972</v>
      </c>
      <c r="N37" s="379">
        <v>48414</v>
      </c>
      <c r="O37" s="379">
        <v>0</v>
      </c>
      <c r="P37" s="379">
        <v>0</v>
      </c>
      <c r="Q37" s="379">
        <v>0</v>
      </c>
      <c r="R37" s="379">
        <v>0</v>
      </c>
      <c r="S37" s="379">
        <v>21517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0</v>
      </c>
      <c r="AF37" s="379">
        <v>0</v>
      </c>
      <c r="AG37" s="379">
        <v>0</v>
      </c>
      <c r="AH37" s="379">
        <v>30904</v>
      </c>
      <c r="AI37" s="379">
        <v>0</v>
      </c>
      <c r="AJ37" s="379">
        <v>0</v>
      </c>
      <c r="AK37" s="379">
        <v>0</v>
      </c>
      <c r="AL37" s="379">
        <v>0</v>
      </c>
      <c r="AM37" s="379">
        <v>72109</v>
      </c>
      <c r="AN37" s="379">
        <v>0</v>
      </c>
    </row>
    <row r="38" spans="3:40" x14ac:dyDescent="0.3">
      <c r="C38" s="379">
        <v>22</v>
      </c>
      <c r="D38" s="379">
        <v>5</v>
      </c>
      <c r="E38" s="379">
        <v>9</v>
      </c>
      <c r="F38" s="379">
        <v>13552</v>
      </c>
      <c r="G38" s="379">
        <v>0</v>
      </c>
      <c r="H38" s="379">
        <v>0</v>
      </c>
      <c r="I38" s="379">
        <v>0</v>
      </c>
      <c r="J38" s="379">
        <v>0</v>
      </c>
      <c r="K38" s="379">
        <v>1100</v>
      </c>
      <c r="L38" s="379">
        <v>0</v>
      </c>
      <c r="M38" s="379">
        <v>9452</v>
      </c>
      <c r="N38" s="379">
        <v>0</v>
      </c>
      <c r="O38" s="379">
        <v>0</v>
      </c>
      <c r="P38" s="379">
        <v>0</v>
      </c>
      <c r="Q38" s="379">
        <v>0</v>
      </c>
      <c r="R38" s="379">
        <v>0</v>
      </c>
      <c r="S38" s="379">
        <v>0</v>
      </c>
      <c r="T38" s="379">
        <v>0</v>
      </c>
      <c r="U38" s="379">
        <v>0</v>
      </c>
      <c r="V38" s="379">
        <v>0</v>
      </c>
      <c r="W38" s="379">
        <v>0</v>
      </c>
      <c r="X38" s="379">
        <v>0</v>
      </c>
      <c r="Y38" s="379">
        <v>0</v>
      </c>
      <c r="Z38" s="379">
        <v>0</v>
      </c>
      <c r="AA38" s="379">
        <v>0</v>
      </c>
      <c r="AB38" s="379">
        <v>0</v>
      </c>
      <c r="AC38" s="379">
        <v>0</v>
      </c>
      <c r="AD38" s="379">
        <v>0</v>
      </c>
      <c r="AE38" s="379">
        <v>0</v>
      </c>
      <c r="AF38" s="379">
        <v>0</v>
      </c>
      <c r="AG38" s="379">
        <v>0</v>
      </c>
      <c r="AH38" s="379">
        <v>0</v>
      </c>
      <c r="AI38" s="379">
        <v>0</v>
      </c>
      <c r="AJ38" s="379">
        <v>0</v>
      </c>
      <c r="AK38" s="379">
        <v>0</v>
      </c>
      <c r="AL38" s="379">
        <v>0</v>
      </c>
      <c r="AM38" s="379">
        <v>3000</v>
      </c>
      <c r="AN38" s="379">
        <v>0</v>
      </c>
    </row>
    <row r="39" spans="3:40" x14ac:dyDescent="0.3">
      <c r="C39" s="379">
        <v>22</v>
      </c>
      <c r="D39" s="379">
        <v>5</v>
      </c>
      <c r="E39" s="379">
        <v>10</v>
      </c>
      <c r="F39" s="379">
        <v>350</v>
      </c>
      <c r="G39" s="379">
        <v>0</v>
      </c>
      <c r="H39" s="379">
        <v>0</v>
      </c>
      <c r="I39" s="379">
        <v>0</v>
      </c>
      <c r="J39" s="379">
        <v>0</v>
      </c>
      <c r="K39" s="379">
        <v>350</v>
      </c>
      <c r="L39" s="379">
        <v>0</v>
      </c>
      <c r="M39" s="379">
        <v>0</v>
      </c>
      <c r="N39" s="379">
        <v>0</v>
      </c>
      <c r="O39" s="379">
        <v>0</v>
      </c>
      <c r="P39" s="379">
        <v>0</v>
      </c>
      <c r="Q39" s="379">
        <v>0</v>
      </c>
      <c r="R39" s="379">
        <v>0</v>
      </c>
      <c r="S39" s="379">
        <v>0</v>
      </c>
      <c r="T39" s="379">
        <v>0</v>
      </c>
      <c r="U39" s="379">
        <v>0</v>
      </c>
      <c r="V39" s="379">
        <v>0</v>
      </c>
      <c r="W39" s="379">
        <v>0</v>
      </c>
      <c r="X39" s="379">
        <v>0</v>
      </c>
      <c r="Y39" s="379">
        <v>0</v>
      </c>
      <c r="Z39" s="379">
        <v>0</v>
      </c>
      <c r="AA39" s="379">
        <v>0</v>
      </c>
      <c r="AB39" s="379">
        <v>0</v>
      </c>
      <c r="AC39" s="379">
        <v>0</v>
      </c>
      <c r="AD39" s="379">
        <v>0</v>
      </c>
      <c r="AE39" s="379">
        <v>0</v>
      </c>
      <c r="AF39" s="379">
        <v>0</v>
      </c>
      <c r="AG39" s="379">
        <v>0</v>
      </c>
      <c r="AH39" s="379">
        <v>0</v>
      </c>
      <c r="AI39" s="379">
        <v>0</v>
      </c>
      <c r="AJ39" s="379">
        <v>0</v>
      </c>
      <c r="AK39" s="379">
        <v>0</v>
      </c>
      <c r="AL39" s="379">
        <v>0</v>
      </c>
      <c r="AM39" s="379">
        <v>0</v>
      </c>
      <c r="AN39" s="379">
        <v>0</v>
      </c>
    </row>
    <row r="40" spans="3:40" x14ac:dyDescent="0.3">
      <c r="C40" s="379">
        <v>22</v>
      </c>
      <c r="D40" s="379">
        <v>5</v>
      </c>
      <c r="E40" s="379">
        <v>11</v>
      </c>
      <c r="F40" s="379">
        <v>5550.3333333333339</v>
      </c>
      <c r="G40" s="379">
        <v>0</v>
      </c>
      <c r="H40" s="379">
        <v>3467</v>
      </c>
      <c r="I40" s="379">
        <v>0</v>
      </c>
      <c r="J40" s="379">
        <v>0</v>
      </c>
      <c r="K40" s="379">
        <v>2083.3333333333335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379">
        <v>0</v>
      </c>
      <c r="S40" s="379">
        <v>0</v>
      </c>
      <c r="T40" s="379">
        <v>0</v>
      </c>
      <c r="U40" s="379">
        <v>0</v>
      </c>
      <c r="V40" s="379">
        <v>0</v>
      </c>
      <c r="W40" s="379">
        <v>0</v>
      </c>
      <c r="X40" s="379">
        <v>0</v>
      </c>
      <c r="Y40" s="379">
        <v>0</v>
      </c>
      <c r="Z40" s="379">
        <v>0</v>
      </c>
      <c r="AA40" s="379">
        <v>0</v>
      </c>
      <c r="AB40" s="379">
        <v>0</v>
      </c>
      <c r="AC40" s="379">
        <v>0</v>
      </c>
      <c r="AD40" s="379">
        <v>0</v>
      </c>
      <c r="AE40" s="379">
        <v>0</v>
      </c>
      <c r="AF40" s="379">
        <v>0</v>
      </c>
      <c r="AG40" s="379">
        <v>0</v>
      </c>
      <c r="AH40" s="379">
        <v>0</v>
      </c>
      <c r="AI40" s="379">
        <v>0</v>
      </c>
      <c r="AJ40" s="379">
        <v>0</v>
      </c>
      <c r="AK40" s="379">
        <v>0</v>
      </c>
      <c r="AL40" s="379">
        <v>0</v>
      </c>
      <c r="AM40" s="379">
        <v>0</v>
      </c>
      <c r="AN40" s="379">
        <v>0</v>
      </c>
    </row>
    <row r="41" spans="3:40" x14ac:dyDescent="0.3">
      <c r="C41" s="379">
        <v>22</v>
      </c>
      <c r="D41" s="379">
        <v>6</v>
      </c>
      <c r="E41" s="379">
        <v>1</v>
      </c>
      <c r="F41" s="379">
        <v>36.85</v>
      </c>
      <c r="G41" s="379">
        <v>0</v>
      </c>
      <c r="H41" s="379">
        <v>9.9499999999999993</v>
      </c>
      <c r="I41" s="379">
        <v>0</v>
      </c>
      <c r="J41" s="379">
        <v>1</v>
      </c>
      <c r="K41" s="379">
        <v>6</v>
      </c>
      <c r="L41" s="379">
        <v>0</v>
      </c>
      <c r="M41" s="379">
        <v>11</v>
      </c>
      <c r="N41" s="379">
        <v>2</v>
      </c>
      <c r="O41" s="379">
        <v>0</v>
      </c>
      <c r="P41" s="379">
        <v>0</v>
      </c>
      <c r="Q41" s="379">
        <v>0</v>
      </c>
      <c r="R41" s="379">
        <v>0</v>
      </c>
      <c r="S41" s="379">
        <v>1</v>
      </c>
      <c r="T41" s="379">
        <v>0</v>
      </c>
      <c r="U41" s="379">
        <v>0</v>
      </c>
      <c r="V41" s="379">
        <v>0</v>
      </c>
      <c r="W41" s="379">
        <v>0</v>
      </c>
      <c r="X41" s="379">
        <v>0</v>
      </c>
      <c r="Y41" s="379">
        <v>0</v>
      </c>
      <c r="Z41" s="379">
        <v>0</v>
      </c>
      <c r="AA41" s="379">
        <v>0</v>
      </c>
      <c r="AB41" s="379">
        <v>0</v>
      </c>
      <c r="AC41" s="379">
        <v>0</v>
      </c>
      <c r="AD41" s="379">
        <v>0</v>
      </c>
      <c r="AE41" s="379">
        <v>0</v>
      </c>
      <c r="AF41" s="379">
        <v>0</v>
      </c>
      <c r="AG41" s="379">
        <v>0</v>
      </c>
      <c r="AH41" s="379">
        <v>2</v>
      </c>
      <c r="AI41" s="379">
        <v>0</v>
      </c>
      <c r="AJ41" s="379">
        <v>0</v>
      </c>
      <c r="AK41" s="379">
        <v>0</v>
      </c>
      <c r="AL41" s="379">
        <v>0</v>
      </c>
      <c r="AM41" s="379">
        <v>3.9</v>
      </c>
      <c r="AN41" s="379">
        <v>0</v>
      </c>
    </row>
    <row r="42" spans="3:40" x14ac:dyDescent="0.3">
      <c r="C42" s="379">
        <v>22</v>
      </c>
      <c r="D42" s="379">
        <v>6</v>
      </c>
      <c r="E42" s="379">
        <v>2</v>
      </c>
      <c r="F42" s="379">
        <v>5441</v>
      </c>
      <c r="G42" s="379">
        <v>0</v>
      </c>
      <c r="H42" s="379">
        <v>1527.6</v>
      </c>
      <c r="I42" s="379">
        <v>0</v>
      </c>
      <c r="J42" s="379">
        <v>168</v>
      </c>
      <c r="K42" s="379">
        <v>951</v>
      </c>
      <c r="L42" s="379">
        <v>0</v>
      </c>
      <c r="M42" s="379">
        <v>1352</v>
      </c>
      <c r="N42" s="379">
        <v>328</v>
      </c>
      <c r="O42" s="379">
        <v>0</v>
      </c>
      <c r="P42" s="379">
        <v>0</v>
      </c>
      <c r="Q42" s="379">
        <v>0</v>
      </c>
      <c r="R42" s="379">
        <v>0</v>
      </c>
      <c r="S42" s="379">
        <v>168</v>
      </c>
      <c r="T42" s="379">
        <v>0</v>
      </c>
      <c r="U42" s="379">
        <v>0</v>
      </c>
      <c r="V42" s="379">
        <v>0</v>
      </c>
      <c r="W42" s="379">
        <v>0</v>
      </c>
      <c r="X42" s="379">
        <v>0</v>
      </c>
      <c r="Y42" s="379">
        <v>0</v>
      </c>
      <c r="Z42" s="379">
        <v>0</v>
      </c>
      <c r="AA42" s="379">
        <v>0</v>
      </c>
      <c r="AB42" s="379">
        <v>0</v>
      </c>
      <c r="AC42" s="379">
        <v>0</v>
      </c>
      <c r="AD42" s="379">
        <v>0</v>
      </c>
      <c r="AE42" s="379">
        <v>0</v>
      </c>
      <c r="AF42" s="379">
        <v>0</v>
      </c>
      <c r="AG42" s="379">
        <v>0</v>
      </c>
      <c r="AH42" s="379">
        <v>336</v>
      </c>
      <c r="AI42" s="379">
        <v>0</v>
      </c>
      <c r="AJ42" s="379">
        <v>0</v>
      </c>
      <c r="AK42" s="379">
        <v>0</v>
      </c>
      <c r="AL42" s="379">
        <v>0</v>
      </c>
      <c r="AM42" s="379">
        <v>610.4</v>
      </c>
      <c r="AN42" s="379">
        <v>0</v>
      </c>
    </row>
    <row r="43" spans="3:40" x14ac:dyDescent="0.3">
      <c r="C43" s="379">
        <v>22</v>
      </c>
      <c r="D43" s="379">
        <v>6</v>
      </c>
      <c r="E43" s="379">
        <v>3</v>
      </c>
      <c r="F43" s="379">
        <v>36</v>
      </c>
      <c r="G43" s="379">
        <v>0</v>
      </c>
      <c r="H43" s="379">
        <v>36</v>
      </c>
      <c r="I43" s="379">
        <v>0</v>
      </c>
      <c r="J43" s="379">
        <v>0</v>
      </c>
      <c r="K43" s="379">
        <v>0</v>
      </c>
      <c r="L43" s="379">
        <v>0</v>
      </c>
      <c r="M43" s="379">
        <v>0</v>
      </c>
      <c r="N43" s="379">
        <v>0</v>
      </c>
      <c r="O43" s="379">
        <v>0</v>
      </c>
      <c r="P43" s="379">
        <v>0</v>
      </c>
      <c r="Q43" s="379">
        <v>0</v>
      </c>
      <c r="R43" s="379">
        <v>0</v>
      </c>
      <c r="S43" s="379">
        <v>0</v>
      </c>
      <c r="T43" s="379">
        <v>0</v>
      </c>
      <c r="U43" s="379">
        <v>0</v>
      </c>
      <c r="V43" s="379">
        <v>0</v>
      </c>
      <c r="W43" s="379">
        <v>0</v>
      </c>
      <c r="X43" s="379">
        <v>0</v>
      </c>
      <c r="Y43" s="379">
        <v>0</v>
      </c>
      <c r="Z43" s="379">
        <v>0</v>
      </c>
      <c r="AA43" s="379">
        <v>0</v>
      </c>
      <c r="AB43" s="379">
        <v>0</v>
      </c>
      <c r="AC43" s="379">
        <v>0</v>
      </c>
      <c r="AD43" s="379">
        <v>0</v>
      </c>
      <c r="AE43" s="379">
        <v>0</v>
      </c>
      <c r="AF43" s="379">
        <v>0</v>
      </c>
      <c r="AG43" s="379">
        <v>0</v>
      </c>
      <c r="AH43" s="379">
        <v>0</v>
      </c>
      <c r="AI43" s="379">
        <v>0</v>
      </c>
      <c r="AJ43" s="379">
        <v>0</v>
      </c>
      <c r="AK43" s="379">
        <v>0</v>
      </c>
      <c r="AL43" s="379">
        <v>0</v>
      </c>
      <c r="AM43" s="379">
        <v>0</v>
      </c>
      <c r="AN43" s="379">
        <v>0</v>
      </c>
    </row>
    <row r="44" spans="3:40" x14ac:dyDescent="0.3">
      <c r="C44" s="379">
        <v>22</v>
      </c>
      <c r="D44" s="379">
        <v>6</v>
      </c>
      <c r="E44" s="379">
        <v>4</v>
      </c>
      <c r="F44" s="379">
        <v>454</v>
      </c>
      <c r="G44" s="379">
        <v>0</v>
      </c>
      <c r="H44" s="379">
        <v>228</v>
      </c>
      <c r="I44" s="379">
        <v>0</v>
      </c>
      <c r="J44" s="379">
        <v>15</v>
      </c>
      <c r="K44" s="379">
        <v>20</v>
      </c>
      <c r="L44" s="379">
        <v>0</v>
      </c>
      <c r="M44" s="379">
        <v>164</v>
      </c>
      <c r="N44" s="379">
        <v>18</v>
      </c>
      <c r="O44" s="379">
        <v>0</v>
      </c>
      <c r="P44" s="379">
        <v>0</v>
      </c>
      <c r="Q44" s="379">
        <v>0</v>
      </c>
      <c r="R44" s="379">
        <v>0</v>
      </c>
      <c r="S44" s="379">
        <v>9</v>
      </c>
      <c r="T44" s="379">
        <v>0</v>
      </c>
      <c r="U44" s="379">
        <v>0</v>
      </c>
      <c r="V44" s="379">
        <v>0</v>
      </c>
      <c r="W44" s="379">
        <v>0</v>
      </c>
      <c r="X44" s="379">
        <v>0</v>
      </c>
      <c r="Y44" s="379">
        <v>0</v>
      </c>
      <c r="Z44" s="379">
        <v>0</v>
      </c>
      <c r="AA44" s="379">
        <v>0</v>
      </c>
      <c r="AB44" s="379">
        <v>0</v>
      </c>
      <c r="AC44" s="379">
        <v>0</v>
      </c>
      <c r="AD44" s="379">
        <v>0</v>
      </c>
      <c r="AE44" s="379">
        <v>0</v>
      </c>
      <c r="AF44" s="379">
        <v>0</v>
      </c>
      <c r="AG44" s="379">
        <v>0</v>
      </c>
      <c r="AH44" s="379">
        <v>0</v>
      </c>
      <c r="AI44" s="379">
        <v>0</v>
      </c>
      <c r="AJ44" s="379">
        <v>0</v>
      </c>
      <c r="AK44" s="379">
        <v>0</v>
      </c>
      <c r="AL44" s="379">
        <v>0</v>
      </c>
      <c r="AM44" s="379">
        <v>0</v>
      </c>
      <c r="AN44" s="379">
        <v>0</v>
      </c>
    </row>
    <row r="45" spans="3:40" x14ac:dyDescent="0.3">
      <c r="C45" s="379">
        <v>22</v>
      </c>
      <c r="D45" s="379">
        <v>6</v>
      </c>
      <c r="E45" s="379">
        <v>6</v>
      </c>
      <c r="F45" s="379">
        <v>1383024</v>
      </c>
      <c r="G45" s="379">
        <v>0</v>
      </c>
      <c r="H45" s="379">
        <v>666622</v>
      </c>
      <c r="I45" s="379">
        <v>0</v>
      </c>
      <c r="J45" s="379">
        <v>49180</v>
      </c>
      <c r="K45" s="379">
        <v>193357</v>
      </c>
      <c r="L45" s="379">
        <v>0</v>
      </c>
      <c r="M45" s="379">
        <v>300104</v>
      </c>
      <c r="N45" s="379">
        <v>48023</v>
      </c>
      <c r="O45" s="379">
        <v>0</v>
      </c>
      <c r="P45" s="379">
        <v>0</v>
      </c>
      <c r="Q45" s="379">
        <v>0</v>
      </c>
      <c r="R45" s="379">
        <v>0</v>
      </c>
      <c r="S45" s="379">
        <v>22026</v>
      </c>
      <c r="T45" s="379">
        <v>0</v>
      </c>
      <c r="U45" s="379">
        <v>0</v>
      </c>
      <c r="V45" s="379">
        <v>0</v>
      </c>
      <c r="W45" s="379">
        <v>0</v>
      </c>
      <c r="X45" s="379">
        <v>0</v>
      </c>
      <c r="Y45" s="379">
        <v>0</v>
      </c>
      <c r="Z45" s="379">
        <v>0</v>
      </c>
      <c r="AA45" s="379">
        <v>0</v>
      </c>
      <c r="AB45" s="379">
        <v>0</v>
      </c>
      <c r="AC45" s="379">
        <v>0</v>
      </c>
      <c r="AD45" s="379">
        <v>0</v>
      </c>
      <c r="AE45" s="379">
        <v>0</v>
      </c>
      <c r="AF45" s="379">
        <v>0</v>
      </c>
      <c r="AG45" s="379">
        <v>0</v>
      </c>
      <c r="AH45" s="379">
        <v>30760</v>
      </c>
      <c r="AI45" s="379">
        <v>0</v>
      </c>
      <c r="AJ45" s="379">
        <v>0</v>
      </c>
      <c r="AK45" s="379">
        <v>0</v>
      </c>
      <c r="AL45" s="379">
        <v>0</v>
      </c>
      <c r="AM45" s="379">
        <v>72952</v>
      </c>
      <c r="AN45" s="379">
        <v>0</v>
      </c>
    </row>
    <row r="46" spans="3:40" x14ac:dyDescent="0.3">
      <c r="C46" s="379">
        <v>22</v>
      </c>
      <c r="D46" s="379">
        <v>6</v>
      </c>
      <c r="E46" s="379">
        <v>9</v>
      </c>
      <c r="F46" s="379">
        <v>13920</v>
      </c>
      <c r="G46" s="379">
        <v>0</v>
      </c>
      <c r="H46" s="379">
        <v>12420</v>
      </c>
      <c r="I46" s="379">
        <v>0</v>
      </c>
      <c r="J46" s="379">
        <v>0</v>
      </c>
      <c r="K46" s="379">
        <v>0</v>
      </c>
      <c r="L46" s="379">
        <v>0</v>
      </c>
      <c r="M46" s="379">
        <v>0</v>
      </c>
      <c r="N46" s="379">
        <v>0</v>
      </c>
      <c r="O46" s="379">
        <v>0</v>
      </c>
      <c r="P46" s="379">
        <v>0</v>
      </c>
      <c r="Q46" s="379">
        <v>0</v>
      </c>
      <c r="R46" s="379">
        <v>0</v>
      </c>
      <c r="S46" s="379">
        <v>0</v>
      </c>
      <c r="T46" s="379">
        <v>0</v>
      </c>
      <c r="U46" s="379">
        <v>0</v>
      </c>
      <c r="V46" s="379">
        <v>0</v>
      </c>
      <c r="W46" s="379">
        <v>0</v>
      </c>
      <c r="X46" s="379">
        <v>0</v>
      </c>
      <c r="Y46" s="379">
        <v>0</v>
      </c>
      <c r="Z46" s="379">
        <v>0</v>
      </c>
      <c r="AA46" s="379">
        <v>0</v>
      </c>
      <c r="AB46" s="379">
        <v>0</v>
      </c>
      <c r="AC46" s="379">
        <v>0</v>
      </c>
      <c r="AD46" s="379">
        <v>0</v>
      </c>
      <c r="AE46" s="379">
        <v>0</v>
      </c>
      <c r="AF46" s="379">
        <v>0</v>
      </c>
      <c r="AG46" s="379">
        <v>0</v>
      </c>
      <c r="AH46" s="379">
        <v>0</v>
      </c>
      <c r="AI46" s="379">
        <v>0</v>
      </c>
      <c r="AJ46" s="379">
        <v>0</v>
      </c>
      <c r="AK46" s="379">
        <v>0</v>
      </c>
      <c r="AL46" s="379">
        <v>0</v>
      </c>
      <c r="AM46" s="379">
        <v>1500</v>
      </c>
      <c r="AN46" s="379">
        <v>0</v>
      </c>
    </row>
    <row r="47" spans="3:40" x14ac:dyDescent="0.3">
      <c r="C47" s="379">
        <v>22</v>
      </c>
      <c r="D47" s="379">
        <v>6</v>
      </c>
      <c r="E47" s="379">
        <v>10</v>
      </c>
      <c r="F47" s="379">
        <v>1000</v>
      </c>
      <c r="G47" s="379">
        <v>0</v>
      </c>
      <c r="H47" s="379">
        <v>0</v>
      </c>
      <c r="I47" s="379">
        <v>0</v>
      </c>
      <c r="J47" s="379">
        <v>0</v>
      </c>
      <c r="K47" s="379">
        <v>1000</v>
      </c>
      <c r="L47" s="379">
        <v>0</v>
      </c>
      <c r="M47" s="379">
        <v>0</v>
      </c>
      <c r="N47" s="379">
        <v>0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9">
        <v>0</v>
      </c>
      <c r="Z47" s="379">
        <v>0</v>
      </c>
      <c r="AA47" s="379">
        <v>0</v>
      </c>
      <c r="AB47" s="379">
        <v>0</v>
      </c>
      <c r="AC47" s="379">
        <v>0</v>
      </c>
      <c r="AD47" s="379">
        <v>0</v>
      </c>
      <c r="AE47" s="379">
        <v>0</v>
      </c>
      <c r="AF47" s="379">
        <v>0</v>
      </c>
      <c r="AG47" s="379">
        <v>0</v>
      </c>
      <c r="AH47" s="379">
        <v>0</v>
      </c>
      <c r="AI47" s="379">
        <v>0</v>
      </c>
      <c r="AJ47" s="379">
        <v>0</v>
      </c>
      <c r="AK47" s="379">
        <v>0</v>
      </c>
      <c r="AL47" s="379">
        <v>0</v>
      </c>
      <c r="AM47" s="379">
        <v>0</v>
      </c>
      <c r="AN47" s="379">
        <v>0</v>
      </c>
    </row>
    <row r="48" spans="3:40" x14ac:dyDescent="0.3">
      <c r="C48" s="379">
        <v>22</v>
      </c>
      <c r="D48" s="379">
        <v>6</v>
      </c>
      <c r="E48" s="379">
        <v>11</v>
      </c>
      <c r="F48" s="379">
        <v>5550.3333333333339</v>
      </c>
      <c r="G48" s="379">
        <v>0</v>
      </c>
      <c r="H48" s="379">
        <v>3467</v>
      </c>
      <c r="I48" s="379">
        <v>0</v>
      </c>
      <c r="J48" s="379">
        <v>0</v>
      </c>
      <c r="K48" s="379">
        <v>2083.3333333333335</v>
      </c>
      <c r="L48" s="379">
        <v>0</v>
      </c>
      <c r="M48" s="379">
        <v>0</v>
      </c>
      <c r="N48" s="379">
        <v>0</v>
      </c>
      <c r="O48" s="379">
        <v>0</v>
      </c>
      <c r="P48" s="379">
        <v>0</v>
      </c>
      <c r="Q48" s="379">
        <v>0</v>
      </c>
      <c r="R48" s="379">
        <v>0</v>
      </c>
      <c r="S48" s="379">
        <v>0</v>
      </c>
      <c r="T48" s="379">
        <v>0</v>
      </c>
      <c r="U48" s="379">
        <v>0</v>
      </c>
      <c r="V48" s="379">
        <v>0</v>
      </c>
      <c r="W48" s="379">
        <v>0</v>
      </c>
      <c r="X48" s="379">
        <v>0</v>
      </c>
      <c r="Y48" s="379">
        <v>0</v>
      </c>
      <c r="Z48" s="379">
        <v>0</v>
      </c>
      <c r="AA48" s="379">
        <v>0</v>
      </c>
      <c r="AB48" s="379">
        <v>0</v>
      </c>
      <c r="AC48" s="379">
        <v>0</v>
      </c>
      <c r="AD48" s="379">
        <v>0</v>
      </c>
      <c r="AE48" s="379">
        <v>0</v>
      </c>
      <c r="AF48" s="379">
        <v>0</v>
      </c>
      <c r="AG48" s="379">
        <v>0</v>
      </c>
      <c r="AH48" s="379">
        <v>0</v>
      </c>
      <c r="AI48" s="379">
        <v>0</v>
      </c>
      <c r="AJ48" s="379">
        <v>0</v>
      </c>
      <c r="AK48" s="379">
        <v>0</v>
      </c>
      <c r="AL48" s="379">
        <v>0</v>
      </c>
      <c r="AM48" s="379">
        <v>0</v>
      </c>
      <c r="AN48" s="379">
        <v>0</v>
      </c>
    </row>
    <row r="49" spans="3:40" x14ac:dyDescent="0.3">
      <c r="C49" s="379">
        <v>22</v>
      </c>
      <c r="D49" s="379">
        <v>7</v>
      </c>
      <c r="E49" s="379">
        <v>1</v>
      </c>
      <c r="F49" s="379">
        <v>37.85</v>
      </c>
      <c r="G49" s="379">
        <v>0</v>
      </c>
      <c r="H49" s="379">
        <v>9.9499999999999993</v>
      </c>
      <c r="I49" s="379">
        <v>0</v>
      </c>
      <c r="J49" s="379">
        <v>1</v>
      </c>
      <c r="K49" s="379">
        <v>6</v>
      </c>
      <c r="L49" s="379">
        <v>0</v>
      </c>
      <c r="M49" s="379">
        <v>12</v>
      </c>
      <c r="N49" s="379">
        <v>2</v>
      </c>
      <c r="O49" s="379">
        <v>0</v>
      </c>
      <c r="P49" s="379">
        <v>0</v>
      </c>
      <c r="Q49" s="379">
        <v>0</v>
      </c>
      <c r="R49" s="379">
        <v>0</v>
      </c>
      <c r="S49" s="379">
        <v>1</v>
      </c>
      <c r="T49" s="379">
        <v>0</v>
      </c>
      <c r="U49" s="379">
        <v>0</v>
      </c>
      <c r="V49" s="379">
        <v>0</v>
      </c>
      <c r="W49" s="379">
        <v>0</v>
      </c>
      <c r="X49" s="379">
        <v>0</v>
      </c>
      <c r="Y49" s="379">
        <v>0</v>
      </c>
      <c r="Z49" s="379">
        <v>0</v>
      </c>
      <c r="AA49" s="379">
        <v>0</v>
      </c>
      <c r="AB49" s="379">
        <v>0</v>
      </c>
      <c r="AC49" s="379">
        <v>0</v>
      </c>
      <c r="AD49" s="379">
        <v>0</v>
      </c>
      <c r="AE49" s="379">
        <v>0</v>
      </c>
      <c r="AF49" s="379">
        <v>0</v>
      </c>
      <c r="AG49" s="379">
        <v>0</v>
      </c>
      <c r="AH49" s="379">
        <v>2</v>
      </c>
      <c r="AI49" s="379">
        <v>0</v>
      </c>
      <c r="AJ49" s="379">
        <v>0</v>
      </c>
      <c r="AK49" s="379">
        <v>0</v>
      </c>
      <c r="AL49" s="379">
        <v>0</v>
      </c>
      <c r="AM49" s="379">
        <v>3.9</v>
      </c>
      <c r="AN49" s="379">
        <v>0</v>
      </c>
    </row>
    <row r="50" spans="3:40" x14ac:dyDescent="0.3">
      <c r="C50" s="379">
        <v>22</v>
      </c>
      <c r="D50" s="379">
        <v>7</v>
      </c>
      <c r="E50" s="379">
        <v>2</v>
      </c>
      <c r="F50" s="379">
        <v>5498.4</v>
      </c>
      <c r="G50" s="379">
        <v>0</v>
      </c>
      <c r="H50" s="379">
        <v>1392.4</v>
      </c>
      <c r="I50" s="379">
        <v>0</v>
      </c>
      <c r="J50" s="379">
        <v>128</v>
      </c>
      <c r="K50" s="379">
        <v>1018</v>
      </c>
      <c r="L50" s="379">
        <v>0</v>
      </c>
      <c r="M50" s="379">
        <v>1688</v>
      </c>
      <c r="N50" s="379">
        <v>240</v>
      </c>
      <c r="O50" s="379">
        <v>0</v>
      </c>
      <c r="P50" s="379">
        <v>0</v>
      </c>
      <c r="Q50" s="379">
        <v>0</v>
      </c>
      <c r="R50" s="379">
        <v>0</v>
      </c>
      <c r="S50" s="379">
        <v>176</v>
      </c>
      <c r="T50" s="379">
        <v>0</v>
      </c>
      <c r="U50" s="379">
        <v>0</v>
      </c>
      <c r="V50" s="379">
        <v>0</v>
      </c>
      <c r="W50" s="379">
        <v>0</v>
      </c>
      <c r="X50" s="379">
        <v>0</v>
      </c>
      <c r="Y50" s="379">
        <v>0</v>
      </c>
      <c r="Z50" s="379">
        <v>0</v>
      </c>
      <c r="AA50" s="379">
        <v>0</v>
      </c>
      <c r="AB50" s="379">
        <v>0</v>
      </c>
      <c r="AC50" s="379">
        <v>0</v>
      </c>
      <c r="AD50" s="379">
        <v>0</v>
      </c>
      <c r="AE50" s="379">
        <v>0</v>
      </c>
      <c r="AF50" s="379">
        <v>0</v>
      </c>
      <c r="AG50" s="379">
        <v>0</v>
      </c>
      <c r="AH50" s="379">
        <v>296</v>
      </c>
      <c r="AI50" s="379">
        <v>0</v>
      </c>
      <c r="AJ50" s="379">
        <v>0</v>
      </c>
      <c r="AK50" s="379">
        <v>0</v>
      </c>
      <c r="AL50" s="379">
        <v>0</v>
      </c>
      <c r="AM50" s="379">
        <v>560</v>
      </c>
      <c r="AN50" s="379">
        <v>0</v>
      </c>
    </row>
    <row r="51" spans="3:40" x14ac:dyDescent="0.3">
      <c r="C51" s="379">
        <v>22</v>
      </c>
      <c r="D51" s="379">
        <v>7</v>
      </c>
      <c r="E51" s="379">
        <v>3</v>
      </c>
      <c r="F51" s="379">
        <v>12</v>
      </c>
      <c r="G51" s="379">
        <v>0</v>
      </c>
      <c r="H51" s="379">
        <v>12</v>
      </c>
      <c r="I51" s="379">
        <v>0</v>
      </c>
      <c r="J51" s="379">
        <v>0</v>
      </c>
      <c r="K51" s="379">
        <v>0</v>
      </c>
      <c r="L51" s="379">
        <v>0</v>
      </c>
      <c r="M51" s="379">
        <v>0</v>
      </c>
      <c r="N51" s="379">
        <v>0</v>
      </c>
      <c r="O51" s="379">
        <v>0</v>
      </c>
      <c r="P51" s="379">
        <v>0</v>
      </c>
      <c r="Q51" s="379">
        <v>0</v>
      </c>
      <c r="R51" s="379">
        <v>0</v>
      </c>
      <c r="S51" s="379">
        <v>0</v>
      </c>
      <c r="T51" s="379">
        <v>0</v>
      </c>
      <c r="U51" s="379">
        <v>0</v>
      </c>
      <c r="V51" s="379">
        <v>0</v>
      </c>
      <c r="W51" s="379">
        <v>0</v>
      </c>
      <c r="X51" s="379">
        <v>0</v>
      </c>
      <c r="Y51" s="379">
        <v>0</v>
      </c>
      <c r="Z51" s="379">
        <v>0</v>
      </c>
      <c r="AA51" s="379">
        <v>0</v>
      </c>
      <c r="AB51" s="379">
        <v>0</v>
      </c>
      <c r="AC51" s="379">
        <v>0</v>
      </c>
      <c r="AD51" s="379">
        <v>0</v>
      </c>
      <c r="AE51" s="379">
        <v>0</v>
      </c>
      <c r="AF51" s="379">
        <v>0</v>
      </c>
      <c r="AG51" s="379">
        <v>0</v>
      </c>
      <c r="AH51" s="379">
        <v>0</v>
      </c>
      <c r="AI51" s="379">
        <v>0</v>
      </c>
      <c r="AJ51" s="379">
        <v>0</v>
      </c>
      <c r="AK51" s="379">
        <v>0</v>
      </c>
      <c r="AL51" s="379">
        <v>0</v>
      </c>
      <c r="AM51" s="379">
        <v>0</v>
      </c>
      <c r="AN51" s="379">
        <v>0</v>
      </c>
    </row>
    <row r="52" spans="3:40" x14ac:dyDescent="0.3">
      <c r="C52" s="379">
        <v>22</v>
      </c>
      <c r="D52" s="379">
        <v>7</v>
      </c>
      <c r="E52" s="379">
        <v>4</v>
      </c>
      <c r="F52" s="379">
        <v>301</v>
      </c>
      <c r="G52" s="379">
        <v>0</v>
      </c>
      <c r="H52" s="379">
        <v>196</v>
      </c>
      <c r="I52" s="379">
        <v>0</v>
      </c>
      <c r="J52" s="379">
        <v>5</v>
      </c>
      <c r="K52" s="379">
        <v>4</v>
      </c>
      <c r="L52" s="379">
        <v>0</v>
      </c>
      <c r="M52" s="379">
        <v>89</v>
      </c>
      <c r="N52" s="379">
        <v>6</v>
      </c>
      <c r="O52" s="379">
        <v>0</v>
      </c>
      <c r="P52" s="379">
        <v>0</v>
      </c>
      <c r="Q52" s="379">
        <v>0</v>
      </c>
      <c r="R52" s="379">
        <v>0</v>
      </c>
      <c r="S52" s="379">
        <v>1</v>
      </c>
      <c r="T52" s="379">
        <v>0</v>
      </c>
      <c r="U52" s="379">
        <v>0</v>
      </c>
      <c r="V52" s="379">
        <v>0</v>
      </c>
      <c r="W52" s="379">
        <v>0</v>
      </c>
      <c r="X52" s="379">
        <v>0</v>
      </c>
      <c r="Y52" s="379">
        <v>0</v>
      </c>
      <c r="Z52" s="379">
        <v>0</v>
      </c>
      <c r="AA52" s="379">
        <v>0</v>
      </c>
      <c r="AB52" s="379">
        <v>0</v>
      </c>
      <c r="AC52" s="379">
        <v>0</v>
      </c>
      <c r="AD52" s="379">
        <v>0</v>
      </c>
      <c r="AE52" s="379">
        <v>0</v>
      </c>
      <c r="AF52" s="379">
        <v>0</v>
      </c>
      <c r="AG52" s="379">
        <v>0</v>
      </c>
      <c r="AH52" s="379">
        <v>0</v>
      </c>
      <c r="AI52" s="379">
        <v>0</v>
      </c>
      <c r="AJ52" s="379">
        <v>0</v>
      </c>
      <c r="AK52" s="379">
        <v>0</v>
      </c>
      <c r="AL52" s="379">
        <v>0</v>
      </c>
      <c r="AM52" s="379">
        <v>0</v>
      </c>
      <c r="AN52" s="379">
        <v>0</v>
      </c>
    </row>
    <row r="53" spans="3:40" x14ac:dyDescent="0.3">
      <c r="C53" s="379">
        <v>22</v>
      </c>
      <c r="D53" s="379">
        <v>7</v>
      </c>
      <c r="E53" s="379">
        <v>6</v>
      </c>
      <c r="F53" s="379">
        <v>2029898</v>
      </c>
      <c r="G53" s="379">
        <v>0</v>
      </c>
      <c r="H53" s="379">
        <v>993834</v>
      </c>
      <c r="I53" s="379">
        <v>0</v>
      </c>
      <c r="J53" s="379">
        <v>66400</v>
      </c>
      <c r="K53" s="379">
        <v>276340</v>
      </c>
      <c r="L53" s="379">
        <v>0</v>
      </c>
      <c r="M53" s="379">
        <v>456509</v>
      </c>
      <c r="N53" s="379">
        <v>65558</v>
      </c>
      <c r="O53" s="379">
        <v>0</v>
      </c>
      <c r="P53" s="379">
        <v>0</v>
      </c>
      <c r="Q53" s="379">
        <v>0</v>
      </c>
      <c r="R53" s="379">
        <v>0</v>
      </c>
      <c r="S53" s="379">
        <v>29132</v>
      </c>
      <c r="T53" s="379">
        <v>0</v>
      </c>
      <c r="U53" s="379">
        <v>0</v>
      </c>
      <c r="V53" s="379">
        <v>0</v>
      </c>
      <c r="W53" s="379">
        <v>0</v>
      </c>
      <c r="X53" s="379">
        <v>0</v>
      </c>
      <c r="Y53" s="379">
        <v>0</v>
      </c>
      <c r="Z53" s="379">
        <v>0</v>
      </c>
      <c r="AA53" s="379">
        <v>0</v>
      </c>
      <c r="AB53" s="379">
        <v>0</v>
      </c>
      <c r="AC53" s="379">
        <v>0</v>
      </c>
      <c r="AD53" s="379">
        <v>0</v>
      </c>
      <c r="AE53" s="379">
        <v>0</v>
      </c>
      <c r="AF53" s="379">
        <v>0</v>
      </c>
      <c r="AG53" s="379">
        <v>0</v>
      </c>
      <c r="AH53" s="379">
        <v>45281</v>
      </c>
      <c r="AI53" s="379">
        <v>0</v>
      </c>
      <c r="AJ53" s="379">
        <v>0</v>
      </c>
      <c r="AK53" s="379">
        <v>0</v>
      </c>
      <c r="AL53" s="379">
        <v>0</v>
      </c>
      <c r="AM53" s="379">
        <v>96844</v>
      </c>
      <c r="AN53" s="379">
        <v>0</v>
      </c>
    </row>
    <row r="54" spans="3:40" x14ac:dyDescent="0.3">
      <c r="C54" s="379">
        <v>22</v>
      </c>
      <c r="D54" s="379">
        <v>7</v>
      </c>
      <c r="E54" s="379">
        <v>9</v>
      </c>
      <c r="F54" s="379">
        <v>645624</v>
      </c>
      <c r="G54" s="379">
        <v>0</v>
      </c>
      <c r="H54" s="379">
        <v>343221</v>
      </c>
      <c r="I54" s="379">
        <v>0</v>
      </c>
      <c r="J54" s="379">
        <v>20623</v>
      </c>
      <c r="K54" s="379">
        <v>76110</v>
      </c>
      <c r="L54" s="379">
        <v>0</v>
      </c>
      <c r="M54" s="379">
        <v>138590</v>
      </c>
      <c r="N54" s="379">
        <v>18504</v>
      </c>
      <c r="O54" s="379">
        <v>0</v>
      </c>
      <c r="P54" s="379">
        <v>0</v>
      </c>
      <c r="Q54" s="379">
        <v>0</v>
      </c>
      <c r="R54" s="379">
        <v>0</v>
      </c>
      <c r="S54" s="379">
        <v>8832</v>
      </c>
      <c r="T54" s="379">
        <v>0</v>
      </c>
      <c r="U54" s="379">
        <v>0</v>
      </c>
      <c r="V54" s="379">
        <v>0</v>
      </c>
      <c r="W54" s="379">
        <v>0</v>
      </c>
      <c r="X54" s="379">
        <v>0</v>
      </c>
      <c r="Y54" s="379">
        <v>0</v>
      </c>
      <c r="Z54" s="379">
        <v>0</v>
      </c>
      <c r="AA54" s="379">
        <v>0</v>
      </c>
      <c r="AB54" s="379">
        <v>0</v>
      </c>
      <c r="AC54" s="379">
        <v>0</v>
      </c>
      <c r="AD54" s="379">
        <v>0</v>
      </c>
      <c r="AE54" s="379">
        <v>0</v>
      </c>
      <c r="AF54" s="379">
        <v>0</v>
      </c>
      <c r="AG54" s="379">
        <v>0</v>
      </c>
      <c r="AH54" s="379">
        <v>14144</v>
      </c>
      <c r="AI54" s="379">
        <v>0</v>
      </c>
      <c r="AJ54" s="379">
        <v>0</v>
      </c>
      <c r="AK54" s="379">
        <v>0</v>
      </c>
      <c r="AL54" s="379">
        <v>0</v>
      </c>
      <c r="AM54" s="379">
        <v>25600</v>
      </c>
      <c r="AN54" s="379">
        <v>0</v>
      </c>
    </row>
    <row r="55" spans="3:40" x14ac:dyDescent="0.3">
      <c r="C55" s="379">
        <v>22</v>
      </c>
      <c r="D55" s="379">
        <v>7</v>
      </c>
      <c r="E55" s="379">
        <v>10</v>
      </c>
      <c r="F55" s="379">
        <v>450</v>
      </c>
      <c r="G55" s="379">
        <v>0</v>
      </c>
      <c r="H55" s="379">
        <v>450</v>
      </c>
      <c r="I55" s="379">
        <v>0</v>
      </c>
      <c r="J55" s="379">
        <v>0</v>
      </c>
      <c r="K55" s="379">
        <v>0</v>
      </c>
      <c r="L55" s="379">
        <v>0</v>
      </c>
      <c r="M55" s="379">
        <v>0</v>
      </c>
      <c r="N55" s="379">
        <v>0</v>
      </c>
      <c r="O55" s="379">
        <v>0</v>
      </c>
      <c r="P55" s="379">
        <v>0</v>
      </c>
      <c r="Q55" s="379">
        <v>0</v>
      </c>
      <c r="R55" s="379">
        <v>0</v>
      </c>
      <c r="S55" s="379">
        <v>0</v>
      </c>
      <c r="T55" s="379">
        <v>0</v>
      </c>
      <c r="U55" s="379">
        <v>0</v>
      </c>
      <c r="V55" s="379">
        <v>0</v>
      </c>
      <c r="W55" s="379">
        <v>0</v>
      </c>
      <c r="X55" s="379">
        <v>0</v>
      </c>
      <c r="Y55" s="379">
        <v>0</v>
      </c>
      <c r="Z55" s="379">
        <v>0</v>
      </c>
      <c r="AA55" s="379">
        <v>0</v>
      </c>
      <c r="AB55" s="379">
        <v>0</v>
      </c>
      <c r="AC55" s="379">
        <v>0</v>
      </c>
      <c r="AD55" s="379">
        <v>0</v>
      </c>
      <c r="AE55" s="379">
        <v>0</v>
      </c>
      <c r="AF55" s="379">
        <v>0</v>
      </c>
      <c r="AG55" s="379">
        <v>0</v>
      </c>
      <c r="AH55" s="379">
        <v>0</v>
      </c>
      <c r="AI55" s="379">
        <v>0</v>
      </c>
      <c r="AJ55" s="379">
        <v>0</v>
      </c>
      <c r="AK55" s="379">
        <v>0</v>
      </c>
      <c r="AL55" s="379">
        <v>0</v>
      </c>
      <c r="AM55" s="379">
        <v>0</v>
      </c>
      <c r="AN55" s="379">
        <v>0</v>
      </c>
    </row>
    <row r="56" spans="3:40" x14ac:dyDescent="0.3">
      <c r="C56" s="379">
        <v>22</v>
      </c>
      <c r="D56" s="379">
        <v>7</v>
      </c>
      <c r="E56" s="379">
        <v>11</v>
      </c>
      <c r="F56" s="379">
        <v>5550.3333333333339</v>
      </c>
      <c r="G56" s="379">
        <v>0</v>
      </c>
      <c r="H56" s="379">
        <v>3467</v>
      </c>
      <c r="I56" s="379">
        <v>0</v>
      </c>
      <c r="J56" s="379">
        <v>0</v>
      </c>
      <c r="K56" s="379">
        <v>2083.3333333333335</v>
      </c>
      <c r="L56" s="379">
        <v>0</v>
      </c>
      <c r="M56" s="379">
        <v>0</v>
      </c>
      <c r="N56" s="379">
        <v>0</v>
      </c>
      <c r="O56" s="379">
        <v>0</v>
      </c>
      <c r="P56" s="379">
        <v>0</v>
      </c>
      <c r="Q56" s="379">
        <v>0</v>
      </c>
      <c r="R56" s="379">
        <v>0</v>
      </c>
      <c r="S56" s="379">
        <v>0</v>
      </c>
      <c r="T56" s="379">
        <v>0</v>
      </c>
      <c r="U56" s="379">
        <v>0</v>
      </c>
      <c r="V56" s="379">
        <v>0</v>
      </c>
      <c r="W56" s="379">
        <v>0</v>
      </c>
      <c r="X56" s="379">
        <v>0</v>
      </c>
      <c r="Y56" s="379">
        <v>0</v>
      </c>
      <c r="Z56" s="379">
        <v>0</v>
      </c>
      <c r="AA56" s="379">
        <v>0</v>
      </c>
      <c r="AB56" s="379">
        <v>0</v>
      </c>
      <c r="AC56" s="379">
        <v>0</v>
      </c>
      <c r="AD56" s="379">
        <v>0</v>
      </c>
      <c r="AE56" s="379">
        <v>0</v>
      </c>
      <c r="AF56" s="379">
        <v>0</v>
      </c>
      <c r="AG56" s="379">
        <v>0</v>
      </c>
      <c r="AH56" s="379">
        <v>0</v>
      </c>
      <c r="AI56" s="379">
        <v>0</v>
      </c>
      <c r="AJ56" s="379">
        <v>0</v>
      </c>
      <c r="AK56" s="379">
        <v>0</v>
      </c>
      <c r="AL56" s="379">
        <v>0</v>
      </c>
      <c r="AM56" s="379">
        <v>0</v>
      </c>
      <c r="AN56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44" t="s">
        <v>1646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37721326</v>
      </c>
      <c r="C3" s="352">
        <f t="shared" ref="C3:R3" si="0">SUBTOTAL(9,C6:C1048576)</f>
        <v>1</v>
      </c>
      <c r="D3" s="352">
        <f t="shared" si="0"/>
        <v>37035575</v>
      </c>
      <c r="E3" s="352">
        <f t="shared" si="0"/>
        <v>0.98182060195869048</v>
      </c>
      <c r="F3" s="352">
        <f t="shared" si="0"/>
        <v>38286410</v>
      </c>
      <c r="G3" s="353">
        <f>IF(B3&lt;&gt;0,F3/B3,"")</f>
        <v>1.0149804914069034</v>
      </c>
      <c r="H3" s="354">
        <f t="shared" si="0"/>
        <v>32506181.169999875</v>
      </c>
      <c r="I3" s="352">
        <f t="shared" si="0"/>
        <v>1</v>
      </c>
      <c r="J3" s="352">
        <f t="shared" si="0"/>
        <v>37245259.109999947</v>
      </c>
      <c r="K3" s="352">
        <f t="shared" si="0"/>
        <v>1.145790054981106</v>
      </c>
      <c r="L3" s="352">
        <f t="shared" si="0"/>
        <v>40253948.95000001</v>
      </c>
      <c r="M3" s="355">
        <f>IF(H3&lt;&gt;0,L3/H3,"")</f>
        <v>1.238347523490412</v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45" t="s">
        <v>123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1"/>
      <c r="B5" s="772">
        <v>2012</v>
      </c>
      <c r="C5" s="773"/>
      <c r="D5" s="773">
        <v>2013</v>
      </c>
      <c r="E5" s="773"/>
      <c r="F5" s="773">
        <v>2014</v>
      </c>
      <c r="G5" s="774" t="s">
        <v>2</v>
      </c>
      <c r="H5" s="772">
        <v>2012</v>
      </c>
      <c r="I5" s="773"/>
      <c r="J5" s="773">
        <v>2013</v>
      </c>
      <c r="K5" s="773"/>
      <c r="L5" s="773">
        <v>2014</v>
      </c>
      <c r="M5" s="774" t="s">
        <v>2</v>
      </c>
      <c r="N5" s="772">
        <v>2012</v>
      </c>
      <c r="O5" s="773"/>
      <c r="P5" s="773">
        <v>2013</v>
      </c>
      <c r="Q5" s="773"/>
      <c r="R5" s="773">
        <v>2014</v>
      </c>
      <c r="S5" s="774" t="s">
        <v>2</v>
      </c>
    </row>
    <row r="6" spans="1:19" ht="14.4" customHeight="1" thickBot="1" x14ac:dyDescent="0.35">
      <c r="A6" s="777" t="s">
        <v>1642</v>
      </c>
      <c r="B6" s="775">
        <v>37721326</v>
      </c>
      <c r="C6" s="776">
        <v>1</v>
      </c>
      <c r="D6" s="775">
        <v>37035575</v>
      </c>
      <c r="E6" s="776">
        <v>0.98182060195869048</v>
      </c>
      <c r="F6" s="775">
        <v>38286410</v>
      </c>
      <c r="G6" s="456">
        <v>1.0149804914069034</v>
      </c>
      <c r="H6" s="775">
        <v>32506181.169999875</v>
      </c>
      <c r="I6" s="776">
        <v>1</v>
      </c>
      <c r="J6" s="775">
        <v>37245259.109999947</v>
      </c>
      <c r="K6" s="776">
        <v>1.145790054981106</v>
      </c>
      <c r="L6" s="775">
        <v>40253948.95000001</v>
      </c>
      <c r="M6" s="456">
        <v>1.238347523490412</v>
      </c>
      <c r="N6" s="775"/>
      <c r="O6" s="776"/>
      <c r="P6" s="775"/>
      <c r="Q6" s="776"/>
      <c r="R6" s="775"/>
      <c r="S6" s="457"/>
    </row>
    <row r="7" spans="1:19" ht="14.4" customHeight="1" x14ac:dyDescent="0.3">
      <c r="A7" s="778" t="s">
        <v>1643</v>
      </c>
    </row>
    <row r="8" spans="1:19" ht="14.4" customHeight="1" x14ac:dyDescent="0.3">
      <c r="A8" s="779" t="s">
        <v>1644</v>
      </c>
    </row>
    <row r="9" spans="1:19" ht="14.4" customHeight="1" x14ac:dyDescent="0.3">
      <c r="A9" s="778" t="s">
        <v>1645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9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bestFit="1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1" t="s">
        <v>1786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</row>
    <row r="2" spans="1:16" ht="14.4" customHeight="1" thickBot="1" x14ac:dyDescent="0.35">
      <c r="A2" s="383" t="s">
        <v>333</v>
      </c>
      <c r="B2" s="255"/>
      <c r="C2" s="255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2348167.2400000002</v>
      </c>
      <c r="F3" s="212">
        <f t="shared" si="0"/>
        <v>70227507.169999987</v>
      </c>
      <c r="G3" s="78"/>
      <c r="H3" s="78"/>
      <c r="I3" s="212">
        <f t="shared" si="0"/>
        <v>2182999.54</v>
      </c>
      <c r="J3" s="212">
        <f t="shared" si="0"/>
        <v>74280834.109999985</v>
      </c>
      <c r="K3" s="78"/>
      <c r="L3" s="78"/>
      <c r="M3" s="212">
        <f t="shared" si="0"/>
        <v>2159136.7800000003</v>
      </c>
      <c r="N3" s="212">
        <f t="shared" si="0"/>
        <v>78540358.950000003</v>
      </c>
      <c r="O3" s="79">
        <f>IF(F3=0,0,N3/F3)</f>
        <v>1.1183703097972288</v>
      </c>
      <c r="P3" s="213">
        <f>IF(M3=0,0,N3/M3)</f>
        <v>36.375814481748577</v>
      </c>
    </row>
    <row r="4" spans="1:16" ht="14.4" customHeight="1" x14ac:dyDescent="0.3">
      <c r="A4" s="550" t="s">
        <v>119</v>
      </c>
      <c r="B4" s="551" t="s">
        <v>120</v>
      </c>
      <c r="C4" s="552" t="s">
        <v>121</v>
      </c>
      <c r="D4" s="553" t="s">
        <v>81</v>
      </c>
      <c r="E4" s="554">
        <v>2012</v>
      </c>
      <c r="F4" s="555"/>
      <c r="G4" s="210"/>
      <c r="H4" s="210"/>
      <c r="I4" s="554">
        <v>2013</v>
      </c>
      <c r="J4" s="555"/>
      <c r="K4" s="210"/>
      <c r="L4" s="210"/>
      <c r="M4" s="554">
        <v>2014</v>
      </c>
      <c r="N4" s="555"/>
      <c r="O4" s="556" t="s">
        <v>2</v>
      </c>
      <c r="P4" s="549" t="s">
        <v>122</v>
      </c>
    </row>
    <row r="5" spans="1:16" ht="14.4" customHeight="1" thickBot="1" x14ac:dyDescent="0.35">
      <c r="A5" s="780"/>
      <c r="B5" s="781"/>
      <c r="C5" s="782"/>
      <c r="D5" s="783"/>
      <c r="E5" s="784" t="s">
        <v>91</v>
      </c>
      <c r="F5" s="785" t="s">
        <v>14</v>
      </c>
      <c r="G5" s="786"/>
      <c r="H5" s="786"/>
      <c r="I5" s="784" t="s">
        <v>91</v>
      </c>
      <c r="J5" s="785" t="s">
        <v>14</v>
      </c>
      <c r="K5" s="786"/>
      <c r="L5" s="786"/>
      <c r="M5" s="784" t="s">
        <v>91</v>
      </c>
      <c r="N5" s="785" t="s">
        <v>14</v>
      </c>
      <c r="O5" s="787"/>
      <c r="P5" s="788"/>
    </row>
    <row r="6" spans="1:16" ht="14.4" customHeight="1" x14ac:dyDescent="0.3">
      <c r="A6" s="722" t="s">
        <v>1647</v>
      </c>
      <c r="B6" s="723" t="s">
        <v>1648</v>
      </c>
      <c r="C6" s="723" t="s">
        <v>1649</v>
      </c>
      <c r="D6" s="723" t="s">
        <v>867</v>
      </c>
      <c r="E6" s="229">
        <v>4.1500000000000004</v>
      </c>
      <c r="F6" s="229">
        <v>10277.16</v>
      </c>
      <c r="G6" s="723">
        <v>1</v>
      </c>
      <c r="H6" s="723">
        <v>2476.4240963855418</v>
      </c>
      <c r="I6" s="229">
        <v>15.2</v>
      </c>
      <c r="J6" s="229">
        <v>29854.539999999994</v>
      </c>
      <c r="K6" s="723">
        <v>2.9049406645415652</v>
      </c>
      <c r="L6" s="723">
        <v>1964.1144736842102</v>
      </c>
      <c r="M6" s="229">
        <v>99.400000000000048</v>
      </c>
      <c r="N6" s="229">
        <v>196616.23999999993</v>
      </c>
      <c r="O6" s="728">
        <v>19.131378707736371</v>
      </c>
      <c r="P6" s="736">
        <v>1978.0305835010045</v>
      </c>
    </row>
    <row r="7" spans="1:16" ht="14.4" customHeight="1" x14ac:dyDescent="0.3">
      <c r="A7" s="649" t="s">
        <v>1647</v>
      </c>
      <c r="B7" s="650" t="s">
        <v>1648</v>
      </c>
      <c r="C7" s="650" t="s">
        <v>1650</v>
      </c>
      <c r="D7" s="650" t="s">
        <v>1651</v>
      </c>
      <c r="E7" s="653"/>
      <c r="F7" s="653"/>
      <c r="G7" s="650"/>
      <c r="H7" s="650"/>
      <c r="I7" s="653"/>
      <c r="J7" s="653"/>
      <c r="K7" s="650"/>
      <c r="L7" s="650"/>
      <c r="M7" s="653">
        <v>1.42</v>
      </c>
      <c r="N7" s="653">
        <v>14679.11</v>
      </c>
      <c r="O7" s="666"/>
      <c r="P7" s="654">
        <v>10337.401408450705</v>
      </c>
    </row>
    <row r="8" spans="1:16" ht="14.4" customHeight="1" x14ac:dyDescent="0.3">
      <c r="A8" s="649" t="s">
        <v>1647</v>
      </c>
      <c r="B8" s="650" t="s">
        <v>1648</v>
      </c>
      <c r="C8" s="650" t="s">
        <v>1652</v>
      </c>
      <c r="D8" s="650" t="s">
        <v>878</v>
      </c>
      <c r="E8" s="653">
        <v>0.1</v>
      </c>
      <c r="F8" s="653">
        <v>1082.6600000000001</v>
      </c>
      <c r="G8" s="650">
        <v>1</v>
      </c>
      <c r="H8" s="650">
        <v>10826.6</v>
      </c>
      <c r="I8" s="653"/>
      <c r="J8" s="653"/>
      <c r="K8" s="650"/>
      <c r="L8" s="650"/>
      <c r="M8" s="653">
        <v>3.0400000000000009</v>
      </c>
      <c r="N8" s="653">
        <v>32127.050000000014</v>
      </c>
      <c r="O8" s="666">
        <v>29.674182107032689</v>
      </c>
      <c r="P8" s="654">
        <v>10568.10855263158</v>
      </c>
    </row>
    <row r="9" spans="1:16" ht="14.4" customHeight="1" x14ac:dyDescent="0.3">
      <c r="A9" s="649" t="s">
        <v>1647</v>
      </c>
      <c r="B9" s="650" t="s">
        <v>1648</v>
      </c>
      <c r="C9" s="650" t="s">
        <v>1653</v>
      </c>
      <c r="D9" s="650" t="s">
        <v>878</v>
      </c>
      <c r="E9" s="653">
        <v>25.449999999999985</v>
      </c>
      <c r="F9" s="653">
        <v>27553.519999999997</v>
      </c>
      <c r="G9" s="650">
        <v>1</v>
      </c>
      <c r="H9" s="650">
        <v>1082.6530451866411</v>
      </c>
      <c r="I9" s="653">
        <v>113.6500000000002</v>
      </c>
      <c r="J9" s="653">
        <v>123266.03999999986</v>
      </c>
      <c r="K9" s="650">
        <v>4.473694831005254</v>
      </c>
      <c r="L9" s="650">
        <v>1084.6109986801553</v>
      </c>
      <c r="M9" s="653">
        <v>36.22999999999999</v>
      </c>
      <c r="N9" s="653">
        <v>39568.630000000019</v>
      </c>
      <c r="O9" s="666">
        <v>1.4360644302433963</v>
      </c>
      <c r="P9" s="654">
        <v>1092.150979850953</v>
      </c>
    </row>
    <row r="10" spans="1:16" ht="14.4" customHeight="1" x14ac:dyDescent="0.3">
      <c r="A10" s="649" t="s">
        <v>1647</v>
      </c>
      <c r="B10" s="650" t="s">
        <v>1648</v>
      </c>
      <c r="C10" s="650" t="s">
        <v>1654</v>
      </c>
      <c r="D10" s="650" t="s">
        <v>878</v>
      </c>
      <c r="E10" s="653">
        <v>705.31000000000006</v>
      </c>
      <c r="F10" s="653">
        <v>1522023.9799999991</v>
      </c>
      <c r="G10" s="650">
        <v>1</v>
      </c>
      <c r="H10" s="650">
        <v>2157.9503764302208</v>
      </c>
      <c r="I10" s="653">
        <v>769.36000000000024</v>
      </c>
      <c r="J10" s="653">
        <v>1673544.4499999974</v>
      </c>
      <c r="K10" s="650">
        <v>1.0995519597529591</v>
      </c>
      <c r="L10" s="650">
        <v>2175.2423442861559</v>
      </c>
      <c r="M10" s="653">
        <v>860.14000000000021</v>
      </c>
      <c r="N10" s="653">
        <v>1878773.3299999977</v>
      </c>
      <c r="O10" s="666">
        <v>1.2343914121510746</v>
      </c>
      <c r="P10" s="654">
        <v>2184.2645732090095</v>
      </c>
    </row>
    <row r="11" spans="1:16" ht="14.4" customHeight="1" x14ac:dyDescent="0.3">
      <c r="A11" s="649" t="s">
        <v>1647</v>
      </c>
      <c r="B11" s="650" t="s">
        <v>1648</v>
      </c>
      <c r="C11" s="650" t="s">
        <v>1655</v>
      </c>
      <c r="D11" s="650" t="s">
        <v>874</v>
      </c>
      <c r="E11" s="653">
        <v>43.799999999999969</v>
      </c>
      <c r="F11" s="653">
        <v>40929.330000000118</v>
      </c>
      <c r="G11" s="650">
        <v>1</v>
      </c>
      <c r="H11" s="650">
        <v>934.45958904109921</v>
      </c>
      <c r="I11" s="653">
        <v>32.430000000000035</v>
      </c>
      <c r="J11" s="653">
        <v>30549.810000000045</v>
      </c>
      <c r="K11" s="650">
        <v>0.74640386246244339</v>
      </c>
      <c r="L11" s="650">
        <v>942.02312673450547</v>
      </c>
      <c r="M11" s="653">
        <v>49.17</v>
      </c>
      <c r="N11" s="653">
        <v>46389.680000000029</v>
      </c>
      <c r="O11" s="666">
        <v>1.1334092202339958</v>
      </c>
      <c r="P11" s="654">
        <v>943.45495220663065</v>
      </c>
    </row>
    <row r="12" spans="1:16" ht="14.4" customHeight="1" x14ac:dyDescent="0.3">
      <c r="A12" s="649" t="s">
        <v>1647</v>
      </c>
      <c r="B12" s="650" t="s">
        <v>1648</v>
      </c>
      <c r="C12" s="650" t="s">
        <v>1656</v>
      </c>
      <c r="D12" s="650" t="s">
        <v>1657</v>
      </c>
      <c r="E12" s="653"/>
      <c r="F12" s="653"/>
      <c r="G12" s="650"/>
      <c r="H12" s="650"/>
      <c r="I12" s="653"/>
      <c r="J12" s="653"/>
      <c r="K12" s="650"/>
      <c r="L12" s="650"/>
      <c r="M12" s="653">
        <v>4</v>
      </c>
      <c r="N12" s="653">
        <v>49621.05</v>
      </c>
      <c r="O12" s="666"/>
      <c r="P12" s="654">
        <v>12405.262500000001</v>
      </c>
    </row>
    <row r="13" spans="1:16" ht="14.4" customHeight="1" x14ac:dyDescent="0.3">
      <c r="A13" s="649" t="s">
        <v>1647</v>
      </c>
      <c r="B13" s="650" t="s">
        <v>1648</v>
      </c>
      <c r="C13" s="650" t="s">
        <v>1658</v>
      </c>
      <c r="D13" s="650" t="s">
        <v>1643</v>
      </c>
      <c r="E13" s="653">
        <v>1.5999999999999999</v>
      </c>
      <c r="F13" s="653">
        <v>1568.6399999999999</v>
      </c>
      <c r="G13" s="650">
        <v>1</v>
      </c>
      <c r="H13" s="650">
        <v>980.4</v>
      </c>
      <c r="I13" s="653"/>
      <c r="J13" s="653"/>
      <c r="K13" s="650"/>
      <c r="L13" s="650"/>
      <c r="M13" s="653"/>
      <c r="N13" s="653"/>
      <c r="O13" s="666"/>
      <c r="P13" s="654"/>
    </row>
    <row r="14" spans="1:16" ht="14.4" customHeight="1" x14ac:dyDescent="0.3">
      <c r="A14" s="649" t="s">
        <v>1647</v>
      </c>
      <c r="B14" s="650" t="s">
        <v>1659</v>
      </c>
      <c r="C14" s="650" t="s">
        <v>1660</v>
      </c>
      <c r="D14" s="650" t="s">
        <v>1643</v>
      </c>
      <c r="E14" s="653">
        <v>2226</v>
      </c>
      <c r="F14" s="653">
        <v>44757.05999999999</v>
      </c>
      <c r="G14" s="650">
        <v>1</v>
      </c>
      <c r="H14" s="650">
        <v>20.10649595687331</v>
      </c>
      <c r="I14" s="653">
        <v>1525</v>
      </c>
      <c r="J14" s="653">
        <v>26899</v>
      </c>
      <c r="K14" s="650">
        <v>0.60100015505933602</v>
      </c>
      <c r="L14" s="650">
        <v>17.638688524590165</v>
      </c>
      <c r="M14" s="653">
        <v>1795</v>
      </c>
      <c r="N14" s="653">
        <v>37418.75</v>
      </c>
      <c r="O14" s="666">
        <v>0.83604128600046579</v>
      </c>
      <c r="P14" s="654">
        <v>20.846100278551532</v>
      </c>
    </row>
    <row r="15" spans="1:16" ht="14.4" customHeight="1" x14ac:dyDescent="0.3">
      <c r="A15" s="649" t="s">
        <v>1647</v>
      </c>
      <c r="B15" s="650" t="s">
        <v>1659</v>
      </c>
      <c r="C15" s="650" t="s">
        <v>1661</v>
      </c>
      <c r="D15" s="650" t="s">
        <v>1643</v>
      </c>
      <c r="E15" s="653">
        <v>13260</v>
      </c>
      <c r="F15" s="653">
        <v>24478.799999999996</v>
      </c>
      <c r="G15" s="650">
        <v>1</v>
      </c>
      <c r="H15" s="650">
        <v>1.8460633484162892</v>
      </c>
      <c r="I15" s="653">
        <v>11660</v>
      </c>
      <c r="J15" s="653">
        <v>22233</v>
      </c>
      <c r="K15" s="650">
        <v>0.90825530663267828</v>
      </c>
      <c r="L15" s="650">
        <v>1.9067753001715266</v>
      </c>
      <c r="M15" s="653">
        <v>14390</v>
      </c>
      <c r="N15" s="653">
        <v>28780</v>
      </c>
      <c r="O15" s="666">
        <v>1.1757112276745594</v>
      </c>
      <c r="P15" s="654">
        <v>2</v>
      </c>
    </row>
    <row r="16" spans="1:16" ht="14.4" customHeight="1" x14ac:dyDescent="0.3">
      <c r="A16" s="649" t="s">
        <v>1647</v>
      </c>
      <c r="B16" s="650" t="s">
        <v>1659</v>
      </c>
      <c r="C16" s="650" t="s">
        <v>1662</v>
      </c>
      <c r="D16" s="650" t="s">
        <v>1643</v>
      </c>
      <c r="E16" s="653">
        <v>26220</v>
      </c>
      <c r="F16" s="653">
        <v>120221.39999999997</v>
      </c>
      <c r="G16" s="650">
        <v>1</v>
      </c>
      <c r="H16" s="650">
        <v>4.5851029748283736</v>
      </c>
      <c r="I16" s="653">
        <v>19895</v>
      </c>
      <c r="J16" s="653">
        <v>95124.5</v>
      </c>
      <c r="K16" s="650">
        <v>0.79124432089461638</v>
      </c>
      <c r="L16" s="650">
        <v>4.7813269665745164</v>
      </c>
      <c r="M16" s="653">
        <v>26110</v>
      </c>
      <c r="N16" s="653">
        <v>133161</v>
      </c>
      <c r="O16" s="666">
        <v>1.107631420030045</v>
      </c>
      <c r="P16" s="654">
        <v>5.0999999999999996</v>
      </c>
    </row>
    <row r="17" spans="1:16" ht="14.4" customHeight="1" x14ac:dyDescent="0.3">
      <c r="A17" s="649" t="s">
        <v>1647</v>
      </c>
      <c r="B17" s="650" t="s">
        <v>1659</v>
      </c>
      <c r="C17" s="650" t="s">
        <v>1663</v>
      </c>
      <c r="D17" s="650" t="s">
        <v>1643</v>
      </c>
      <c r="E17" s="653"/>
      <c r="F17" s="653"/>
      <c r="G17" s="650"/>
      <c r="H17" s="650"/>
      <c r="I17" s="653"/>
      <c r="J17" s="653"/>
      <c r="K17" s="650"/>
      <c r="L17" s="650"/>
      <c r="M17" s="653">
        <v>1</v>
      </c>
      <c r="N17" s="653">
        <v>7.5</v>
      </c>
      <c r="O17" s="666"/>
      <c r="P17" s="654">
        <v>7.5</v>
      </c>
    </row>
    <row r="18" spans="1:16" ht="14.4" customHeight="1" x14ac:dyDescent="0.3">
      <c r="A18" s="649" t="s">
        <v>1647</v>
      </c>
      <c r="B18" s="650" t="s">
        <v>1659</v>
      </c>
      <c r="C18" s="650" t="s">
        <v>1664</v>
      </c>
      <c r="D18" s="650" t="s">
        <v>1643</v>
      </c>
      <c r="E18" s="653">
        <v>120</v>
      </c>
      <c r="F18" s="653">
        <v>790.8</v>
      </c>
      <c r="G18" s="650">
        <v>1</v>
      </c>
      <c r="H18" s="650">
        <v>6.59</v>
      </c>
      <c r="I18" s="653"/>
      <c r="J18" s="653"/>
      <c r="K18" s="650"/>
      <c r="L18" s="650"/>
      <c r="M18" s="653">
        <v>480</v>
      </c>
      <c r="N18" s="653">
        <v>3513.6</v>
      </c>
      <c r="O18" s="666">
        <v>4.4430955993930201</v>
      </c>
      <c r="P18" s="654">
        <v>7.3199999999999994</v>
      </c>
    </row>
    <row r="19" spans="1:16" ht="14.4" customHeight="1" x14ac:dyDescent="0.3">
      <c r="A19" s="649" t="s">
        <v>1647</v>
      </c>
      <c r="B19" s="650" t="s">
        <v>1659</v>
      </c>
      <c r="C19" s="650" t="s">
        <v>1665</v>
      </c>
      <c r="D19" s="650" t="s">
        <v>1643</v>
      </c>
      <c r="E19" s="653"/>
      <c r="F19" s="653"/>
      <c r="G19" s="650"/>
      <c r="H19" s="650"/>
      <c r="I19" s="653">
        <v>2200</v>
      </c>
      <c r="J19" s="653">
        <v>12528</v>
      </c>
      <c r="K19" s="650"/>
      <c r="L19" s="650">
        <v>5.6945454545454544</v>
      </c>
      <c r="M19" s="653">
        <v>1440</v>
      </c>
      <c r="N19" s="653">
        <v>8611.2000000000007</v>
      </c>
      <c r="O19" s="666"/>
      <c r="P19" s="654">
        <v>5.98</v>
      </c>
    </row>
    <row r="20" spans="1:16" ht="14.4" customHeight="1" x14ac:dyDescent="0.3">
      <c r="A20" s="649" t="s">
        <v>1647</v>
      </c>
      <c r="B20" s="650" t="s">
        <v>1659</v>
      </c>
      <c r="C20" s="650" t="s">
        <v>1666</v>
      </c>
      <c r="D20" s="650" t="s">
        <v>1643</v>
      </c>
      <c r="E20" s="653">
        <v>798650</v>
      </c>
      <c r="F20" s="653">
        <v>4305346</v>
      </c>
      <c r="G20" s="650">
        <v>1</v>
      </c>
      <c r="H20" s="650">
        <v>5.3907794403055158</v>
      </c>
      <c r="I20" s="653">
        <v>421879</v>
      </c>
      <c r="J20" s="653">
        <v>2341486.2400000002</v>
      </c>
      <c r="K20" s="650">
        <v>0.54385553216861093</v>
      </c>
      <c r="L20" s="650">
        <v>5.5501369824049078</v>
      </c>
      <c r="M20" s="653">
        <v>481982</v>
      </c>
      <c r="N20" s="653">
        <v>2676355.85</v>
      </c>
      <c r="O20" s="666">
        <v>0.62163548527807055</v>
      </c>
      <c r="P20" s="654">
        <v>5.5528128643808277</v>
      </c>
    </row>
    <row r="21" spans="1:16" ht="14.4" customHeight="1" x14ac:dyDescent="0.3">
      <c r="A21" s="649" t="s">
        <v>1647</v>
      </c>
      <c r="B21" s="650" t="s">
        <v>1659</v>
      </c>
      <c r="C21" s="650" t="s">
        <v>1667</v>
      </c>
      <c r="D21" s="650" t="s">
        <v>1643</v>
      </c>
      <c r="E21" s="653">
        <v>5531</v>
      </c>
      <c r="F21" s="653">
        <v>40455.33</v>
      </c>
      <c r="G21" s="650">
        <v>1</v>
      </c>
      <c r="H21" s="650">
        <v>7.3142885554149339</v>
      </c>
      <c r="I21" s="653">
        <v>6545</v>
      </c>
      <c r="J21" s="653">
        <v>51001.9</v>
      </c>
      <c r="K21" s="650">
        <v>1.2606966745790975</v>
      </c>
      <c r="L21" s="650">
        <v>7.7924980901451493</v>
      </c>
      <c r="M21" s="653">
        <v>6771.5</v>
      </c>
      <c r="N21" s="653">
        <v>55661.719999999994</v>
      </c>
      <c r="O21" s="666">
        <v>1.3758810025774104</v>
      </c>
      <c r="P21" s="654">
        <v>8.219998523222328</v>
      </c>
    </row>
    <row r="22" spans="1:16" ht="14.4" customHeight="1" x14ac:dyDescent="0.3">
      <c r="A22" s="649" t="s">
        <v>1647</v>
      </c>
      <c r="B22" s="650" t="s">
        <v>1659</v>
      </c>
      <c r="C22" s="650" t="s">
        <v>1668</v>
      </c>
      <c r="D22" s="650" t="s">
        <v>1643</v>
      </c>
      <c r="E22" s="653">
        <v>5045</v>
      </c>
      <c r="F22" s="653">
        <v>40738.65</v>
      </c>
      <c r="G22" s="650">
        <v>1</v>
      </c>
      <c r="H22" s="650">
        <v>8.0750545094152635</v>
      </c>
      <c r="I22" s="653">
        <v>3260</v>
      </c>
      <c r="J22" s="653">
        <v>25504.599999999995</v>
      </c>
      <c r="K22" s="650">
        <v>0.6260541279595665</v>
      </c>
      <c r="L22" s="650">
        <v>7.8234969325153356</v>
      </c>
      <c r="M22" s="653">
        <v>3609</v>
      </c>
      <c r="N22" s="653">
        <v>28475.01</v>
      </c>
      <c r="O22" s="666">
        <v>0.69896793339985486</v>
      </c>
      <c r="P22" s="654">
        <v>7.89</v>
      </c>
    </row>
    <row r="23" spans="1:16" ht="14.4" customHeight="1" x14ac:dyDescent="0.3">
      <c r="A23" s="649" t="s">
        <v>1647</v>
      </c>
      <c r="B23" s="650" t="s">
        <v>1659</v>
      </c>
      <c r="C23" s="650" t="s">
        <v>1669</v>
      </c>
      <c r="D23" s="650" t="s">
        <v>1643</v>
      </c>
      <c r="E23" s="653">
        <v>10589</v>
      </c>
      <c r="F23" s="653">
        <v>90865.73000000001</v>
      </c>
      <c r="G23" s="650">
        <v>1</v>
      </c>
      <c r="H23" s="650">
        <v>8.5811436396260277</v>
      </c>
      <c r="I23" s="653">
        <v>7850</v>
      </c>
      <c r="J23" s="653">
        <v>71492.439999999973</v>
      </c>
      <c r="K23" s="650">
        <v>0.78679211623568057</v>
      </c>
      <c r="L23" s="650">
        <v>9.1073171974522253</v>
      </c>
      <c r="M23" s="653">
        <v>10998</v>
      </c>
      <c r="N23" s="653">
        <v>103601.16</v>
      </c>
      <c r="O23" s="666">
        <v>1.1401565804841935</v>
      </c>
      <c r="P23" s="654">
        <v>9.42</v>
      </c>
    </row>
    <row r="24" spans="1:16" ht="14.4" customHeight="1" x14ac:dyDescent="0.3">
      <c r="A24" s="649" t="s">
        <v>1647</v>
      </c>
      <c r="B24" s="650" t="s">
        <v>1659</v>
      </c>
      <c r="C24" s="650" t="s">
        <v>1670</v>
      </c>
      <c r="D24" s="650" t="s">
        <v>1643</v>
      </c>
      <c r="E24" s="653"/>
      <c r="F24" s="653"/>
      <c r="G24" s="650"/>
      <c r="H24" s="650"/>
      <c r="I24" s="653">
        <v>3200</v>
      </c>
      <c r="J24" s="653">
        <v>53632</v>
      </c>
      <c r="K24" s="650"/>
      <c r="L24" s="650">
        <v>16.760000000000002</v>
      </c>
      <c r="M24" s="653"/>
      <c r="N24" s="653"/>
      <c r="O24" s="666"/>
      <c r="P24" s="654"/>
    </row>
    <row r="25" spans="1:16" ht="14.4" customHeight="1" x14ac:dyDescent="0.3">
      <c r="A25" s="649" t="s">
        <v>1647</v>
      </c>
      <c r="B25" s="650" t="s">
        <v>1659</v>
      </c>
      <c r="C25" s="650" t="s">
        <v>1671</v>
      </c>
      <c r="D25" s="650" t="s">
        <v>1643</v>
      </c>
      <c r="E25" s="653">
        <v>1.03</v>
      </c>
      <c r="F25" s="653">
        <v>45.49</v>
      </c>
      <c r="G25" s="650">
        <v>1</v>
      </c>
      <c r="H25" s="650">
        <v>44.165048543689323</v>
      </c>
      <c r="I25" s="653">
        <v>75</v>
      </c>
      <c r="J25" s="653">
        <v>2559</v>
      </c>
      <c r="K25" s="650">
        <v>56.25412178500769</v>
      </c>
      <c r="L25" s="650">
        <v>34.119999999999997</v>
      </c>
      <c r="M25" s="653">
        <v>74.580000000000013</v>
      </c>
      <c r="N25" s="653">
        <v>2854.64</v>
      </c>
      <c r="O25" s="666">
        <v>62.753132556605841</v>
      </c>
      <c r="P25" s="654">
        <v>38.276213462054159</v>
      </c>
    </row>
    <row r="26" spans="1:16" ht="14.4" customHeight="1" x14ac:dyDescent="0.3">
      <c r="A26" s="649" t="s">
        <v>1647</v>
      </c>
      <c r="B26" s="650" t="s">
        <v>1659</v>
      </c>
      <c r="C26" s="650" t="s">
        <v>1672</v>
      </c>
      <c r="D26" s="650" t="s">
        <v>1643</v>
      </c>
      <c r="E26" s="653">
        <v>700</v>
      </c>
      <c r="F26" s="653">
        <v>4319</v>
      </c>
      <c r="G26" s="650">
        <v>1</v>
      </c>
      <c r="H26" s="650">
        <v>6.17</v>
      </c>
      <c r="I26" s="653">
        <v>14900</v>
      </c>
      <c r="J26" s="653">
        <v>97973</v>
      </c>
      <c r="K26" s="650">
        <v>22.684186154202362</v>
      </c>
      <c r="L26" s="650">
        <v>6.5753691275167787</v>
      </c>
      <c r="M26" s="653">
        <v>6000</v>
      </c>
      <c r="N26" s="653">
        <v>38880</v>
      </c>
      <c r="O26" s="666">
        <v>9.0020838156980787</v>
      </c>
      <c r="P26" s="654">
        <v>6.48</v>
      </c>
    </row>
    <row r="27" spans="1:16" ht="14.4" customHeight="1" x14ac:dyDescent="0.3">
      <c r="A27" s="649" t="s">
        <v>1647</v>
      </c>
      <c r="B27" s="650" t="s">
        <v>1659</v>
      </c>
      <c r="C27" s="650" t="s">
        <v>1673</v>
      </c>
      <c r="D27" s="650" t="s">
        <v>1643</v>
      </c>
      <c r="E27" s="653">
        <v>36044</v>
      </c>
      <c r="F27" s="653">
        <v>581847.24</v>
      </c>
      <c r="G27" s="650">
        <v>1</v>
      </c>
      <c r="H27" s="650">
        <v>16.142693374764178</v>
      </c>
      <c r="I27" s="653">
        <v>21408</v>
      </c>
      <c r="J27" s="653">
        <v>368128.4</v>
      </c>
      <c r="K27" s="650">
        <v>0.6326890886343296</v>
      </c>
      <c r="L27" s="650">
        <v>17.195833333333333</v>
      </c>
      <c r="M27" s="653">
        <v>32703</v>
      </c>
      <c r="N27" s="653">
        <v>625281.36</v>
      </c>
      <c r="O27" s="666">
        <v>1.0746486655157117</v>
      </c>
      <c r="P27" s="654">
        <v>19.12</v>
      </c>
    </row>
    <row r="28" spans="1:16" ht="14.4" customHeight="1" x14ac:dyDescent="0.3">
      <c r="A28" s="649" t="s">
        <v>1647</v>
      </c>
      <c r="B28" s="650" t="s">
        <v>1659</v>
      </c>
      <c r="C28" s="650" t="s">
        <v>1674</v>
      </c>
      <c r="D28" s="650" t="s">
        <v>1643</v>
      </c>
      <c r="E28" s="653">
        <v>26.999999999999996</v>
      </c>
      <c r="F28" s="653">
        <v>23916.29</v>
      </c>
      <c r="G28" s="650">
        <v>1</v>
      </c>
      <c r="H28" s="650">
        <v>885.78851851851869</v>
      </c>
      <c r="I28" s="653">
        <v>18.899999999999999</v>
      </c>
      <c r="J28" s="653">
        <v>24297.07</v>
      </c>
      <c r="K28" s="650">
        <v>1.0159213657302197</v>
      </c>
      <c r="L28" s="650">
        <v>1285.5592592592593</v>
      </c>
      <c r="M28" s="653">
        <v>21.3</v>
      </c>
      <c r="N28" s="653">
        <v>32665.310000000005</v>
      </c>
      <c r="O28" s="666">
        <v>1.3658184442486692</v>
      </c>
      <c r="P28" s="654">
        <v>1533.5826291079813</v>
      </c>
    </row>
    <row r="29" spans="1:16" ht="14.4" customHeight="1" x14ac:dyDescent="0.3">
      <c r="A29" s="649" t="s">
        <v>1647</v>
      </c>
      <c r="B29" s="650" t="s">
        <v>1659</v>
      </c>
      <c r="C29" s="650" t="s">
        <v>1675</v>
      </c>
      <c r="D29" s="650" t="s">
        <v>1643</v>
      </c>
      <c r="E29" s="653">
        <v>4.7</v>
      </c>
      <c r="F29" s="653">
        <v>9839.16</v>
      </c>
      <c r="G29" s="650">
        <v>1</v>
      </c>
      <c r="H29" s="650">
        <v>2093.4382978723402</v>
      </c>
      <c r="I29" s="653"/>
      <c r="J29" s="653"/>
      <c r="K29" s="650"/>
      <c r="L29" s="650"/>
      <c r="M29" s="653"/>
      <c r="N29" s="653"/>
      <c r="O29" s="666"/>
      <c r="P29" s="654"/>
    </row>
    <row r="30" spans="1:16" ht="14.4" customHeight="1" x14ac:dyDescent="0.3">
      <c r="A30" s="649" t="s">
        <v>1647</v>
      </c>
      <c r="B30" s="650" t="s">
        <v>1659</v>
      </c>
      <c r="C30" s="650" t="s">
        <v>1676</v>
      </c>
      <c r="D30" s="650" t="s">
        <v>1643</v>
      </c>
      <c r="E30" s="653">
        <v>100</v>
      </c>
      <c r="F30" s="653">
        <v>215823.79999999987</v>
      </c>
      <c r="G30" s="650">
        <v>1</v>
      </c>
      <c r="H30" s="650">
        <v>2158.2379999999989</v>
      </c>
      <c r="I30" s="653">
        <v>103</v>
      </c>
      <c r="J30" s="653">
        <v>235609.2199999998</v>
      </c>
      <c r="K30" s="650">
        <v>1.091673948841601</v>
      </c>
      <c r="L30" s="650">
        <v>2287.4681553398041</v>
      </c>
      <c r="M30" s="653">
        <v>120</v>
      </c>
      <c r="N30" s="653">
        <v>263309.24999999988</v>
      </c>
      <c r="O30" s="666">
        <v>1.2200195251867498</v>
      </c>
      <c r="P30" s="654">
        <v>2194.2437499999992</v>
      </c>
    </row>
    <row r="31" spans="1:16" ht="14.4" customHeight="1" x14ac:dyDescent="0.3">
      <c r="A31" s="649" t="s">
        <v>1647</v>
      </c>
      <c r="B31" s="650" t="s">
        <v>1659</v>
      </c>
      <c r="C31" s="650" t="s">
        <v>1677</v>
      </c>
      <c r="D31" s="650" t="s">
        <v>1643</v>
      </c>
      <c r="E31" s="653">
        <v>928</v>
      </c>
      <c r="F31" s="653">
        <v>168456.41999999998</v>
      </c>
      <c r="G31" s="650">
        <v>1</v>
      </c>
      <c r="H31" s="650">
        <v>181.5263146551724</v>
      </c>
      <c r="I31" s="653">
        <v>735</v>
      </c>
      <c r="J31" s="653">
        <v>143129.35</v>
      </c>
      <c r="K31" s="650">
        <v>0.84965209399558661</v>
      </c>
      <c r="L31" s="650">
        <v>194.73380952380953</v>
      </c>
      <c r="M31" s="653">
        <v>230</v>
      </c>
      <c r="N31" s="653">
        <v>50788.6</v>
      </c>
      <c r="O31" s="666">
        <v>0.30149400064420223</v>
      </c>
      <c r="P31" s="654">
        <v>220.82</v>
      </c>
    </row>
    <row r="32" spans="1:16" ht="14.4" customHeight="1" x14ac:dyDescent="0.3">
      <c r="A32" s="649" t="s">
        <v>1647</v>
      </c>
      <c r="B32" s="650" t="s">
        <v>1659</v>
      </c>
      <c r="C32" s="650" t="s">
        <v>1678</v>
      </c>
      <c r="D32" s="650" t="s">
        <v>1643</v>
      </c>
      <c r="E32" s="653">
        <v>707337</v>
      </c>
      <c r="F32" s="653">
        <v>2118728.2499999995</v>
      </c>
      <c r="G32" s="650">
        <v>1</v>
      </c>
      <c r="H32" s="650">
        <v>2.9953590014377864</v>
      </c>
      <c r="I32" s="653">
        <v>784990</v>
      </c>
      <c r="J32" s="653">
        <v>2437345.0999999992</v>
      </c>
      <c r="K32" s="650">
        <v>1.150381177954275</v>
      </c>
      <c r="L32" s="650">
        <v>3.1049377699078957</v>
      </c>
      <c r="M32" s="653">
        <v>665469</v>
      </c>
      <c r="N32" s="653">
        <v>2169428.939999999</v>
      </c>
      <c r="O32" s="666">
        <v>1.0239297748543257</v>
      </c>
      <c r="P32" s="654">
        <v>3.2599999999999985</v>
      </c>
    </row>
    <row r="33" spans="1:16" ht="14.4" customHeight="1" x14ac:dyDescent="0.3">
      <c r="A33" s="649" t="s">
        <v>1647</v>
      </c>
      <c r="B33" s="650" t="s">
        <v>1659</v>
      </c>
      <c r="C33" s="650" t="s">
        <v>1679</v>
      </c>
      <c r="D33" s="650" t="s">
        <v>1643</v>
      </c>
      <c r="E33" s="653"/>
      <c r="F33" s="653"/>
      <c r="G33" s="650"/>
      <c r="H33" s="650"/>
      <c r="I33" s="653">
        <v>16750</v>
      </c>
      <c r="J33" s="653">
        <v>103682.5</v>
      </c>
      <c r="K33" s="650"/>
      <c r="L33" s="650">
        <v>6.19</v>
      </c>
      <c r="M33" s="653"/>
      <c r="N33" s="653"/>
      <c r="O33" s="666"/>
      <c r="P33" s="654"/>
    </row>
    <row r="34" spans="1:16" ht="14.4" customHeight="1" x14ac:dyDescent="0.3">
      <c r="A34" s="649" t="s">
        <v>1647</v>
      </c>
      <c r="B34" s="650" t="s">
        <v>1659</v>
      </c>
      <c r="C34" s="650" t="s">
        <v>1680</v>
      </c>
      <c r="D34" s="650" t="s">
        <v>1643</v>
      </c>
      <c r="E34" s="653">
        <v>648</v>
      </c>
      <c r="F34" s="653">
        <v>149861.12</v>
      </c>
      <c r="G34" s="650">
        <v>1</v>
      </c>
      <c r="H34" s="650">
        <v>231.26716049382716</v>
      </c>
      <c r="I34" s="653">
        <v>3960</v>
      </c>
      <c r="J34" s="653">
        <v>928659.6</v>
      </c>
      <c r="K34" s="650">
        <v>6.1968014118672006</v>
      </c>
      <c r="L34" s="650">
        <v>234.51</v>
      </c>
      <c r="M34" s="653">
        <v>880</v>
      </c>
      <c r="N34" s="653">
        <v>214112.8</v>
      </c>
      <c r="O34" s="666">
        <v>1.4287414907882712</v>
      </c>
      <c r="P34" s="654">
        <v>243.30999999999997</v>
      </c>
    </row>
    <row r="35" spans="1:16" ht="14.4" customHeight="1" x14ac:dyDescent="0.3">
      <c r="A35" s="649" t="s">
        <v>1647</v>
      </c>
      <c r="B35" s="650" t="s">
        <v>1659</v>
      </c>
      <c r="C35" s="650" t="s">
        <v>1681</v>
      </c>
      <c r="D35" s="650" t="s">
        <v>1643</v>
      </c>
      <c r="E35" s="653">
        <v>3000</v>
      </c>
      <c r="F35" s="653">
        <v>33660</v>
      </c>
      <c r="G35" s="650">
        <v>1</v>
      </c>
      <c r="H35" s="650">
        <v>11.22</v>
      </c>
      <c r="I35" s="653"/>
      <c r="J35" s="653"/>
      <c r="K35" s="650"/>
      <c r="L35" s="650"/>
      <c r="M35" s="653"/>
      <c r="N35" s="653"/>
      <c r="O35" s="666"/>
      <c r="P35" s="654"/>
    </row>
    <row r="36" spans="1:16" ht="14.4" customHeight="1" x14ac:dyDescent="0.3">
      <c r="A36" s="649" t="s">
        <v>1647</v>
      </c>
      <c r="B36" s="650" t="s">
        <v>1659</v>
      </c>
      <c r="C36" s="650" t="s">
        <v>1682</v>
      </c>
      <c r="D36" s="650" t="s">
        <v>1643</v>
      </c>
      <c r="E36" s="653">
        <v>705030.10000000009</v>
      </c>
      <c r="F36" s="653">
        <v>22362616.799999986</v>
      </c>
      <c r="G36" s="650">
        <v>1</v>
      </c>
      <c r="H36" s="650">
        <v>31.718669600063858</v>
      </c>
      <c r="I36" s="653">
        <v>840114</v>
      </c>
      <c r="J36" s="653">
        <v>27881106.929999996</v>
      </c>
      <c r="K36" s="650">
        <v>1.2467730042219394</v>
      </c>
      <c r="L36" s="650">
        <v>33.187289974931971</v>
      </c>
      <c r="M36" s="653">
        <v>866858</v>
      </c>
      <c r="N36" s="653">
        <v>28866371.40000001</v>
      </c>
      <c r="O36" s="666">
        <v>1.2908315542034432</v>
      </c>
      <c r="P36" s="654">
        <v>33.300000000000011</v>
      </c>
    </row>
    <row r="37" spans="1:16" ht="14.4" customHeight="1" x14ac:dyDescent="0.3">
      <c r="A37" s="649" t="s">
        <v>1647</v>
      </c>
      <c r="B37" s="650" t="s">
        <v>1659</v>
      </c>
      <c r="C37" s="650" t="s">
        <v>1683</v>
      </c>
      <c r="D37" s="650" t="s">
        <v>1643</v>
      </c>
      <c r="E37" s="653">
        <v>1500</v>
      </c>
      <c r="F37" s="653">
        <v>8760</v>
      </c>
      <c r="G37" s="650">
        <v>1</v>
      </c>
      <c r="H37" s="650">
        <v>5.84</v>
      </c>
      <c r="I37" s="653">
        <v>700</v>
      </c>
      <c r="J37" s="653">
        <v>4242</v>
      </c>
      <c r="K37" s="650">
        <v>0.48424657534246573</v>
      </c>
      <c r="L37" s="650">
        <v>6.06</v>
      </c>
      <c r="M37" s="653">
        <v>0</v>
      </c>
      <c r="N37" s="653">
        <v>0</v>
      </c>
      <c r="O37" s="666">
        <v>0</v>
      </c>
      <c r="P37" s="654"/>
    </row>
    <row r="38" spans="1:16" ht="14.4" customHeight="1" x14ac:dyDescent="0.3">
      <c r="A38" s="649" t="s">
        <v>1647</v>
      </c>
      <c r="B38" s="650" t="s">
        <v>1659</v>
      </c>
      <c r="C38" s="650" t="s">
        <v>1684</v>
      </c>
      <c r="D38" s="650" t="s">
        <v>1643</v>
      </c>
      <c r="E38" s="653">
        <v>1562</v>
      </c>
      <c r="F38" s="653">
        <v>233266.63999999998</v>
      </c>
      <c r="G38" s="650">
        <v>1</v>
      </c>
      <c r="H38" s="650">
        <v>149.33843790012804</v>
      </c>
      <c r="I38" s="653">
        <v>2044</v>
      </c>
      <c r="J38" s="653">
        <v>321908.02</v>
      </c>
      <c r="K38" s="650">
        <v>1.3800002434981704</v>
      </c>
      <c r="L38" s="650">
        <v>157.48924657534246</v>
      </c>
      <c r="M38" s="653">
        <v>2096</v>
      </c>
      <c r="N38" s="653">
        <v>332467.52000000008</v>
      </c>
      <c r="O38" s="666">
        <v>1.4252681823684694</v>
      </c>
      <c r="P38" s="654">
        <v>158.62000000000003</v>
      </c>
    </row>
    <row r="39" spans="1:16" ht="14.4" customHeight="1" x14ac:dyDescent="0.3">
      <c r="A39" s="649" t="s">
        <v>1647</v>
      </c>
      <c r="B39" s="650" t="s">
        <v>1659</v>
      </c>
      <c r="C39" s="650" t="s">
        <v>1685</v>
      </c>
      <c r="D39" s="650" t="s">
        <v>1643</v>
      </c>
      <c r="E39" s="653">
        <v>5220</v>
      </c>
      <c r="F39" s="653">
        <v>94603.8</v>
      </c>
      <c r="G39" s="650">
        <v>1</v>
      </c>
      <c r="H39" s="650">
        <v>18.123333333333335</v>
      </c>
      <c r="I39" s="653">
        <v>7230</v>
      </c>
      <c r="J39" s="653">
        <v>139502.39999999999</v>
      </c>
      <c r="K39" s="650">
        <v>1.4745961578710367</v>
      </c>
      <c r="L39" s="650">
        <v>19.294937759336097</v>
      </c>
      <c r="M39" s="653">
        <v>7445</v>
      </c>
      <c r="N39" s="653">
        <v>143986.30000000002</v>
      </c>
      <c r="O39" s="666">
        <v>1.5219927740746144</v>
      </c>
      <c r="P39" s="654">
        <v>19.340000000000003</v>
      </c>
    </row>
    <row r="40" spans="1:16" ht="14.4" customHeight="1" x14ac:dyDescent="0.3">
      <c r="A40" s="649" t="s">
        <v>1647</v>
      </c>
      <c r="B40" s="650" t="s">
        <v>1659</v>
      </c>
      <c r="C40" s="650" t="s">
        <v>1686</v>
      </c>
      <c r="D40" s="650" t="s">
        <v>1643</v>
      </c>
      <c r="E40" s="653">
        <v>12609</v>
      </c>
      <c r="F40" s="653">
        <v>158602.5</v>
      </c>
      <c r="G40" s="650">
        <v>1</v>
      </c>
      <c r="H40" s="650">
        <v>12.578515346181298</v>
      </c>
      <c r="I40" s="653"/>
      <c r="J40" s="653"/>
      <c r="K40" s="650"/>
      <c r="L40" s="650"/>
      <c r="M40" s="653"/>
      <c r="N40" s="653"/>
      <c r="O40" s="666"/>
      <c r="P40" s="654"/>
    </row>
    <row r="41" spans="1:16" ht="14.4" customHeight="1" x14ac:dyDescent="0.3">
      <c r="A41" s="649" t="s">
        <v>1647</v>
      </c>
      <c r="B41" s="650" t="s">
        <v>1659</v>
      </c>
      <c r="C41" s="650" t="s">
        <v>1687</v>
      </c>
      <c r="D41" s="650" t="s">
        <v>1643</v>
      </c>
      <c r="E41" s="653"/>
      <c r="F41" s="653"/>
      <c r="G41" s="650"/>
      <c r="H41" s="650"/>
      <c r="I41" s="653"/>
      <c r="J41" s="653"/>
      <c r="K41" s="650"/>
      <c r="L41" s="650"/>
      <c r="M41" s="653">
        <v>6301</v>
      </c>
      <c r="N41" s="653">
        <v>87500</v>
      </c>
      <c r="O41" s="666"/>
      <c r="P41" s="654">
        <v>13.886684653229645</v>
      </c>
    </row>
    <row r="42" spans="1:16" ht="14.4" customHeight="1" x14ac:dyDescent="0.3">
      <c r="A42" s="649" t="s">
        <v>1647</v>
      </c>
      <c r="B42" s="650" t="s">
        <v>1659</v>
      </c>
      <c r="C42" s="650" t="s">
        <v>1688</v>
      </c>
      <c r="D42" s="650" t="s">
        <v>1643</v>
      </c>
      <c r="E42" s="653"/>
      <c r="F42" s="653"/>
      <c r="G42" s="650"/>
      <c r="H42" s="650"/>
      <c r="I42" s="653"/>
      <c r="J42" s="653"/>
      <c r="K42" s="650"/>
      <c r="L42" s="650"/>
      <c r="M42" s="653">
        <v>24</v>
      </c>
      <c r="N42" s="653">
        <v>1374.72</v>
      </c>
      <c r="O42" s="666"/>
      <c r="P42" s="654">
        <v>57.28</v>
      </c>
    </row>
    <row r="43" spans="1:16" ht="14.4" customHeight="1" x14ac:dyDescent="0.3">
      <c r="A43" s="649" t="s">
        <v>1647</v>
      </c>
      <c r="B43" s="650" t="s">
        <v>1659</v>
      </c>
      <c r="C43" s="650" t="s">
        <v>1689</v>
      </c>
      <c r="D43" s="650" t="s">
        <v>1643</v>
      </c>
      <c r="E43" s="653"/>
      <c r="F43" s="653"/>
      <c r="G43" s="650"/>
      <c r="H43" s="650"/>
      <c r="I43" s="653"/>
      <c r="J43" s="653"/>
      <c r="K43" s="650"/>
      <c r="L43" s="650"/>
      <c r="M43" s="653">
        <v>8856</v>
      </c>
      <c r="N43" s="653">
        <v>520909.92</v>
      </c>
      <c r="O43" s="666"/>
      <c r="P43" s="654">
        <v>58.82</v>
      </c>
    </row>
    <row r="44" spans="1:16" ht="14.4" customHeight="1" x14ac:dyDescent="0.3">
      <c r="A44" s="649" t="s">
        <v>1647</v>
      </c>
      <c r="B44" s="650" t="s">
        <v>1659</v>
      </c>
      <c r="C44" s="650" t="s">
        <v>1690</v>
      </c>
      <c r="D44" s="650" t="s">
        <v>1643</v>
      </c>
      <c r="E44" s="653"/>
      <c r="F44" s="653"/>
      <c r="G44" s="650"/>
      <c r="H44" s="650"/>
      <c r="I44" s="653"/>
      <c r="J44" s="653"/>
      <c r="K44" s="650"/>
      <c r="L44" s="650"/>
      <c r="M44" s="653">
        <v>1</v>
      </c>
      <c r="N44" s="653">
        <v>53.91</v>
      </c>
      <c r="O44" s="666"/>
      <c r="P44" s="654">
        <v>53.91</v>
      </c>
    </row>
    <row r="45" spans="1:16" ht="14.4" customHeight="1" x14ac:dyDescent="0.3">
      <c r="A45" s="649" t="s">
        <v>1647</v>
      </c>
      <c r="B45" s="650" t="s">
        <v>1659</v>
      </c>
      <c r="C45" s="650" t="s">
        <v>1691</v>
      </c>
      <c r="D45" s="650" t="s">
        <v>1643</v>
      </c>
      <c r="E45" s="653"/>
      <c r="F45" s="653"/>
      <c r="G45" s="650"/>
      <c r="H45" s="650"/>
      <c r="I45" s="653"/>
      <c r="J45" s="653"/>
      <c r="K45" s="650"/>
      <c r="L45" s="650"/>
      <c r="M45" s="653">
        <v>2</v>
      </c>
      <c r="N45" s="653">
        <v>24812.04</v>
      </c>
      <c r="O45" s="666"/>
      <c r="P45" s="654">
        <v>12406.02</v>
      </c>
    </row>
    <row r="46" spans="1:16" ht="14.4" customHeight="1" x14ac:dyDescent="0.3">
      <c r="A46" s="649" t="s">
        <v>1647</v>
      </c>
      <c r="B46" s="650" t="s">
        <v>1692</v>
      </c>
      <c r="C46" s="650" t="s">
        <v>1693</v>
      </c>
      <c r="D46" s="650" t="s">
        <v>1694</v>
      </c>
      <c r="E46" s="653">
        <v>80</v>
      </c>
      <c r="F46" s="653">
        <v>70745.60000000002</v>
      </c>
      <c r="G46" s="650">
        <v>1</v>
      </c>
      <c r="H46" s="650">
        <v>884.32000000000028</v>
      </c>
      <c r="I46" s="653"/>
      <c r="J46" s="653"/>
      <c r="K46" s="650"/>
      <c r="L46" s="650"/>
      <c r="M46" s="653">
        <v>1748</v>
      </c>
      <c r="N46" s="653">
        <v>1545791.3599999987</v>
      </c>
      <c r="O46" s="666">
        <v>21.849999999999977</v>
      </c>
      <c r="P46" s="654">
        <v>884.31999999999925</v>
      </c>
    </row>
    <row r="47" spans="1:16" ht="14.4" customHeight="1" x14ac:dyDescent="0.3">
      <c r="A47" s="649" t="s">
        <v>1647</v>
      </c>
      <c r="B47" s="650" t="s">
        <v>1695</v>
      </c>
      <c r="C47" s="650" t="s">
        <v>1696</v>
      </c>
      <c r="D47" s="650" t="s">
        <v>1697</v>
      </c>
      <c r="E47" s="653">
        <v>307</v>
      </c>
      <c r="F47" s="653">
        <v>10438</v>
      </c>
      <c r="G47" s="650">
        <v>1</v>
      </c>
      <c r="H47" s="650">
        <v>34</v>
      </c>
      <c r="I47" s="653">
        <v>293</v>
      </c>
      <c r="J47" s="653">
        <v>9962</v>
      </c>
      <c r="K47" s="650">
        <v>0.9543973941368078</v>
      </c>
      <c r="L47" s="650">
        <v>34</v>
      </c>
      <c r="M47" s="653">
        <v>270</v>
      </c>
      <c r="N47" s="653">
        <v>9336</v>
      </c>
      <c r="O47" s="666">
        <v>0.89442421919908033</v>
      </c>
      <c r="P47" s="654">
        <v>34.577777777777776</v>
      </c>
    </row>
    <row r="48" spans="1:16" ht="14.4" customHeight="1" x14ac:dyDescent="0.3">
      <c r="A48" s="649" t="s">
        <v>1647</v>
      </c>
      <c r="B48" s="650" t="s">
        <v>1695</v>
      </c>
      <c r="C48" s="650" t="s">
        <v>1698</v>
      </c>
      <c r="D48" s="650" t="s">
        <v>1699</v>
      </c>
      <c r="E48" s="653">
        <v>143</v>
      </c>
      <c r="F48" s="653">
        <v>59917</v>
      </c>
      <c r="G48" s="650">
        <v>1</v>
      </c>
      <c r="H48" s="650">
        <v>419</v>
      </c>
      <c r="I48" s="653">
        <v>120</v>
      </c>
      <c r="J48" s="653">
        <v>50400</v>
      </c>
      <c r="K48" s="650">
        <v>0.84116360966002968</v>
      </c>
      <c r="L48" s="650">
        <v>420</v>
      </c>
      <c r="M48" s="653">
        <v>151</v>
      </c>
      <c r="N48" s="653">
        <v>63720</v>
      </c>
      <c r="O48" s="666">
        <v>1.0634711350701804</v>
      </c>
      <c r="P48" s="654">
        <v>421.98675496688742</v>
      </c>
    </row>
    <row r="49" spans="1:16" ht="14.4" customHeight="1" x14ac:dyDescent="0.3">
      <c r="A49" s="649" t="s">
        <v>1647</v>
      </c>
      <c r="B49" s="650" t="s">
        <v>1695</v>
      </c>
      <c r="C49" s="650" t="s">
        <v>1700</v>
      </c>
      <c r="D49" s="650" t="s">
        <v>1701</v>
      </c>
      <c r="E49" s="653">
        <v>1057</v>
      </c>
      <c r="F49" s="653">
        <v>171234</v>
      </c>
      <c r="G49" s="650">
        <v>1</v>
      </c>
      <c r="H49" s="650">
        <v>162</v>
      </c>
      <c r="I49" s="653">
        <v>1058</v>
      </c>
      <c r="J49" s="653">
        <v>172454</v>
      </c>
      <c r="K49" s="650">
        <v>1.0071247532616185</v>
      </c>
      <c r="L49" s="650">
        <v>163</v>
      </c>
      <c r="M49" s="653">
        <v>1233</v>
      </c>
      <c r="N49" s="653">
        <v>201730</v>
      </c>
      <c r="O49" s="666">
        <v>1.1780954716937058</v>
      </c>
      <c r="P49" s="654">
        <v>163.60908353609082</v>
      </c>
    </row>
    <row r="50" spans="1:16" ht="14.4" customHeight="1" x14ac:dyDescent="0.3">
      <c r="A50" s="649" t="s">
        <v>1647</v>
      </c>
      <c r="B50" s="650" t="s">
        <v>1695</v>
      </c>
      <c r="C50" s="650" t="s">
        <v>1702</v>
      </c>
      <c r="D50" s="650" t="s">
        <v>1703</v>
      </c>
      <c r="E50" s="653">
        <v>1</v>
      </c>
      <c r="F50" s="653">
        <v>323</v>
      </c>
      <c r="G50" s="650">
        <v>1</v>
      </c>
      <c r="H50" s="650">
        <v>323</v>
      </c>
      <c r="I50" s="653"/>
      <c r="J50" s="653"/>
      <c r="K50" s="650"/>
      <c r="L50" s="650"/>
      <c r="M50" s="653"/>
      <c r="N50" s="653"/>
      <c r="O50" s="666"/>
      <c r="P50" s="654"/>
    </row>
    <row r="51" spans="1:16" ht="14.4" customHeight="1" x14ac:dyDescent="0.3">
      <c r="A51" s="649" t="s">
        <v>1647</v>
      </c>
      <c r="B51" s="650" t="s">
        <v>1695</v>
      </c>
      <c r="C51" s="650" t="s">
        <v>1704</v>
      </c>
      <c r="D51" s="650" t="s">
        <v>1705</v>
      </c>
      <c r="E51" s="653">
        <v>12</v>
      </c>
      <c r="F51" s="653">
        <v>3600</v>
      </c>
      <c r="G51" s="650">
        <v>1</v>
      </c>
      <c r="H51" s="650">
        <v>300</v>
      </c>
      <c r="I51" s="653">
        <v>8</v>
      </c>
      <c r="J51" s="653">
        <v>2408</v>
      </c>
      <c r="K51" s="650">
        <v>0.66888888888888887</v>
      </c>
      <c r="L51" s="650">
        <v>301</v>
      </c>
      <c r="M51" s="653">
        <v>12</v>
      </c>
      <c r="N51" s="653">
        <v>3619</v>
      </c>
      <c r="O51" s="666">
        <v>1.0052777777777777</v>
      </c>
      <c r="P51" s="654">
        <v>301.58333333333331</v>
      </c>
    </row>
    <row r="52" spans="1:16" ht="14.4" customHeight="1" x14ac:dyDescent="0.3">
      <c r="A52" s="649" t="s">
        <v>1647</v>
      </c>
      <c r="B52" s="650" t="s">
        <v>1695</v>
      </c>
      <c r="C52" s="650" t="s">
        <v>1706</v>
      </c>
      <c r="D52" s="650" t="s">
        <v>1707</v>
      </c>
      <c r="E52" s="653">
        <v>2</v>
      </c>
      <c r="F52" s="653">
        <v>2746</v>
      </c>
      <c r="G52" s="650">
        <v>1</v>
      </c>
      <c r="H52" s="650">
        <v>1373</v>
      </c>
      <c r="I52" s="653">
        <v>1</v>
      </c>
      <c r="J52" s="653">
        <v>1376</v>
      </c>
      <c r="K52" s="650">
        <v>0.50109249817916968</v>
      </c>
      <c r="L52" s="650">
        <v>1376</v>
      </c>
      <c r="M52" s="653">
        <v>2</v>
      </c>
      <c r="N52" s="653">
        <v>2756</v>
      </c>
      <c r="O52" s="666">
        <v>1.0036416605972323</v>
      </c>
      <c r="P52" s="654">
        <v>1378</v>
      </c>
    </row>
    <row r="53" spans="1:16" ht="14.4" customHeight="1" x14ac:dyDescent="0.3">
      <c r="A53" s="649" t="s">
        <v>1647</v>
      </c>
      <c r="B53" s="650" t="s">
        <v>1695</v>
      </c>
      <c r="C53" s="650" t="s">
        <v>955</v>
      </c>
      <c r="D53" s="650" t="s">
        <v>1708</v>
      </c>
      <c r="E53" s="653"/>
      <c r="F53" s="653"/>
      <c r="G53" s="650"/>
      <c r="H53" s="650"/>
      <c r="I53" s="653">
        <v>15</v>
      </c>
      <c r="J53" s="653">
        <v>24960</v>
      </c>
      <c r="K53" s="650"/>
      <c r="L53" s="650">
        <v>1664</v>
      </c>
      <c r="M53" s="653">
        <v>6</v>
      </c>
      <c r="N53" s="653">
        <v>10008</v>
      </c>
      <c r="O53" s="666"/>
      <c r="P53" s="654">
        <v>1668</v>
      </c>
    </row>
    <row r="54" spans="1:16" ht="14.4" customHeight="1" x14ac:dyDescent="0.3">
      <c r="A54" s="649" t="s">
        <v>1647</v>
      </c>
      <c r="B54" s="650" t="s">
        <v>1695</v>
      </c>
      <c r="C54" s="650" t="s">
        <v>1709</v>
      </c>
      <c r="D54" s="650" t="s">
        <v>1710</v>
      </c>
      <c r="E54" s="653"/>
      <c r="F54" s="653"/>
      <c r="G54" s="650"/>
      <c r="H54" s="650"/>
      <c r="I54" s="653">
        <v>1</v>
      </c>
      <c r="J54" s="653">
        <v>901</v>
      </c>
      <c r="K54" s="650"/>
      <c r="L54" s="650">
        <v>901</v>
      </c>
      <c r="M54" s="653"/>
      <c r="N54" s="653"/>
      <c r="O54" s="666"/>
      <c r="P54" s="654"/>
    </row>
    <row r="55" spans="1:16" ht="14.4" customHeight="1" x14ac:dyDescent="0.3">
      <c r="A55" s="649" t="s">
        <v>1647</v>
      </c>
      <c r="B55" s="650" t="s">
        <v>1695</v>
      </c>
      <c r="C55" s="650" t="s">
        <v>1711</v>
      </c>
      <c r="D55" s="650" t="s">
        <v>1712</v>
      </c>
      <c r="E55" s="653">
        <v>60</v>
      </c>
      <c r="F55" s="653">
        <v>117660</v>
      </c>
      <c r="G55" s="650">
        <v>1</v>
      </c>
      <c r="H55" s="650">
        <v>1961</v>
      </c>
      <c r="I55" s="653">
        <v>59</v>
      </c>
      <c r="J55" s="653">
        <v>115935</v>
      </c>
      <c r="K55" s="650">
        <v>0.98533911269760321</v>
      </c>
      <c r="L55" s="650">
        <v>1965</v>
      </c>
      <c r="M55" s="653">
        <v>59</v>
      </c>
      <c r="N55" s="653">
        <v>116152</v>
      </c>
      <c r="O55" s="666">
        <v>0.98718340982491926</v>
      </c>
      <c r="P55" s="654">
        <v>1968.6779661016949</v>
      </c>
    </row>
    <row r="56" spans="1:16" ht="14.4" customHeight="1" x14ac:dyDescent="0.3">
      <c r="A56" s="649" t="s">
        <v>1647</v>
      </c>
      <c r="B56" s="650" t="s">
        <v>1695</v>
      </c>
      <c r="C56" s="650" t="s">
        <v>1713</v>
      </c>
      <c r="D56" s="650" t="s">
        <v>1714</v>
      </c>
      <c r="E56" s="653"/>
      <c r="F56" s="653"/>
      <c r="G56" s="650"/>
      <c r="H56" s="650"/>
      <c r="I56" s="653"/>
      <c r="J56" s="653"/>
      <c r="K56" s="650"/>
      <c r="L56" s="650"/>
      <c r="M56" s="653">
        <v>1</v>
      </c>
      <c r="N56" s="653">
        <v>3003</v>
      </c>
      <c r="O56" s="666"/>
      <c r="P56" s="654">
        <v>3003</v>
      </c>
    </row>
    <row r="57" spans="1:16" ht="14.4" customHeight="1" x14ac:dyDescent="0.3">
      <c r="A57" s="649" t="s">
        <v>1647</v>
      </c>
      <c r="B57" s="650" t="s">
        <v>1695</v>
      </c>
      <c r="C57" s="650" t="s">
        <v>1715</v>
      </c>
      <c r="D57" s="650" t="s">
        <v>1716</v>
      </c>
      <c r="E57" s="653"/>
      <c r="F57" s="653"/>
      <c r="G57" s="650"/>
      <c r="H57" s="650"/>
      <c r="I57" s="653">
        <v>1</v>
      </c>
      <c r="J57" s="653">
        <v>639</v>
      </c>
      <c r="K57" s="650"/>
      <c r="L57" s="650">
        <v>639</v>
      </c>
      <c r="M57" s="653">
        <v>1</v>
      </c>
      <c r="N57" s="653">
        <v>642</v>
      </c>
      <c r="O57" s="666"/>
      <c r="P57" s="654">
        <v>642</v>
      </c>
    </row>
    <row r="58" spans="1:16" ht="14.4" customHeight="1" x14ac:dyDescent="0.3">
      <c r="A58" s="649" t="s">
        <v>1647</v>
      </c>
      <c r="B58" s="650" t="s">
        <v>1695</v>
      </c>
      <c r="C58" s="650" t="s">
        <v>1717</v>
      </c>
      <c r="D58" s="650" t="s">
        <v>1718</v>
      </c>
      <c r="E58" s="653">
        <v>8</v>
      </c>
      <c r="F58" s="653">
        <v>10416</v>
      </c>
      <c r="G58" s="650">
        <v>1</v>
      </c>
      <c r="H58" s="650">
        <v>1302</v>
      </c>
      <c r="I58" s="653"/>
      <c r="J58" s="653"/>
      <c r="K58" s="650"/>
      <c r="L58" s="650"/>
      <c r="M58" s="653">
        <v>5</v>
      </c>
      <c r="N58" s="653">
        <v>6544</v>
      </c>
      <c r="O58" s="666">
        <v>0.62826420890937018</v>
      </c>
      <c r="P58" s="654">
        <v>1308.8</v>
      </c>
    </row>
    <row r="59" spans="1:16" ht="14.4" customHeight="1" x14ac:dyDescent="0.3">
      <c r="A59" s="649" t="s">
        <v>1647</v>
      </c>
      <c r="B59" s="650" t="s">
        <v>1695</v>
      </c>
      <c r="C59" s="650" t="s">
        <v>1719</v>
      </c>
      <c r="D59" s="650" t="s">
        <v>1720</v>
      </c>
      <c r="E59" s="653">
        <v>66</v>
      </c>
      <c r="F59" s="653">
        <v>91080</v>
      </c>
      <c r="G59" s="650">
        <v>1</v>
      </c>
      <c r="H59" s="650">
        <v>1380</v>
      </c>
      <c r="I59" s="653">
        <v>59</v>
      </c>
      <c r="J59" s="653">
        <v>81597</v>
      </c>
      <c r="K59" s="650">
        <v>0.89588274044795779</v>
      </c>
      <c r="L59" s="650">
        <v>1383</v>
      </c>
      <c r="M59" s="653">
        <v>52</v>
      </c>
      <c r="N59" s="653">
        <v>72108</v>
      </c>
      <c r="O59" s="666">
        <v>0.79169960474308299</v>
      </c>
      <c r="P59" s="654">
        <v>1386.6923076923076</v>
      </c>
    </row>
    <row r="60" spans="1:16" ht="14.4" customHeight="1" x14ac:dyDescent="0.3">
      <c r="A60" s="649" t="s">
        <v>1647</v>
      </c>
      <c r="B60" s="650" t="s">
        <v>1695</v>
      </c>
      <c r="C60" s="650" t="s">
        <v>1721</v>
      </c>
      <c r="D60" s="650" t="s">
        <v>1722</v>
      </c>
      <c r="E60" s="653">
        <v>145</v>
      </c>
      <c r="F60" s="653">
        <v>266220</v>
      </c>
      <c r="G60" s="650">
        <v>1</v>
      </c>
      <c r="H60" s="650">
        <v>1836</v>
      </c>
      <c r="I60" s="653">
        <v>119</v>
      </c>
      <c r="J60" s="653">
        <v>218960</v>
      </c>
      <c r="K60" s="650">
        <v>0.82247765006385698</v>
      </c>
      <c r="L60" s="650">
        <v>1840</v>
      </c>
      <c r="M60" s="653">
        <v>137</v>
      </c>
      <c r="N60" s="653">
        <v>252590</v>
      </c>
      <c r="O60" s="666">
        <v>0.94880174291939001</v>
      </c>
      <c r="P60" s="654">
        <v>1843.7226277372263</v>
      </c>
    </row>
    <row r="61" spans="1:16" ht="14.4" customHeight="1" x14ac:dyDescent="0.3">
      <c r="A61" s="649" t="s">
        <v>1647</v>
      </c>
      <c r="B61" s="650" t="s">
        <v>1695</v>
      </c>
      <c r="C61" s="650" t="s">
        <v>1723</v>
      </c>
      <c r="D61" s="650" t="s">
        <v>1724</v>
      </c>
      <c r="E61" s="653">
        <v>1</v>
      </c>
      <c r="F61" s="653">
        <v>1192</v>
      </c>
      <c r="G61" s="650">
        <v>1</v>
      </c>
      <c r="H61" s="650">
        <v>1192</v>
      </c>
      <c r="I61" s="653"/>
      <c r="J61" s="653"/>
      <c r="K61" s="650"/>
      <c r="L61" s="650"/>
      <c r="M61" s="653"/>
      <c r="N61" s="653"/>
      <c r="O61" s="666"/>
      <c r="P61" s="654"/>
    </row>
    <row r="62" spans="1:16" ht="14.4" customHeight="1" x14ac:dyDescent="0.3">
      <c r="A62" s="649" t="s">
        <v>1647</v>
      </c>
      <c r="B62" s="650" t="s">
        <v>1695</v>
      </c>
      <c r="C62" s="650" t="s">
        <v>1725</v>
      </c>
      <c r="D62" s="650" t="s">
        <v>1726</v>
      </c>
      <c r="E62" s="653">
        <v>56</v>
      </c>
      <c r="F62" s="653">
        <v>65296</v>
      </c>
      <c r="G62" s="650">
        <v>1</v>
      </c>
      <c r="H62" s="650">
        <v>1166</v>
      </c>
      <c r="I62" s="653">
        <v>45</v>
      </c>
      <c r="J62" s="653">
        <v>52605</v>
      </c>
      <c r="K62" s="650">
        <v>0.80563893653516294</v>
      </c>
      <c r="L62" s="650">
        <v>1169</v>
      </c>
      <c r="M62" s="653">
        <v>58</v>
      </c>
      <c r="N62" s="653">
        <v>68036</v>
      </c>
      <c r="O62" s="666">
        <v>1.0419627542269052</v>
      </c>
      <c r="P62" s="654">
        <v>1173.0344827586207</v>
      </c>
    </row>
    <row r="63" spans="1:16" ht="14.4" customHeight="1" x14ac:dyDescent="0.3">
      <c r="A63" s="649" t="s">
        <v>1647</v>
      </c>
      <c r="B63" s="650" t="s">
        <v>1695</v>
      </c>
      <c r="C63" s="650" t="s">
        <v>1727</v>
      </c>
      <c r="D63" s="650" t="s">
        <v>1728</v>
      </c>
      <c r="E63" s="653">
        <v>2</v>
      </c>
      <c r="F63" s="653">
        <v>3100</v>
      </c>
      <c r="G63" s="650">
        <v>1</v>
      </c>
      <c r="H63" s="650">
        <v>1550</v>
      </c>
      <c r="I63" s="653">
        <v>4</v>
      </c>
      <c r="J63" s="653">
        <v>6212</v>
      </c>
      <c r="K63" s="650">
        <v>2.0038709677419355</v>
      </c>
      <c r="L63" s="650">
        <v>1553</v>
      </c>
      <c r="M63" s="653">
        <v>2</v>
      </c>
      <c r="N63" s="653">
        <v>3118</v>
      </c>
      <c r="O63" s="666">
        <v>1.0058064516129033</v>
      </c>
      <c r="P63" s="654">
        <v>1559</v>
      </c>
    </row>
    <row r="64" spans="1:16" ht="14.4" customHeight="1" x14ac:dyDescent="0.3">
      <c r="A64" s="649" t="s">
        <v>1647</v>
      </c>
      <c r="B64" s="650" t="s">
        <v>1695</v>
      </c>
      <c r="C64" s="650" t="s">
        <v>1729</v>
      </c>
      <c r="D64" s="650" t="s">
        <v>1730</v>
      </c>
      <c r="E64" s="653">
        <v>100</v>
      </c>
      <c r="F64" s="653">
        <v>65300</v>
      </c>
      <c r="G64" s="650">
        <v>1</v>
      </c>
      <c r="H64" s="650">
        <v>653</v>
      </c>
      <c r="I64" s="653">
        <v>103</v>
      </c>
      <c r="J64" s="653">
        <v>67362</v>
      </c>
      <c r="K64" s="650">
        <v>1.0315773353751914</v>
      </c>
      <c r="L64" s="650">
        <v>654</v>
      </c>
      <c r="M64" s="653">
        <v>120</v>
      </c>
      <c r="N64" s="653">
        <v>78705</v>
      </c>
      <c r="O64" s="666">
        <v>1.2052833078101073</v>
      </c>
      <c r="P64" s="654">
        <v>655.875</v>
      </c>
    </row>
    <row r="65" spans="1:16" ht="14.4" customHeight="1" x14ac:dyDescent="0.3">
      <c r="A65" s="649" t="s">
        <v>1647</v>
      </c>
      <c r="B65" s="650" t="s">
        <v>1695</v>
      </c>
      <c r="C65" s="650" t="s">
        <v>1731</v>
      </c>
      <c r="D65" s="650" t="s">
        <v>1732</v>
      </c>
      <c r="E65" s="653">
        <v>49</v>
      </c>
      <c r="F65" s="653">
        <v>33516</v>
      </c>
      <c r="G65" s="650">
        <v>1</v>
      </c>
      <c r="H65" s="650">
        <v>684</v>
      </c>
      <c r="I65" s="653">
        <v>70</v>
      </c>
      <c r="J65" s="653">
        <v>47950</v>
      </c>
      <c r="K65" s="650">
        <v>1.4306599832915623</v>
      </c>
      <c r="L65" s="650">
        <v>685</v>
      </c>
      <c r="M65" s="653">
        <v>64</v>
      </c>
      <c r="N65" s="653">
        <v>43957</v>
      </c>
      <c r="O65" s="666">
        <v>1.3115228547559374</v>
      </c>
      <c r="P65" s="654">
        <v>686.828125</v>
      </c>
    </row>
    <row r="66" spans="1:16" ht="14.4" customHeight="1" x14ac:dyDescent="0.3">
      <c r="A66" s="649" t="s">
        <v>1647</v>
      </c>
      <c r="B66" s="650" t="s">
        <v>1695</v>
      </c>
      <c r="C66" s="650" t="s">
        <v>1733</v>
      </c>
      <c r="D66" s="650" t="s">
        <v>1734</v>
      </c>
      <c r="E66" s="653"/>
      <c r="F66" s="653"/>
      <c r="G66" s="650"/>
      <c r="H66" s="650"/>
      <c r="I66" s="653">
        <v>4</v>
      </c>
      <c r="J66" s="653">
        <v>10108</v>
      </c>
      <c r="K66" s="650"/>
      <c r="L66" s="650">
        <v>2527</v>
      </c>
      <c r="M66" s="653"/>
      <c r="N66" s="653"/>
      <c r="O66" s="666"/>
      <c r="P66" s="654"/>
    </row>
    <row r="67" spans="1:16" ht="14.4" customHeight="1" x14ac:dyDescent="0.3">
      <c r="A67" s="649" t="s">
        <v>1647</v>
      </c>
      <c r="B67" s="650" t="s">
        <v>1695</v>
      </c>
      <c r="C67" s="650" t="s">
        <v>1735</v>
      </c>
      <c r="D67" s="650" t="s">
        <v>1736</v>
      </c>
      <c r="E67" s="653">
        <v>3194</v>
      </c>
      <c r="F67" s="653">
        <v>5592694</v>
      </c>
      <c r="G67" s="650">
        <v>1</v>
      </c>
      <c r="H67" s="650">
        <v>1751</v>
      </c>
      <c r="I67" s="653">
        <v>3269</v>
      </c>
      <c r="J67" s="653">
        <v>5733826</v>
      </c>
      <c r="K67" s="650">
        <v>1.0252350656052343</v>
      </c>
      <c r="L67" s="650">
        <v>1754</v>
      </c>
      <c r="M67" s="653">
        <v>3113</v>
      </c>
      <c r="N67" s="653">
        <v>5471128</v>
      </c>
      <c r="O67" s="666">
        <v>0.97826342724990856</v>
      </c>
      <c r="P67" s="654">
        <v>1757.5097976228719</v>
      </c>
    </row>
    <row r="68" spans="1:16" ht="14.4" customHeight="1" x14ac:dyDescent="0.3">
      <c r="A68" s="649" t="s">
        <v>1647</v>
      </c>
      <c r="B68" s="650" t="s">
        <v>1695</v>
      </c>
      <c r="C68" s="650" t="s">
        <v>1737</v>
      </c>
      <c r="D68" s="650" t="s">
        <v>1738</v>
      </c>
      <c r="E68" s="653">
        <v>946</v>
      </c>
      <c r="F68" s="653">
        <v>386914</v>
      </c>
      <c r="G68" s="650">
        <v>1</v>
      </c>
      <c r="H68" s="650">
        <v>409</v>
      </c>
      <c r="I68" s="653">
        <v>839</v>
      </c>
      <c r="J68" s="653">
        <v>343990</v>
      </c>
      <c r="K68" s="650">
        <v>0.88906061812185655</v>
      </c>
      <c r="L68" s="650">
        <v>410</v>
      </c>
      <c r="M68" s="653">
        <v>968</v>
      </c>
      <c r="N68" s="653">
        <v>398094</v>
      </c>
      <c r="O68" s="666">
        <v>1.0288953100689042</v>
      </c>
      <c r="P68" s="654">
        <v>411.25413223140498</v>
      </c>
    </row>
    <row r="69" spans="1:16" ht="14.4" customHeight="1" x14ac:dyDescent="0.3">
      <c r="A69" s="649" t="s">
        <v>1647</v>
      </c>
      <c r="B69" s="650" t="s">
        <v>1695</v>
      </c>
      <c r="C69" s="650" t="s">
        <v>1739</v>
      </c>
      <c r="D69" s="650" t="s">
        <v>1740</v>
      </c>
      <c r="E69" s="653"/>
      <c r="F69" s="653"/>
      <c r="G69" s="650"/>
      <c r="H69" s="650"/>
      <c r="I69" s="653"/>
      <c r="J69" s="653"/>
      <c r="K69" s="650"/>
      <c r="L69" s="650"/>
      <c r="M69" s="653">
        <v>2</v>
      </c>
      <c r="N69" s="653">
        <v>6874</v>
      </c>
      <c r="O69" s="666"/>
      <c r="P69" s="654">
        <v>3437</v>
      </c>
    </row>
    <row r="70" spans="1:16" ht="14.4" customHeight="1" x14ac:dyDescent="0.3">
      <c r="A70" s="649" t="s">
        <v>1647</v>
      </c>
      <c r="B70" s="650" t="s">
        <v>1695</v>
      </c>
      <c r="C70" s="650" t="s">
        <v>1741</v>
      </c>
      <c r="D70" s="650" t="s">
        <v>1742</v>
      </c>
      <c r="E70" s="653">
        <v>1</v>
      </c>
      <c r="F70" s="653">
        <v>8488</v>
      </c>
      <c r="G70" s="650">
        <v>1</v>
      </c>
      <c r="H70" s="650">
        <v>8488</v>
      </c>
      <c r="I70" s="653"/>
      <c r="J70" s="653"/>
      <c r="K70" s="650"/>
      <c r="L70" s="650"/>
      <c r="M70" s="653">
        <v>1</v>
      </c>
      <c r="N70" s="653">
        <v>8491</v>
      </c>
      <c r="O70" s="666">
        <v>1.0003534401508012</v>
      </c>
      <c r="P70" s="654">
        <v>8491</v>
      </c>
    </row>
    <row r="71" spans="1:16" ht="14.4" customHeight="1" x14ac:dyDescent="0.3">
      <c r="A71" s="649" t="s">
        <v>1647</v>
      </c>
      <c r="B71" s="650" t="s">
        <v>1695</v>
      </c>
      <c r="C71" s="650" t="s">
        <v>1743</v>
      </c>
      <c r="D71" s="650" t="s">
        <v>1744</v>
      </c>
      <c r="E71" s="653"/>
      <c r="F71" s="653"/>
      <c r="G71" s="650"/>
      <c r="H71" s="650"/>
      <c r="I71" s="653">
        <v>1961</v>
      </c>
      <c r="J71" s="653">
        <v>28097208</v>
      </c>
      <c r="K71" s="650"/>
      <c r="L71" s="650">
        <v>14328</v>
      </c>
      <c r="M71" s="653">
        <v>2064</v>
      </c>
      <c r="N71" s="653">
        <v>29582536</v>
      </c>
      <c r="O71" s="666"/>
      <c r="P71" s="654">
        <v>14332.624031007752</v>
      </c>
    </row>
    <row r="72" spans="1:16" ht="14.4" customHeight="1" x14ac:dyDescent="0.3">
      <c r="A72" s="649" t="s">
        <v>1647</v>
      </c>
      <c r="B72" s="650" t="s">
        <v>1695</v>
      </c>
      <c r="C72" s="650" t="s">
        <v>1745</v>
      </c>
      <c r="D72" s="650" t="s">
        <v>1746</v>
      </c>
      <c r="E72" s="653"/>
      <c r="F72" s="653"/>
      <c r="G72" s="650"/>
      <c r="H72" s="650"/>
      <c r="I72" s="653">
        <v>3</v>
      </c>
      <c r="J72" s="653">
        <v>0</v>
      </c>
      <c r="K72" s="650"/>
      <c r="L72" s="650">
        <v>0</v>
      </c>
      <c r="M72" s="653">
        <v>5</v>
      </c>
      <c r="N72" s="653">
        <v>0</v>
      </c>
      <c r="O72" s="666"/>
      <c r="P72" s="654">
        <v>0</v>
      </c>
    </row>
    <row r="73" spans="1:16" ht="14.4" customHeight="1" x14ac:dyDescent="0.3">
      <c r="A73" s="649" t="s">
        <v>1647</v>
      </c>
      <c r="B73" s="650" t="s">
        <v>1695</v>
      </c>
      <c r="C73" s="650" t="s">
        <v>1747</v>
      </c>
      <c r="D73" s="650" t="s">
        <v>1748</v>
      </c>
      <c r="E73" s="653">
        <v>1050</v>
      </c>
      <c r="F73" s="653">
        <v>0</v>
      </c>
      <c r="G73" s="650"/>
      <c r="H73" s="650">
        <v>0</v>
      </c>
      <c r="I73" s="653">
        <v>1035</v>
      </c>
      <c r="J73" s="653">
        <v>0</v>
      </c>
      <c r="K73" s="650"/>
      <c r="L73" s="650">
        <v>0</v>
      </c>
      <c r="M73" s="653">
        <v>1221</v>
      </c>
      <c r="N73" s="653">
        <v>0</v>
      </c>
      <c r="O73" s="666"/>
      <c r="P73" s="654">
        <v>0</v>
      </c>
    </row>
    <row r="74" spans="1:16" ht="14.4" customHeight="1" x14ac:dyDescent="0.3">
      <c r="A74" s="649" t="s">
        <v>1647</v>
      </c>
      <c r="B74" s="650" t="s">
        <v>1695</v>
      </c>
      <c r="C74" s="650" t="s">
        <v>1749</v>
      </c>
      <c r="D74" s="650" t="s">
        <v>1643</v>
      </c>
      <c r="E74" s="653">
        <v>1986</v>
      </c>
      <c r="F74" s="653">
        <v>28903964</v>
      </c>
      <c r="G74" s="650">
        <v>1</v>
      </c>
      <c r="H74" s="650">
        <v>14553.859013091642</v>
      </c>
      <c r="I74" s="653"/>
      <c r="J74" s="653"/>
      <c r="K74" s="650"/>
      <c r="L74" s="650"/>
      <c r="M74" s="653"/>
      <c r="N74" s="653"/>
      <c r="O74" s="666"/>
      <c r="P74" s="654"/>
    </row>
    <row r="75" spans="1:16" ht="14.4" customHeight="1" x14ac:dyDescent="0.3">
      <c r="A75" s="649" t="s">
        <v>1647</v>
      </c>
      <c r="B75" s="650" t="s">
        <v>1695</v>
      </c>
      <c r="C75" s="650" t="s">
        <v>1750</v>
      </c>
      <c r="D75" s="650" t="s">
        <v>1751</v>
      </c>
      <c r="E75" s="653"/>
      <c r="F75" s="653"/>
      <c r="G75" s="650"/>
      <c r="H75" s="650"/>
      <c r="I75" s="653">
        <v>151</v>
      </c>
      <c r="J75" s="653">
        <v>0</v>
      </c>
      <c r="K75" s="650"/>
      <c r="L75" s="650">
        <v>0</v>
      </c>
      <c r="M75" s="653"/>
      <c r="N75" s="653"/>
      <c r="O75" s="666"/>
      <c r="P75" s="654"/>
    </row>
    <row r="76" spans="1:16" ht="14.4" customHeight="1" x14ac:dyDescent="0.3">
      <c r="A76" s="649" t="s">
        <v>1647</v>
      </c>
      <c r="B76" s="650" t="s">
        <v>1695</v>
      </c>
      <c r="C76" s="650" t="s">
        <v>1752</v>
      </c>
      <c r="D76" s="650" t="s">
        <v>1753</v>
      </c>
      <c r="E76" s="653"/>
      <c r="F76" s="653"/>
      <c r="G76" s="650"/>
      <c r="H76" s="650"/>
      <c r="I76" s="653"/>
      <c r="J76" s="653"/>
      <c r="K76" s="650"/>
      <c r="L76" s="650"/>
      <c r="M76" s="653">
        <v>354</v>
      </c>
      <c r="N76" s="653">
        <v>12744</v>
      </c>
      <c r="O76" s="666"/>
      <c r="P76" s="654">
        <v>36</v>
      </c>
    </row>
    <row r="77" spans="1:16" ht="14.4" customHeight="1" x14ac:dyDescent="0.3">
      <c r="A77" s="649" t="s">
        <v>1647</v>
      </c>
      <c r="B77" s="650" t="s">
        <v>1695</v>
      </c>
      <c r="C77" s="650" t="s">
        <v>1754</v>
      </c>
      <c r="D77" s="650" t="s">
        <v>1755</v>
      </c>
      <c r="E77" s="653">
        <v>415</v>
      </c>
      <c r="F77" s="653">
        <v>239870</v>
      </c>
      <c r="G77" s="650">
        <v>1</v>
      </c>
      <c r="H77" s="650">
        <v>578</v>
      </c>
      <c r="I77" s="653">
        <v>391</v>
      </c>
      <c r="J77" s="653">
        <v>226780</v>
      </c>
      <c r="K77" s="650">
        <v>0.94542877391920621</v>
      </c>
      <c r="L77" s="650">
        <v>580</v>
      </c>
      <c r="M77" s="653">
        <v>428</v>
      </c>
      <c r="N77" s="653">
        <v>249288</v>
      </c>
      <c r="O77" s="666">
        <v>1.0392629340892983</v>
      </c>
      <c r="P77" s="654">
        <v>582.44859813084111</v>
      </c>
    </row>
    <row r="78" spans="1:16" ht="14.4" customHeight="1" x14ac:dyDescent="0.3">
      <c r="A78" s="649" t="s">
        <v>1647</v>
      </c>
      <c r="B78" s="650" t="s">
        <v>1695</v>
      </c>
      <c r="C78" s="650" t="s">
        <v>1756</v>
      </c>
      <c r="D78" s="650" t="s">
        <v>1757</v>
      </c>
      <c r="E78" s="653"/>
      <c r="F78" s="653"/>
      <c r="G78" s="650"/>
      <c r="H78" s="650"/>
      <c r="I78" s="653">
        <v>1</v>
      </c>
      <c r="J78" s="653">
        <v>1949</v>
      </c>
      <c r="K78" s="650"/>
      <c r="L78" s="650">
        <v>1949</v>
      </c>
      <c r="M78" s="653">
        <v>2</v>
      </c>
      <c r="N78" s="653">
        <v>3909</v>
      </c>
      <c r="O78" s="666"/>
      <c r="P78" s="654">
        <v>1954.5</v>
      </c>
    </row>
    <row r="79" spans="1:16" ht="14.4" customHeight="1" x14ac:dyDescent="0.3">
      <c r="A79" s="649" t="s">
        <v>1647</v>
      </c>
      <c r="B79" s="650" t="s">
        <v>1695</v>
      </c>
      <c r="C79" s="650" t="s">
        <v>1758</v>
      </c>
      <c r="D79" s="650" t="s">
        <v>1759</v>
      </c>
      <c r="E79" s="653">
        <v>35</v>
      </c>
      <c r="F79" s="653">
        <v>14595</v>
      </c>
      <c r="G79" s="650">
        <v>1</v>
      </c>
      <c r="H79" s="650">
        <v>417</v>
      </c>
      <c r="I79" s="653">
        <v>33</v>
      </c>
      <c r="J79" s="653">
        <v>13794</v>
      </c>
      <c r="K79" s="650">
        <v>0.94511819116135665</v>
      </c>
      <c r="L79" s="650">
        <v>418</v>
      </c>
      <c r="M79" s="653">
        <v>42</v>
      </c>
      <c r="N79" s="653">
        <v>17624</v>
      </c>
      <c r="O79" s="666">
        <v>1.2075368276807126</v>
      </c>
      <c r="P79" s="654">
        <v>419.61904761904759</v>
      </c>
    </row>
    <row r="80" spans="1:16" ht="14.4" customHeight="1" x14ac:dyDescent="0.3">
      <c r="A80" s="649" t="s">
        <v>1647</v>
      </c>
      <c r="B80" s="650" t="s">
        <v>1695</v>
      </c>
      <c r="C80" s="650" t="s">
        <v>1760</v>
      </c>
      <c r="D80" s="650" t="s">
        <v>1761</v>
      </c>
      <c r="E80" s="653">
        <v>1027</v>
      </c>
      <c r="F80" s="653">
        <v>1317641</v>
      </c>
      <c r="G80" s="650">
        <v>1</v>
      </c>
      <c r="H80" s="650">
        <v>1283</v>
      </c>
      <c r="I80" s="653">
        <v>1143</v>
      </c>
      <c r="J80" s="653">
        <v>1469898</v>
      </c>
      <c r="K80" s="650">
        <v>1.1155527188361625</v>
      </c>
      <c r="L80" s="650">
        <v>1286</v>
      </c>
      <c r="M80" s="653">
        <v>956</v>
      </c>
      <c r="N80" s="653">
        <v>1232626</v>
      </c>
      <c r="O80" s="666">
        <v>0.93547939082041309</v>
      </c>
      <c r="P80" s="654">
        <v>1289.3577405857741</v>
      </c>
    </row>
    <row r="81" spans="1:16" ht="14.4" customHeight="1" x14ac:dyDescent="0.3">
      <c r="A81" s="649" t="s">
        <v>1647</v>
      </c>
      <c r="B81" s="650" t="s">
        <v>1695</v>
      </c>
      <c r="C81" s="650" t="s">
        <v>1762</v>
      </c>
      <c r="D81" s="650" t="s">
        <v>1763</v>
      </c>
      <c r="E81" s="653">
        <v>148</v>
      </c>
      <c r="F81" s="653">
        <v>71928</v>
      </c>
      <c r="G81" s="650">
        <v>1</v>
      </c>
      <c r="H81" s="650">
        <v>486</v>
      </c>
      <c r="I81" s="653">
        <v>127</v>
      </c>
      <c r="J81" s="653">
        <v>61849</v>
      </c>
      <c r="K81" s="650">
        <v>0.85987376265154047</v>
      </c>
      <c r="L81" s="650">
        <v>487</v>
      </c>
      <c r="M81" s="653">
        <v>163</v>
      </c>
      <c r="N81" s="653">
        <v>79569</v>
      </c>
      <c r="O81" s="666">
        <v>1.1062312312312312</v>
      </c>
      <c r="P81" s="654">
        <v>488.15337423312883</v>
      </c>
    </row>
    <row r="82" spans="1:16" ht="14.4" customHeight="1" x14ac:dyDescent="0.3">
      <c r="A82" s="649" t="s">
        <v>1647</v>
      </c>
      <c r="B82" s="650" t="s">
        <v>1695</v>
      </c>
      <c r="C82" s="650" t="s">
        <v>1764</v>
      </c>
      <c r="D82" s="650" t="s">
        <v>1765</v>
      </c>
      <c r="E82" s="653">
        <v>68</v>
      </c>
      <c r="F82" s="653">
        <v>152048</v>
      </c>
      <c r="G82" s="650">
        <v>1</v>
      </c>
      <c r="H82" s="650">
        <v>2236</v>
      </c>
      <c r="I82" s="653">
        <v>41</v>
      </c>
      <c r="J82" s="653">
        <v>91922</v>
      </c>
      <c r="K82" s="650">
        <v>0.60455908660423019</v>
      </c>
      <c r="L82" s="650">
        <v>2242</v>
      </c>
      <c r="M82" s="653">
        <v>63</v>
      </c>
      <c r="N82" s="653">
        <v>141642</v>
      </c>
      <c r="O82" s="666">
        <v>0.9315610859728507</v>
      </c>
      <c r="P82" s="654">
        <v>2248.2857142857142</v>
      </c>
    </row>
    <row r="83" spans="1:16" ht="14.4" customHeight="1" x14ac:dyDescent="0.3">
      <c r="A83" s="649" t="s">
        <v>1647</v>
      </c>
      <c r="B83" s="650" t="s">
        <v>1695</v>
      </c>
      <c r="C83" s="650" t="s">
        <v>1766</v>
      </c>
      <c r="D83" s="650" t="s">
        <v>1767</v>
      </c>
      <c r="E83" s="653">
        <v>46</v>
      </c>
      <c r="F83" s="653">
        <v>116334</v>
      </c>
      <c r="G83" s="650">
        <v>1</v>
      </c>
      <c r="H83" s="650">
        <v>2529</v>
      </c>
      <c r="I83" s="653">
        <v>47</v>
      </c>
      <c r="J83" s="653">
        <v>119145</v>
      </c>
      <c r="K83" s="650">
        <v>1.0241631853112589</v>
      </c>
      <c r="L83" s="650">
        <v>2535</v>
      </c>
      <c r="M83" s="653">
        <v>45</v>
      </c>
      <c r="N83" s="653">
        <v>114372</v>
      </c>
      <c r="O83" s="666">
        <v>0.98313476713600501</v>
      </c>
      <c r="P83" s="654">
        <v>2541.6</v>
      </c>
    </row>
    <row r="84" spans="1:16" ht="14.4" customHeight="1" x14ac:dyDescent="0.3">
      <c r="A84" s="649" t="s">
        <v>1647</v>
      </c>
      <c r="B84" s="650" t="s">
        <v>1695</v>
      </c>
      <c r="C84" s="650" t="s">
        <v>1768</v>
      </c>
      <c r="D84" s="650" t="s">
        <v>1769</v>
      </c>
      <c r="E84" s="653"/>
      <c r="F84" s="653"/>
      <c r="G84" s="650"/>
      <c r="H84" s="650"/>
      <c r="I84" s="653"/>
      <c r="J84" s="653"/>
      <c r="K84" s="650"/>
      <c r="L84" s="650"/>
      <c r="M84" s="653">
        <v>46</v>
      </c>
      <c r="N84" s="653">
        <v>15144</v>
      </c>
      <c r="O84" s="666"/>
      <c r="P84" s="654">
        <v>329.21739130434781</v>
      </c>
    </row>
    <row r="85" spans="1:16" ht="14.4" customHeight="1" x14ac:dyDescent="0.3">
      <c r="A85" s="649" t="s">
        <v>1647</v>
      </c>
      <c r="B85" s="650" t="s">
        <v>1695</v>
      </c>
      <c r="C85" s="650" t="s">
        <v>1770</v>
      </c>
      <c r="D85" s="650" t="s">
        <v>1771</v>
      </c>
      <c r="E85" s="653">
        <v>6</v>
      </c>
      <c r="F85" s="653">
        <v>1098</v>
      </c>
      <c r="G85" s="650">
        <v>1</v>
      </c>
      <c r="H85" s="650">
        <v>183</v>
      </c>
      <c r="I85" s="653">
        <v>10</v>
      </c>
      <c r="J85" s="653">
        <v>1840</v>
      </c>
      <c r="K85" s="650">
        <v>1.6757741347905282</v>
      </c>
      <c r="L85" s="650">
        <v>184</v>
      </c>
      <c r="M85" s="653">
        <v>5</v>
      </c>
      <c r="N85" s="653">
        <v>922</v>
      </c>
      <c r="O85" s="666">
        <v>0.83970856102003644</v>
      </c>
      <c r="P85" s="654">
        <v>184.4</v>
      </c>
    </row>
    <row r="86" spans="1:16" ht="14.4" customHeight="1" x14ac:dyDescent="0.3">
      <c r="A86" s="649" t="s">
        <v>1647</v>
      </c>
      <c r="B86" s="650" t="s">
        <v>1695</v>
      </c>
      <c r="C86" s="650" t="s">
        <v>1772</v>
      </c>
      <c r="D86" s="650" t="s">
        <v>1773</v>
      </c>
      <c r="E86" s="653">
        <v>5</v>
      </c>
      <c r="F86" s="653">
        <v>4855</v>
      </c>
      <c r="G86" s="650">
        <v>1</v>
      </c>
      <c r="H86" s="650">
        <v>971</v>
      </c>
      <c r="I86" s="653">
        <v>1</v>
      </c>
      <c r="J86" s="653">
        <v>982</v>
      </c>
      <c r="K86" s="650">
        <v>0.20226570545829042</v>
      </c>
      <c r="L86" s="650">
        <v>982</v>
      </c>
      <c r="M86" s="653">
        <v>3</v>
      </c>
      <c r="N86" s="653">
        <v>2965</v>
      </c>
      <c r="O86" s="666">
        <v>0.61071060762100926</v>
      </c>
      <c r="P86" s="654">
        <v>988.33333333333337</v>
      </c>
    </row>
    <row r="87" spans="1:16" ht="14.4" customHeight="1" x14ac:dyDescent="0.3">
      <c r="A87" s="649" t="s">
        <v>1647</v>
      </c>
      <c r="B87" s="650" t="s">
        <v>1695</v>
      </c>
      <c r="C87" s="650" t="s">
        <v>1774</v>
      </c>
      <c r="D87" s="650" t="s">
        <v>1775</v>
      </c>
      <c r="E87" s="653">
        <v>7</v>
      </c>
      <c r="F87" s="653">
        <v>3486</v>
      </c>
      <c r="G87" s="650">
        <v>1</v>
      </c>
      <c r="H87" s="650">
        <v>498</v>
      </c>
      <c r="I87" s="653">
        <v>7</v>
      </c>
      <c r="J87" s="653">
        <v>3493</v>
      </c>
      <c r="K87" s="650">
        <v>1.0020080321285141</v>
      </c>
      <c r="L87" s="650">
        <v>499</v>
      </c>
      <c r="M87" s="653">
        <v>13</v>
      </c>
      <c r="N87" s="653">
        <v>6503</v>
      </c>
      <c r="O87" s="666">
        <v>1.8654618473895583</v>
      </c>
      <c r="P87" s="654">
        <v>500.23076923076923</v>
      </c>
    </row>
    <row r="88" spans="1:16" ht="14.4" customHeight="1" x14ac:dyDescent="0.3">
      <c r="A88" s="649" t="s">
        <v>1647</v>
      </c>
      <c r="B88" s="650" t="s">
        <v>1695</v>
      </c>
      <c r="C88" s="650" t="s">
        <v>1776</v>
      </c>
      <c r="D88" s="650" t="s">
        <v>1777</v>
      </c>
      <c r="E88" s="653">
        <v>9</v>
      </c>
      <c r="F88" s="653">
        <v>1188</v>
      </c>
      <c r="G88" s="650">
        <v>1</v>
      </c>
      <c r="H88" s="650">
        <v>132</v>
      </c>
      <c r="I88" s="653">
        <v>6</v>
      </c>
      <c r="J88" s="653">
        <v>798</v>
      </c>
      <c r="K88" s="650">
        <v>0.67171717171717171</v>
      </c>
      <c r="L88" s="650">
        <v>133</v>
      </c>
      <c r="M88" s="653">
        <v>8</v>
      </c>
      <c r="N88" s="653">
        <v>1065</v>
      </c>
      <c r="O88" s="666">
        <v>0.89646464646464652</v>
      </c>
      <c r="P88" s="654">
        <v>133.125</v>
      </c>
    </row>
    <row r="89" spans="1:16" ht="14.4" customHeight="1" x14ac:dyDescent="0.3">
      <c r="A89" s="649" t="s">
        <v>1647</v>
      </c>
      <c r="B89" s="650" t="s">
        <v>1695</v>
      </c>
      <c r="C89" s="650" t="s">
        <v>1778</v>
      </c>
      <c r="D89" s="650" t="s">
        <v>1779</v>
      </c>
      <c r="E89" s="653"/>
      <c r="F89" s="653"/>
      <c r="G89" s="650"/>
      <c r="H89" s="650"/>
      <c r="I89" s="653">
        <v>1</v>
      </c>
      <c r="J89" s="653">
        <v>2397</v>
      </c>
      <c r="K89" s="650"/>
      <c r="L89" s="650">
        <v>2397</v>
      </c>
      <c r="M89" s="653"/>
      <c r="N89" s="653"/>
      <c r="O89" s="666"/>
      <c r="P89" s="654"/>
    </row>
    <row r="90" spans="1:16" ht="14.4" customHeight="1" x14ac:dyDescent="0.3">
      <c r="A90" s="649" t="s">
        <v>1647</v>
      </c>
      <c r="B90" s="650" t="s">
        <v>1695</v>
      </c>
      <c r="C90" s="650" t="s">
        <v>1780</v>
      </c>
      <c r="D90" s="650" t="s">
        <v>1781</v>
      </c>
      <c r="E90" s="653">
        <v>1</v>
      </c>
      <c r="F90" s="653">
        <v>1626</v>
      </c>
      <c r="G90" s="650">
        <v>1</v>
      </c>
      <c r="H90" s="650">
        <v>1626</v>
      </c>
      <c r="I90" s="653"/>
      <c r="J90" s="653"/>
      <c r="K90" s="650"/>
      <c r="L90" s="650"/>
      <c r="M90" s="653">
        <v>3</v>
      </c>
      <c r="N90" s="653">
        <v>4890</v>
      </c>
      <c r="O90" s="666">
        <v>3.0073800738007379</v>
      </c>
      <c r="P90" s="654">
        <v>1630</v>
      </c>
    </row>
    <row r="91" spans="1:16" ht="14.4" customHeight="1" x14ac:dyDescent="0.3">
      <c r="A91" s="649" t="s">
        <v>1647</v>
      </c>
      <c r="B91" s="650" t="s">
        <v>1695</v>
      </c>
      <c r="C91" s="650" t="s">
        <v>1782</v>
      </c>
      <c r="D91" s="650" t="s">
        <v>1783</v>
      </c>
      <c r="E91" s="653">
        <v>1</v>
      </c>
      <c r="F91" s="653">
        <v>690</v>
      </c>
      <c r="G91" s="650">
        <v>1</v>
      </c>
      <c r="H91" s="650">
        <v>690</v>
      </c>
      <c r="I91" s="653"/>
      <c r="J91" s="653"/>
      <c r="K91" s="650"/>
      <c r="L91" s="650"/>
      <c r="M91" s="653"/>
      <c r="N91" s="653"/>
      <c r="O91" s="666"/>
      <c r="P91" s="654"/>
    </row>
    <row r="92" spans="1:16" ht="14.4" customHeight="1" thickBot="1" x14ac:dyDescent="0.35">
      <c r="A92" s="655" t="s">
        <v>1647</v>
      </c>
      <c r="B92" s="656" t="s">
        <v>1695</v>
      </c>
      <c r="C92" s="656" t="s">
        <v>1784</v>
      </c>
      <c r="D92" s="656" t="s">
        <v>1785</v>
      </c>
      <c r="E92" s="659">
        <v>1</v>
      </c>
      <c r="F92" s="659">
        <v>1869</v>
      </c>
      <c r="G92" s="656">
        <v>1</v>
      </c>
      <c r="H92" s="656">
        <v>1869</v>
      </c>
      <c r="I92" s="659">
        <v>1</v>
      </c>
      <c r="J92" s="659">
        <v>1875</v>
      </c>
      <c r="K92" s="656">
        <v>1.0032102728731942</v>
      </c>
      <c r="L92" s="656">
        <v>1875</v>
      </c>
      <c r="M92" s="659"/>
      <c r="N92" s="659"/>
      <c r="O92" s="667"/>
      <c r="P92" s="660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0" t="s">
        <v>158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</row>
    <row r="2" spans="1:19" ht="14.4" customHeight="1" thickBot="1" x14ac:dyDescent="0.35">
      <c r="A2" s="383" t="s">
        <v>333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8770310</v>
      </c>
      <c r="C3" s="352">
        <f t="shared" ref="C3:R3" si="0">SUBTOTAL(9,C6:C1048576)</f>
        <v>28</v>
      </c>
      <c r="D3" s="352">
        <f t="shared" si="0"/>
        <v>7319934</v>
      </c>
      <c r="E3" s="352">
        <f t="shared" si="0"/>
        <v>21.65137978069669</v>
      </c>
      <c r="F3" s="352">
        <f t="shared" si="0"/>
        <v>7091719</v>
      </c>
      <c r="G3" s="355">
        <f>IF(B3&lt;&gt;0,F3/B3,"")</f>
        <v>0.80860528305156831</v>
      </c>
      <c r="H3" s="351">
        <f t="shared" si="0"/>
        <v>7351583.3300000001</v>
      </c>
      <c r="I3" s="352">
        <f t="shared" si="0"/>
        <v>27</v>
      </c>
      <c r="J3" s="352">
        <f t="shared" si="0"/>
        <v>6894121.0600000005</v>
      </c>
      <c r="K3" s="352">
        <f t="shared" si="0"/>
        <v>19.397549880320831</v>
      </c>
      <c r="L3" s="352">
        <f t="shared" si="0"/>
        <v>6383274.3799999999</v>
      </c>
      <c r="M3" s="353">
        <f>IF(H3&lt;&gt;0,L3/H3,"")</f>
        <v>0.8682856594920757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449209.69</v>
      </c>
      <c r="S3" s="353" t="str">
        <f>IF(N3&lt;&gt;0,R3/N3,"")</f>
        <v/>
      </c>
    </row>
    <row r="4" spans="1:19" ht="14.4" customHeight="1" x14ac:dyDescent="0.3">
      <c r="A4" s="545" t="s">
        <v>130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  <c r="N4" s="546" t="s">
        <v>126</v>
      </c>
      <c r="O4" s="547"/>
      <c r="P4" s="547"/>
      <c r="Q4" s="547"/>
      <c r="R4" s="547"/>
      <c r="S4" s="548"/>
    </row>
    <row r="5" spans="1:19" ht="14.4" customHeight="1" thickBot="1" x14ac:dyDescent="0.35">
      <c r="A5" s="771"/>
      <c r="B5" s="772">
        <v>2012</v>
      </c>
      <c r="C5" s="773"/>
      <c r="D5" s="773">
        <v>2013</v>
      </c>
      <c r="E5" s="773"/>
      <c r="F5" s="773">
        <v>2014</v>
      </c>
      <c r="G5" s="774" t="s">
        <v>2</v>
      </c>
      <c r="H5" s="772">
        <v>2012</v>
      </c>
      <c r="I5" s="773"/>
      <c r="J5" s="773">
        <v>2013</v>
      </c>
      <c r="K5" s="773"/>
      <c r="L5" s="773">
        <v>2014</v>
      </c>
      <c r="M5" s="774" t="s">
        <v>2</v>
      </c>
      <c r="N5" s="772">
        <v>2012</v>
      </c>
      <c r="O5" s="773"/>
      <c r="P5" s="773">
        <v>2013</v>
      </c>
      <c r="Q5" s="773"/>
      <c r="R5" s="773">
        <v>2014</v>
      </c>
      <c r="S5" s="774" t="s">
        <v>2</v>
      </c>
    </row>
    <row r="6" spans="1:19" ht="14.4" customHeight="1" x14ac:dyDescent="0.3">
      <c r="A6" s="737" t="s">
        <v>1787</v>
      </c>
      <c r="B6" s="789">
        <v>485744</v>
      </c>
      <c r="C6" s="723">
        <v>1</v>
      </c>
      <c r="D6" s="789">
        <v>542767</v>
      </c>
      <c r="E6" s="723">
        <v>1.1173931124213579</v>
      </c>
      <c r="F6" s="789">
        <v>697012</v>
      </c>
      <c r="G6" s="728">
        <v>1.4349369215059784</v>
      </c>
      <c r="H6" s="789">
        <v>835054.16999999993</v>
      </c>
      <c r="I6" s="723">
        <v>1</v>
      </c>
      <c r="J6" s="789">
        <v>702815.07</v>
      </c>
      <c r="K6" s="723">
        <v>0.84164009383966076</v>
      </c>
      <c r="L6" s="789">
        <v>838787.16</v>
      </c>
      <c r="M6" s="728">
        <v>1.0044703566955424</v>
      </c>
      <c r="N6" s="789"/>
      <c r="O6" s="723"/>
      <c r="P6" s="789"/>
      <c r="Q6" s="723"/>
      <c r="R6" s="789"/>
      <c r="S6" s="235"/>
    </row>
    <row r="7" spans="1:19" ht="14.4" customHeight="1" x14ac:dyDescent="0.3">
      <c r="A7" s="676" t="s">
        <v>1788</v>
      </c>
      <c r="B7" s="790">
        <v>221744</v>
      </c>
      <c r="C7" s="650">
        <v>1</v>
      </c>
      <c r="D7" s="790">
        <v>381082</v>
      </c>
      <c r="E7" s="650">
        <v>1.7185673569521611</v>
      </c>
      <c r="F7" s="790">
        <v>325235</v>
      </c>
      <c r="G7" s="666">
        <v>1.466713868244462</v>
      </c>
      <c r="H7" s="790">
        <v>228617.05999999994</v>
      </c>
      <c r="I7" s="650">
        <v>1</v>
      </c>
      <c r="J7" s="790">
        <v>411385.09000000008</v>
      </c>
      <c r="K7" s="650">
        <v>1.7994505309446294</v>
      </c>
      <c r="L7" s="790">
        <v>357810.58999999997</v>
      </c>
      <c r="M7" s="666">
        <v>1.5651088768266028</v>
      </c>
      <c r="N7" s="790"/>
      <c r="O7" s="650"/>
      <c r="P7" s="790"/>
      <c r="Q7" s="650"/>
      <c r="R7" s="790"/>
      <c r="S7" s="689"/>
    </row>
    <row r="8" spans="1:19" ht="14.4" customHeight="1" x14ac:dyDescent="0.3">
      <c r="A8" s="676" t="s">
        <v>1789</v>
      </c>
      <c r="B8" s="790">
        <v>1180089</v>
      </c>
      <c r="C8" s="650">
        <v>1</v>
      </c>
      <c r="D8" s="790">
        <v>770073</v>
      </c>
      <c r="E8" s="650">
        <v>0.65255501915533487</v>
      </c>
      <c r="F8" s="790">
        <v>654674</v>
      </c>
      <c r="G8" s="666">
        <v>0.55476663200826382</v>
      </c>
      <c r="H8" s="790">
        <v>1183647.27</v>
      </c>
      <c r="I8" s="650">
        <v>1</v>
      </c>
      <c r="J8" s="790">
        <v>814590.02000000025</v>
      </c>
      <c r="K8" s="650">
        <v>0.68820335301411228</v>
      </c>
      <c r="L8" s="790">
        <v>701445.48999999987</v>
      </c>
      <c r="M8" s="666">
        <v>0.59261361706177873</v>
      </c>
      <c r="N8" s="790"/>
      <c r="O8" s="650"/>
      <c r="P8" s="790"/>
      <c r="Q8" s="650"/>
      <c r="R8" s="790"/>
      <c r="S8" s="689"/>
    </row>
    <row r="9" spans="1:19" ht="14.4" customHeight="1" x14ac:dyDescent="0.3">
      <c r="A9" s="676" t="s">
        <v>1790</v>
      </c>
      <c r="B9" s="790">
        <v>815903</v>
      </c>
      <c r="C9" s="650">
        <v>1</v>
      </c>
      <c r="D9" s="790">
        <v>832328</v>
      </c>
      <c r="E9" s="650">
        <v>1.0201310695021344</v>
      </c>
      <c r="F9" s="790">
        <v>825244</v>
      </c>
      <c r="G9" s="666">
        <v>1.0114486648535426</v>
      </c>
      <c r="H9" s="790">
        <v>621760.25000000012</v>
      </c>
      <c r="I9" s="650">
        <v>1</v>
      </c>
      <c r="J9" s="790">
        <v>664142.59999999986</v>
      </c>
      <c r="K9" s="650">
        <v>1.0681651006155504</v>
      </c>
      <c r="L9" s="790">
        <v>652894.35000000009</v>
      </c>
      <c r="M9" s="666">
        <v>1.0500741242303604</v>
      </c>
      <c r="N9" s="790"/>
      <c r="O9" s="650"/>
      <c r="P9" s="790"/>
      <c r="Q9" s="650"/>
      <c r="R9" s="790"/>
      <c r="S9" s="689"/>
    </row>
    <row r="10" spans="1:19" ht="14.4" customHeight="1" x14ac:dyDescent="0.3">
      <c r="A10" s="676" t="s">
        <v>1791</v>
      </c>
      <c r="B10" s="790">
        <v>54348</v>
      </c>
      <c r="C10" s="650">
        <v>1</v>
      </c>
      <c r="D10" s="790">
        <v>17072</v>
      </c>
      <c r="E10" s="650">
        <v>0.3141237948038566</v>
      </c>
      <c r="F10" s="790">
        <v>34901</v>
      </c>
      <c r="G10" s="666">
        <v>0.64217634503569587</v>
      </c>
      <c r="H10" s="790">
        <v>44765.670000000006</v>
      </c>
      <c r="I10" s="650">
        <v>1</v>
      </c>
      <c r="J10" s="790">
        <v>15978.400000000001</v>
      </c>
      <c r="K10" s="650">
        <v>0.35693423107483924</v>
      </c>
      <c r="L10" s="790">
        <v>41001.269999999997</v>
      </c>
      <c r="M10" s="666">
        <v>0.91590877563096884</v>
      </c>
      <c r="N10" s="790"/>
      <c r="O10" s="650"/>
      <c r="P10" s="790"/>
      <c r="Q10" s="650"/>
      <c r="R10" s="790"/>
      <c r="S10" s="689"/>
    </row>
    <row r="11" spans="1:19" ht="14.4" customHeight="1" x14ac:dyDescent="0.3">
      <c r="A11" s="676" t="s">
        <v>1792</v>
      </c>
      <c r="B11" s="790">
        <v>30684</v>
      </c>
      <c r="C11" s="650">
        <v>1</v>
      </c>
      <c r="D11" s="790">
        <v>2164</v>
      </c>
      <c r="E11" s="650">
        <v>7.052535523399818E-2</v>
      </c>
      <c r="F11" s="790">
        <v>45411</v>
      </c>
      <c r="G11" s="666">
        <v>1.4799569808369182</v>
      </c>
      <c r="H11" s="790">
        <v>30870.97</v>
      </c>
      <c r="I11" s="650">
        <v>1</v>
      </c>
      <c r="J11" s="790">
        <v>28378.799999999999</v>
      </c>
      <c r="K11" s="650">
        <v>0.91927140611389924</v>
      </c>
      <c r="L11" s="790">
        <v>61708.22</v>
      </c>
      <c r="M11" s="666">
        <v>1.9989077116786418</v>
      </c>
      <c r="N11" s="790"/>
      <c r="O11" s="650"/>
      <c r="P11" s="790"/>
      <c r="Q11" s="650"/>
      <c r="R11" s="790"/>
      <c r="S11" s="689"/>
    </row>
    <row r="12" spans="1:19" ht="14.4" customHeight="1" x14ac:dyDescent="0.3">
      <c r="A12" s="676" t="s">
        <v>1793</v>
      </c>
      <c r="B12" s="790">
        <v>16117</v>
      </c>
      <c r="C12" s="650">
        <v>1</v>
      </c>
      <c r="D12" s="790"/>
      <c r="E12" s="650"/>
      <c r="F12" s="790"/>
      <c r="G12" s="666"/>
      <c r="H12" s="790">
        <v>17718.07</v>
      </c>
      <c r="I12" s="650">
        <v>1</v>
      </c>
      <c r="J12" s="790"/>
      <c r="K12" s="650"/>
      <c r="L12" s="790"/>
      <c r="M12" s="666"/>
      <c r="N12" s="790"/>
      <c r="O12" s="650"/>
      <c r="P12" s="790"/>
      <c r="Q12" s="650"/>
      <c r="R12" s="790"/>
      <c r="S12" s="689"/>
    </row>
    <row r="13" spans="1:19" ht="14.4" customHeight="1" x14ac:dyDescent="0.3">
      <c r="A13" s="676" t="s">
        <v>1794</v>
      </c>
      <c r="B13" s="790">
        <v>34798</v>
      </c>
      <c r="C13" s="650">
        <v>1</v>
      </c>
      <c r="D13" s="790">
        <v>16569</v>
      </c>
      <c r="E13" s="650">
        <v>0.47614805448588998</v>
      </c>
      <c r="F13" s="790">
        <v>29640</v>
      </c>
      <c r="G13" s="666">
        <v>0.85177309040749472</v>
      </c>
      <c r="H13" s="790">
        <v>40211.109999999993</v>
      </c>
      <c r="I13" s="650">
        <v>1</v>
      </c>
      <c r="J13" s="790">
        <v>15661.1</v>
      </c>
      <c r="K13" s="650">
        <v>0.38947196434020359</v>
      </c>
      <c r="L13" s="790">
        <v>32212.050000000003</v>
      </c>
      <c r="M13" s="666">
        <v>0.80107338494261926</v>
      </c>
      <c r="N13" s="790"/>
      <c r="O13" s="650"/>
      <c r="P13" s="790"/>
      <c r="Q13" s="650"/>
      <c r="R13" s="790"/>
      <c r="S13" s="689"/>
    </row>
    <row r="14" spans="1:19" ht="14.4" customHeight="1" x14ac:dyDescent="0.3">
      <c r="A14" s="676" t="s">
        <v>1795</v>
      </c>
      <c r="B14" s="790">
        <v>138988</v>
      </c>
      <c r="C14" s="650">
        <v>1</v>
      </c>
      <c r="D14" s="790">
        <v>39212</v>
      </c>
      <c r="E14" s="650">
        <v>0.28212507554609029</v>
      </c>
      <c r="F14" s="790">
        <v>102300</v>
      </c>
      <c r="G14" s="666">
        <v>0.73603476559127412</v>
      </c>
      <c r="H14" s="790">
        <v>98947.14</v>
      </c>
      <c r="I14" s="650">
        <v>1</v>
      </c>
      <c r="J14" s="790">
        <v>79215.13</v>
      </c>
      <c r="K14" s="650">
        <v>0.80058028963747718</v>
      </c>
      <c r="L14" s="790">
        <v>67991.909999999989</v>
      </c>
      <c r="M14" s="666">
        <v>0.68715386821690838</v>
      </c>
      <c r="N14" s="790"/>
      <c r="O14" s="650"/>
      <c r="P14" s="790"/>
      <c r="Q14" s="650"/>
      <c r="R14" s="790"/>
      <c r="S14" s="689"/>
    </row>
    <row r="15" spans="1:19" ht="14.4" customHeight="1" x14ac:dyDescent="0.3">
      <c r="A15" s="676" t="s">
        <v>1796</v>
      </c>
      <c r="B15" s="790">
        <v>9114</v>
      </c>
      <c r="C15" s="650">
        <v>1</v>
      </c>
      <c r="D15" s="790"/>
      <c r="E15" s="650"/>
      <c r="F15" s="790">
        <v>32654</v>
      </c>
      <c r="G15" s="666">
        <v>3.5828395874478822</v>
      </c>
      <c r="H15" s="790">
        <v>11391.98</v>
      </c>
      <c r="I15" s="650">
        <v>1</v>
      </c>
      <c r="J15" s="790"/>
      <c r="K15" s="650"/>
      <c r="L15" s="790">
        <v>30805.26</v>
      </c>
      <c r="M15" s="666">
        <v>2.7041181603198039</v>
      </c>
      <c r="N15" s="790"/>
      <c r="O15" s="650"/>
      <c r="P15" s="790"/>
      <c r="Q15" s="650"/>
      <c r="R15" s="790"/>
      <c r="S15" s="689"/>
    </row>
    <row r="16" spans="1:19" ht="14.4" customHeight="1" x14ac:dyDescent="0.3">
      <c r="A16" s="676" t="s">
        <v>1797</v>
      </c>
      <c r="B16" s="790">
        <v>100987</v>
      </c>
      <c r="C16" s="650">
        <v>1</v>
      </c>
      <c r="D16" s="790">
        <v>22534</v>
      </c>
      <c r="E16" s="650">
        <v>0.22313763157634151</v>
      </c>
      <c r="F16" s="790">
        <v>40998</v>
      </c>
      <c r="G16" s="666">
        <v>0.40597304603562834</v>
      </c>
      <c r="H16" s="790">
        <v>80732.02</v>
      </c>
      <c r="I16" s="650">
        <v>1</v>
      </c>
      <c r="J16" s="790">
        <v>10499.579999999998</v>
      </c>
      <c r="K16" s="650">
        <v>0.13005471682735051</v>
      </c>
      <c r="L16" s="790">
        <v>41568.099999999991</v>
      </c>
      <c r="M16" s="666">
        <v>0.51488987888572579</v>
      </c>
      <c r="N16" s="790"/>
      <c r="O16" s="650"/>
      <c r="P16" s="790"/>
      <c r="Q16" s="650"/>
      <c r="R16" s="790"/>
      <c r="S16" s="689"/>
    </row>
    <row r="17" spans="1:19" ht="14.4" customHeight="1" x14ac:dyDescent="0.3">
      <c r="A17" s="676" t="s">
        <v>1798</v>
      </c>
      <c r="B17" s="790">
        <v>56837</v>
      </c>
      <c r="C17" s="650">
        <v>1</v>
      </c>
      <c r="D17" s="790">
        <v>30564</v>
      </c>
      <c r="E17" s="650">
        <v>0.53774829776378064</v>
      </c>
      <c r="F17" s="790">
        <v>89791</v>
      </c>
      <c r="G17" s="666">
        <v>1.5797983707795977</v>
      </c>
      <c r="H17" s="790">
        <v>71352.350000000006</v>
      </c>
      <c r="I17" s="650">
        <v>1</v>
      </c>
      <c r="J17" s="790">
        <v>28696.68</v>
      </c>
      <c r="K17" s="650">
        <v>0.40218268914758937</v>
      </c>
      <c r="L17" s="790">
        <v>94787.67</v>
      </c>
      <c r="M17" s="666">
        <v>1.3284449636206794</v>
      </c>
      <c r="N17" s="790"/>
      <c r="O17" s="650"/>
      <c r="P17" s="790"/>
      <c r="Q17" s="650"/>
      <c r="R17" s="790"/>
      <c r="S17" s="689"/>
    </row>
    <row r="18" spans="1:19" ht="14.4" customHeight="1" x14ac:dyDescent="0.3">
      <c r="A18" s="676" t="s">
        <v>1799</v>
      </c>
      <c r="B18" s="790">
        <v>14158</v>
      </c>
      <c r="C18" s="650">
        <v>1</v>
      </c>
      <c r="D18" s="790"/>
      <c r="E18" s="650"/>
      <c r="F18" s="790"/>
      <c r="G18" s="666"/>
      <c r="H18" s="790">
        <v>14370.91</v>
      </c>
      <c r="I18" s="650">
        <v>1</v>
      </c>
      <c r="J18" s="790"/>
      <c r="K18" s="650"/>
      <c r="L18" s="790"/>
      <c r="M18" s="666"/>
      <c r="N18" s="790"/>
      <c r="O18" s="650"/>
      <c r="P18" s="790"/>
      <c r="Q18" s="650"/>
      <c r="R18" s="790"/>
      <c r="S18" s="689"/>
    </row>
    <row r="19" spans="1:19" ht="14.4" customHeight="1" x14ac:dyDescent="0.3">
      <c r="A19" s="676" t="s">
        <v>1800</v>
      </c>
      <c r="B19" s="790">
        <v>1211568</v>
      </c>
      <c r="C19" s="650">
        <v>1</v>
      </c>
      <c r="D19" s="790">
        <v>1159755</v>
      </c>
      <c r="E19" s="650">
        <v>0.95723475694306881</v>
      </c>
      <c r="F19" s="790">
        <v>602366</v>
      </c>
      <c r="G19" s="666">
        <v>0.49717886243281434</v>
      </c>
      <c r="H19" s="790">
        <v>904211.4800000001</v>
      </c>
      <c r="I19" s="650">
        <v>1</v>
      </c>
      <c r="J19" s="790">
        <v>1189135.2900000003</v>
      </c>
      <c r="K19" s="650">
        <v>1.3151074901194577</v>
      </c>
      <c r="L19" s="790">
        <v>700869.85000000009</v>
      </c>
      <c r="M19" s="666">
        <v>0.7751171772338038</v>
      </c>
      <c r="N19" s="790"/>
      <c r="O19" s="650"/>
      <c r="P19" s="790"/>
      <c r="Q19" s="650"/>
      <c r="R19" s="790"/>
      <c r="S19" s="689"/>
    </row>
    <row r="20" spans="1:19" ht="14.4" customHeight="1" x14ac:dyDescent="0.3">
      <c r="A20" s="676" t="s">
        <v>1801</v>
      </c>
      <c r="B20" s="790">
        <v>68790</v>
      </c>
      <c r="C20" s="650">
        <v>1</v>
      </c>
      <c r="D20" s="790">
        <v>64897</v>
      </c>
      <c r="E20" s="650">
        <v>0.94340747201628139</v>
      </c>
      <c r="F20" s="790">
        <v>167603</v>
      </c>
      <c r="G20" s="666">
        <v>2.4364442506178223</v>
      </c>
      <c r="H20" s="790">
        <v>104796.24</v>
      </c>
      <c r="I20" s="650">
        <v>1</v>
      </c>
      <c r="J20" s="790">
        <v>108080.94</v>
      </c>
      <c r="K20" s="650">
        <v>1.0313436817962172</v>
      </c>
      <c r="L20" s="790">
        <v>184296.90999999997</v>
      </c>
      <c r="M20" s="666">
        <v>1.7586213971035598</v>
      </c>
      <c r="N20" s="790"/>
      <c r="O20" s="650"/>
      <c r="P20" s="790"/>
      <c r="Q20" s="650"/>
      <c r="R20" s="790"/>
      <c r="S20" s="689"/>
    </row>
    <row r="21" spans="1:19" ht="14.4" customHeight="1" x14ac:dyDescent="0.3">
      <c r="A21" s="676" t="s">
        <v>1802</v>
      </c>
      <c r="B21" s="790">
        <v>14355</v>
      </c>
      <c r="C21" s="650">
        <v>1</v>
      </c>
      <c r="D21" s="790">
        <v>2282</v>
      </c>
      <c r="E21" s="650">
        <v>0.15896900034831069</v>
      </c>
      <c r="F21" s="790">
        <v>35</v>
      </c>
      <c r="G21" s="666">
        <v>2.4381748519679554E-3</v>
      </c>
      <c r="H21" s="790">
        <v>5697.72</v>
      </c>
      <c r="I21" s="650">
        <v>1</v>
      </c>
      <c r="J21" s="790">
        <v>5921.68</v>
      </c>
      <c r="K21" s="650">
        <v>1.0393069508505157</v>
      </c>
      <c r="L21" s="790"/>
      <c r="M21" s="666"/>
      <c r="N21" s="790"/>
      <c r="O21" s="650"/>
      <c r="P21" s="790"/>
      <c r="Q21" s="650"/>
      <c r="R21" s="790"/>
      <c r="S21" s="689"/>
    </row>
    <row r="22" spans="1:19" ht="14.4" customHeight="1" x14ac:dyDescent="0.3">
      <c r="A22" s="676" t="s">
        <v>1803</v>
      </c>
      <c r="B22" s="790">
        <v>16526</v>
      </c>
      <c r="C22" s="650">
        <v>1</v>
      </c>
      <c r="D22" s="790"/>
      <c r="E22" s="650"/>
      <c r="F22" s="790"/>
      <c r="G22" s="666"/>
      <c r="H22" s="790">
        <v>12572.48</v>
      </c>
      <c r="I22" s="650">
        <v>1</v>
      </c>
      <c r="J22" s="790"/>
      <c r="K22" s="650"/>
      <c r="L22" s="790"/>
      <c r="M22" s="666"/>
      <c r="N22" s="790"/>
      <c r="O22" s="650"/>
      <c r="P22" s="790"/>
      <c r="Q22" s="650"/>
      <c r="R22" s="790"/>
      <c r="S22" s="689"/>
    </row>
    <row r="23" spans="1:19" ht="14.4" customHeight="1" x14ac:dyDescent="0.3">
      <c r="A23" s="676" t="s">
        <v>1804</v>
      </c>
      <c r="B23" s="790">
        <v>4173</v>
      </c>
      <c r="C23" s="650">
        <v>1</v>
      </c>
      <c r="D23" s="790">
        <v>685</v>
      </c>
      <c r="E23" s="650">
        <v>0.16415049125329498</v>
      </c>
      <c r="F23" s="790">
        <v>17270</v>
      </c>
      <c r="G23" s="666">
        <v>4.1385094656122696</v>
      </c>
      <c r="H23" s="790">
        <v>5120.75</v>
      </c>
      <c r="I23" s="650">
        <v>1</v>
      </c>
      <c r="J23" s="790">
        <v>1951</v>
      </c>
      <c r="K23" s="650">
        <v>0.38099887711760971</v>
      </c>
      <c r="L23" s="790">
        <v>20783.36</v>
      </c>
      <c r="M23" s="666">
        <v>4.0586554703900797</v>
      </c>
      <c r="N23" s="790"/>
      <c r="O23" s="650"/>
      <c r="P23" s="790"/>
      <c r="Q23" s="650"/>
      <c r="R23" s="790"/>
      <c r="S23" s="689"/>
    </row>
    <row r="24" spans="1:19" ht="14.4" customHeight="1" x14ac:dyDescent="0.3">
      <c r="A24" s="676" t="s">
        <v>1805</v>
      </c>
      <c r="B24" s="790">
        <v>870276</v>
      </c>
      <c r="C24" s="650">
        <v>1</v>
      </c>
      <c r="D24" s="790">
        <v>548834</v>
      </c>
      <c r="E24" s="650">
        <v>0.63064361191162344</v>
      </c>
      <c r="F24" s="790">
        <v>443591</v>
      </c>
      <c r="G24" s="666">
        <v>0.50971301058514773</v>
      </c>
      <c r="H24" s="790">
        <v>737938.37</v>
      </c>
      <c r="I24" s="650">
        <v>1</v>
      </c>
      <c r="J24" s="790">
        <v>578861.01000000013</v>
      </c>
      <c r="K24" s="650">
        <v>0.78443001954214708</v>
      </c>
      <c r="L24" s="790">
        <v>408792.51</v>
      </c>
      <c r="M24" s="666">
        <v>0.55396565163023037</v>
      </c>
      <c r="N24" s="790"/>
      <c r="O24" s="650"/>
      <c r="P24" s="790"/>
      <c r="Q24" s="650"/>
      <c r="R24" s="790"/>
      <c r="S24" s="689"/>
    </row>
    <row r="25" spans="1:19" ht="14.4" customHeight="1" x14ac:dyDescent="0.3">
      <c r="A25" s="676" t="s">
        <v>916</v>
      </c>
      <c r="B25" s="790">
        <v>2226435</v>
      </c>
      <c r="C25" s="650">
        <v>1</v>
      </c>
      <c r="D25" s="790">
        <v>1864040</v>
      </c>
      <c r="E25" s="650">
        <v>0.8372308196736038</v>
      </c>
      <c r="F25" s="790">
        <v>2280458</v>
      </c>
      <c r="G25" s="666">
        <v>1.0242643508568632</v>
      </c>
      <c r="H25" s="790">
        <v>1236592.8900000001</v>
      </c>
      <c r="I25" s="650">
        <v>1</v>
      </c>
      <c r="J25" s="790">
        <v>1089359.4300000002</v>
      </c>
      <c r="K25" s="650">
        <v>0.88093619072967499</v>
      </c>
      <c r="L25" s="790">
        <v>1325498.0499999996</v>
      </c>
      <c r="M25" s="666">
        <v>1.0718952540637683</v>
      </c>
      <c r="N25" s="790"/>
      <c r="O25" s="650"/>
      <c r="P25" s="790"/>
      <c r="Q25" s="650"/>
      <c r="R25" s="790"/>
      <c r="S25" s="689"/>
    </row>
    <row r="26" spans="1:19" ht="14.4" customHeight="1" x14ac:dyDescent="0.3">
      <c r="A26" s="676" t="s">
        <v>1806</v>
      </c>
      <c r="B26" s="790">
        <v>16526</v>
      </c>
      <c r="C26" s="650">
        <v>1</v>
      </c>
      <c r="D26" s="790">
        <v>28656</v>
      </c>
      <c r="E26" s="650">
        <v>1.7339949171003268</v>
      </c>
      <c r="F26" s="790">
        <v>28672</v>
      </c>
      <c r="G26" s="666">
        <v>1.7349630884666587</v>
      </c>
      <c r="H26" s="790"/>
      <c r="I26" s="650"/>
      <c r="J26" s="790">
        <v>29514.039999999997</v>
      </c>
      <c r="K26" s="650"/>
      <c r="L26" s="790">
        <v>31353.8</v>
      </c>
      <c r="M26" s="666"/>
      <c r="N26" s="790"/>
      <c r="O26" s="650"/>
      <c r="P26" s="790"/>
      <c r="Q26" s="650"/>
      <c r="R26" s="790"/>
      <c r="S26" s="689"/>
    </row>
    <row r="27" spans="1:19" ht="14.4" customHeight="1" x14ac:dyDescent="0.3">
      <c r="A27" s="676" t="s">
        <v>1807</v>
      </c>
      <c r="B27" s="790">
        <v>3712</v>
      </c>
      <c r="C27" s="650">
        <v>1</v>
      </c>
      <c r="D27" s="790"/>
      <c r="E27" s="650"/>
      <c r="F27" s="790"/>
      <c r="G27" s="666"/>
      <c r="H27" s="790">
        <v>4430</v>
      </c>
      <c r="I27" s="650">
        <v>1</v>
      </c>
      <c r="J27" s="790"/>
      <c r="K27" s="650"/>
      <c r="L27" s="790"/>
      <c r="M27" s="666"/>
      <c r="N27" s="790"/>
      <c r="O27" s="650"/>
      <c r="P27" s="790"/>
      <c r="Q27" s="650"/>
      <c r="R27" s="790"/>
      <c r="S27" s="689"/>
    </row>
    <row r="28" spans="1:19" ht="14.4" customHeight="1" x14ac:dyDescent="0.3">
      <c r="A28" s="676" t="s">
        <v>1808</v>
      </c>
      <c r="B28" s="790">
        <v>158260</v>
      </c>
      <c r="C28" s="650">
        <v>1</v>
      </c>
      <c r="D28" s="790"/>
      <c r="E28" s="650"/>
      <c r="F28" s="790"/>
      <c r="G28" s="666"/>
      <c r="H28" s="790">
        <v>43829.599999999999</v>
      </c>
      <c r="I28" s="650">
        <v>1</v>
      </c>
      <c r="J28" s="790"/>
      <c r="K28" s="650"/>
      <c r="L28" s="790"/>
      <c r="M28" s="666"/>
      <c r="N28" s="790"/>
      <c r="O28" s="650"/>
      <c r="P28" s="790"/>
      <c r="Q28" s="650"/>
      <c r="R28" s="790"/>
      <c r="S28" s="689"/>
    </row>
    <row r="29" spans="1:19" ht="14.4" customHeight="1" x14ac:dyDescent="0.3">
      <c r="A29" s="676" t="s">
        <v>1809</v>
      </c>
      <c r="B29" s="790">
        <v>5367</v>
      </c>
      <c r="C29" s="650">
        <v>1</v>
      </c>
      <c r="D29" s="790">
        <v>26100</v>
      </c>
      <c r="E29" s="650">
        <v>4.8630519843487985</v>
      </c>
      <c r="F29" s="790">
        <v>13730</v>
      </c>
      <c r="G29" s="666">
        <v>2.5582261971306131</v>
      </c>
      <c r="H29" s="790">
        <v>23114.22</v>
      </c>
      <c r="I29" s="650">
        <v>1</v>
      </c>
      <c r="J29" s="790">
        <v>31799.83</v>
      </c>
      <c r="K29" s="650">
        <v>1.3757691152892029</v>
      </c>
      <c r="L29" s="790">
        <v>19223.519999999997</v>
      </c>
      <c r="M29" s="666">
        <v>0.83167504678937887</v>
      </c>
      <c r="N29" s="790"/>
      <c r="O29" s="650"/>
      <c r="P29" s="790"/>
      <c r="Q29" s="650"/>
      <c r="R29" s="790"/>
      <c r="S29" s="689"/>
    </row>
    <row r="30" spans="1:19" ht="14.4" customHeight="1" x14ac:dyDescent="0.3">
      <c r="A30" s="676" t="s">
        <v>1810</v>
      </c>
      <c r="B30" s="790">
        <v>180668</v>
      </c>
      <c r="C30" s="650">
        <v>1</v>
      </c>
      <c r="D30" s="790">
        <v>44806</v>
      </c>
      <c r="E30" s="650">
        <v>0.24800185976487257</v>
      </c>
      <c r="F30" s="790">
        <v>58348</v>
      </c>
      <c r="G30" s="666">
        <v>0.32295702614740851</v>
      </c>
      <c r="H30" s="790">
        <v>199754.43</v>
      </c>
      <c r="I30" s="650">
        <v>1</v>
      </c>
      <c r="J30" s="790">
        <v>77286.330000000016</v>
      </c>
      <c r="K30" s="650">
        <v>0.38690671340805816</v>
      </c>
      <c r="L30" s="790">
        <v>73411.69</v>
      </c>
      <c r="M30" s="666">
        <v>0.36750969678119283</v>
      </c>
      <c r="N30" s="790"/>
      <c r="O30" s="650"/>
      <c r="P30" s="790"/>
      <c r="Q30" s="650"/>
      <c r="R30" s="790"/>
      <c r="S30" s="689"/>
    </row>
    <row r="31" spans="1:19" ht="14.4" customHeight="1" x14ac:dyDescent="0.3">
      <c r="A31" s="676" t="s">
        <v>1811</v>
      </c>
      <c r="B31" s="790">
        <v>814318</v>
      </c>
      <c r="C31" s="650">
        <v>1</v>
      </c>
      <c r="D31" s="790">
        <v>904178</v>
      </c>
      <c r="E31" s="650">
        <v>1.1103500106837869</v>
      </c>
      <c r="F31" s="790">
        <v>579608</v>
      </c>
      <c r="G31" s="666">
        <v>0.7117710771467658</v>
      </c>
      <c r="H31" s="790">
        <v>771545.32000000007</v>
      </c>
      <c r="I31" s="650">
        <v>1</v>
      </c>
      <c r="J31" s="790">
        <v>981511.57000000007</v>
      </c>
      <c r="K31" s="650">
        <v>1.2721372867636602</v>
      </c>
      <c r="L31" s="790">
        <v>684124.22</v>
      </c>
      <c r="M31" s="666">
        <v>0.88669349974153155</v>
      </c>
      <c r="N31" s="790"/>
      <c r="O31" s="650"/>
      <c r="P31" s="790"/>
      <c r="Q31" s="650"/>
      <c r="R31" s="790">
        <v>449209.69</v>
      </c>
      <c r="S31" s="689"/>
    </row>
    <row r="32" spans="1:19" ht="14.4" customHeight="1" x14ac:dyDescent="0.3">
      <c r="A32" s="676" t="s">
        <v>1812</v>
      </c>
      <c r="B32" s="790">
        <v>2160</v>
      </c>
      <c r="C32" s="650">
        <v>1</v>
      </c>
      <c r="D32" s="790">
        <v>5867</v>
      </c>
      <c r="E32" s="650">
        <v>2.7162037037037039</v>
      </c>
      <c r="F32" s="790">
        <v>15278</v>
      </c>
      <c r="G32" s="666">
        <v>7.0731481481481477</v>
      </c>
      <c r="H32" s="790">
        <v>4779</v>
      </c>
      <c r="I32" s="650">
        <v>1</v>
      </c>
      <c r="J32" s="790">
        <v>12311</v>
      </c>
      <c r="K32" s="650">
        <v>2.5760619376438587</v>
      </c>
      <c r="L32" s="790">
        <v>11781</v>
      </c>
      <c r="M32" s="666">
        <v>2.465160075329567</v>
      </c>
      <c r="N32" s="790"/>
      <c r="O32" s="650"/>
      <c r="P32" s="790"/>
      <c r="Q32" s="650"/>
      <c r="R32" s="790"/>
      <c r="S32" s="689"/>
    </row>
    <row r="33" spans="1:19" ht="14.4" customHeight="1" thickBot="1" x14ac:dyDescent="0.35">
      <c r="A33" s="792" t="s">
        <v>1813</v>
      </c>
      <c r="B33" s="791">
        <v>17665</v>
      </c>
      <c r="C33" s="656">
        <v>1</v>
      </c>
      <c r="D33" s="791">
        <v>15469</v>
      </c>
      <c r="E33" s="656">
        <v>0.87568638550806677</v>
      </c>
      <c r="F33" s="791">
        <v>6900</v>
      </c>
      <c r="G33" s="667">
        <v>0.39060288706481744</v>
      </c>
      <c r="H33" s="791">
        <v>17761.86</v>
      </c>
      <c r="I33" s="656">
        <v>1</v>
      </c>
      <c r="J33" s="791">
        <v>17026.47</v>
      </c>
      <c r="K33" s="656">
        <v>0.95859724150511272</v>
      </c>
      <c r="L33" s="791">
        <v>2127.4</v>
      </c>
      <c r="M33" s="667">
        <v>0.11977349219057014</v>
      </c>
      <c r="N33" s="791"/>
      <c r="O33" s="656"/>
      <c r="P33" s="791"/>
      <c r="Q33" s="656"/>
      <c r="R33" s="791"/>
      <c r="S33" s="69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0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1" t="s">
        <v>1880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333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799943.20000000007</v>
      </c>
      <c r="G3" s="212">
        <f t="shared" si="0"/>
        <v>16121893.330000006</v>
      </c>
      <c r="H3" s="212"/>
      <c r="I3" s="212"/>
      <c r="J3" s="212">
        <f t="shared" si="0"/>
        <v>663461.66</v>
      </c>
      <c r="K3" s="212">
        <f t="shared" si="0"/>
        <v>14214055.060000004</v>
      </c>
      <c r="L3" s="212"/>
      <c r="M3" s="212"/>
      <c r="N3" s="212">
        <f t="shared" si="0"/>
        <v>649252.11999999988</v>
      </c>
      <c r="O3" s="212">
        <f t="shared" si="0"/>
        <v>13924203.070000004</v>
      </c>
      <c r="P3" s="79">
        <f>IF(G3=0,0,O3/G3)</f>
        <v>0.86368286807167449</v>
      </c>
      <c r="Q3" s="213">
        <f>IF(N3=0,0,O3/N3)</f>
        <v>21.44652692085165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121</v>
      </c>
      <c r="E4" s="553" t="s">
        <v>81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1"/>
      <c r="B5" s="780"/>
      <c r="C5" s="781"/>
      <c r="D5" s="782"/>
      <c r="E5" s="783"/>
      <c r="F5" s="793" t="s">
        <v>91</v>
      </c>
      <c r="G5" s="794" t="s">
        <v>14</v>
      </c>
      <c r="H5" s="795"/>
      <c r="I5" s="795"/>
      <c r="J5" s="793" t="s">
        <v>91</v>
      </c>
      <c r="K5" s="794" t="s">
        <v>14</v>
      </c>
      <c r="L5" s="795"/>
      <c r="M5" s="795"/>
      <c r="N5" s="793" t="s">
        <v>91</v>
      </c>
      <c r="O5" s="794" t="s">
        <v>14</v>
      </c>
      <c r="P5" s="796"/>
      <c r="Q5" s="788"/>
    </row>
    <row r="6" spans="1:17" ht="14.4" customHeight="1" x14ac:dyDescent="0.3">
      <c r="A6" s="722" t="s">
        <v>1814</v>
      </c>
      <c r="B6" s="723" t="s">
        <v>1647</v>
      </c>
      <c r="C6" s="723" t="s">
        <v>1648</v>
      </c>
      <c r="D6" s="723" t="s">
        <v>1649</v>
      </c>
      <c r="E6" s="723" t="s">
        <v>867</v>
      </c>
      <c r="F6" s="229"/>
      <c r="G6" s="229"/>
      <c r="H6" s="229"/>
      <c r="I6" s="229"/>
      <c r="J6" s="229"/>
      <c r="K6" s="229"/>
      <c r="L6" s="229"/>
      <c r="M6" s="229"/>
      <c r="N6" s="229">
        <v>0.4</v>
      </c>
      <c r="O6" s="229">
        <v>791.21</v>
      </c>
      <c r="P6" s="728"/>
      <c r="Q6" s="736">
        <v>1978.0250000000001</v>
      </c>
    </row>
    <row r="7" spans="1:17" ht="14.4" customHeight="1" x14ac:dyDescent="0.3">
      <c r="A7" s="649" t="s">
        <v>1814</v>
      </c>
      <c r="B7" s="650" t="s">
        <v>1647</v>
      </c>
      <c r="C7" s="650" t="s">
        <v>1648</v>
      </c>
      <c r="D7" s="650" t="s">
        <v>1653</v>
      </c>
      <c r="E7" s="650" t="s">
        <v>878</v>
      </c>
      <c r="F7" s="653"/>
      <c r="G7" s="653"/>
      <c r="H7" s="653"/>
      <c r="I7" s="653"/>
      <c r="J7" s="653">
        <v>0.4</v>
      </c>
      <c r="K7" s="653">
        <v>433.06</v>
      </c>
      <c r="L7" s="653"/>
      <c r="M7" s="653">
        <v>1082.6499999999999</v>
      </c>
      <c r="N7" s="653">
        <v>0.2</v>
      </c>
      <c r="O7" s="653">
        <v>218.43</v>
      </c>
      <c r="P7" s="666"/>
      <c r="Q7" s="654">
        <v>1092.1499999999999</v>
      </c>
    </row>
    <row r="8" spans="1:17" ht="14.4" customHeight="1" x14ac:dyDescent="0.3">
      <c r="A8" s="649" t="s">
        <v>1814</v>
      </c>
      <c r="B8" s="650" t="s">
        <v>1647</v>
      </c>
      <c r="C8" s="650" t="s">
        <v>1648</v>
      </c>
      <c r="D8" s="650" t="s">
        <v>1654</v>
      </c>
      <c r="E8" s="650" t="s">
        <v>878</v>
      </c>
      <c r="F8" s="653">
        <v>2.6</v>
      </c>
      <c r="G8" s="653">
        <v>5629.84</v>
      </c>
      <c r="H8" s="653">
        <v>1</v>
      </c>
      <c r="I8" s="653">
        <v>2165.3230769230768</v>
      </c>
      <c r="J8" s="653">
        <v>3.65</v>
      </c>
      <c r="K8" s="653">
        <v>7940.4400000000005</v>
      </c>
      <c r="L8" s="653">
        <v>1.4104201895613375</v>
      </c>
      <c r="M8" s="653">
        <v>2175.4630136986302</v>
      </c>
      <c r="N8" s="653">
        <v>5.6</v>
      </c>
      <c r="O8" s="653">
        <v>12232.170000000002</v>
      </c>
      <c r="P8" s="666">
        <v>2.172738479246302</v>
      </c>
      <c r="Q8" s="654">
        <v>2184.3160714285718</v>
      </c>
    </row>
    <row r="9" spans="1:17" ht="14.4" customHeight="1" x14ac:dyDescent="0.3">
      <c r="A9" s="649" t="s">
        <v>1814</v>
      </c>
      <c r="B9" s="650" t="s">
        <v>1647</v>
      </c>
      <c r="C9" s="650" t="s">
        <v>1648</v>
      </c>
      <c r="D9" s="650" t="s">
        <v>1655</v>
      </c>
      <c r="E9" s="650" t="s">
        <v>874</v>
      </c>
      <c r="F9" s="653">
        <v>0.05</v>
      </c>
      <c r="G9" s="653">
        <v>46.83</v>
      </c>
      <c r="H9" s="653">
        <v>1</v>
      </c>
      <c r="I9" s="653">
        <v>936.59999999999991</v>
      </c>
      <c r="J9" s="653">
        <v>0.05</v>
      </c>
      <c r="K9" s="653">
        <v>46.83</v>
      </c>
      <c r="L9" s="653">
        <v>1</v>
      </c>
      <c r="M9" s="653">
        <v>936.59999999999991</v>
      </c>
      <c r="N9" s="653">
        <v>0.25</v>
      </c>
      <c r="O9" s="653">
        <v>236.2</v>
      </c>
      <c r="P9" s="666">
        <v>5.0437753576767026</v>
      </c>
      <c r="Q9" s="654">
        <v>944.8</v>
      </c>
    </row>
    <row r="10" spans="1:17" ht="14.4" customHeight="1" x14ac:dyDescent="0.3">
      <c r="A10" s="649" t="s">
        <v>1814</v>
      </c>
      <c r="B10" s="650" t="s">
        <v>1647</v>
      </c>
      <c r="C10" s="650" t="s">
        <v>1659</v>
      </c>
      <c r="D10" s="650" t="s">
        <v>1660</v>
      </c>
      <c r="E10" s="650" t="s">
        <v>1643</v>
      </c>
      <c r="F10" s="653"/>
      <c r="G10" s="653"/>
      <c r="H10" s="653"/>
      <c r="I10" s="653"/>
      <c r="J10" s="653"/>
      <c r="K10" s="653"/>
      <c r="L10" s="653"/>
      <c r="M10" s="653"/>
      <c r="N10" s="653">
        <v>190</v>
      </c>
      <c r="O10" s="653">
        <v>3953.9</v>
      </c>
      <c r="P10" s="666"/>
      <c r="Q10" s="654">
        <v>20.81</v>
      </c>
    </row>
    <row r="11" spans="1:17" ht="14.4" customHeight="1" x14ac:dyDescent="0.3">
      <c r="A11" s="649" t="s">
        <v>1814</v>
      </c>
      <c r="B11" s="650" t="s">
        <v>1647</v>
      </c>
      <c r="C11" s="650" t="s">
        <v>1659</v>
      </c>
      <c r="D11" s="650" t="s">
        <v>1661</v>
      </c>
      <c r="E11" s="650" t="s">
        <v>1643</v>
      </c>
      <c r="F11" s="653"/>
      <c r="G11" s="653"/>
      <c r="H11" s="653"/>
      <c r="I11" s="653"/>
      <c r="J11" s="653"/>
      <c r="K11" s="653"/>
      <c r="L11" s="653"/>
      <c r="M11" s="653"/>
      <c r="N11" s="653">
        <v>100</v>
      </c>
      <c r="O11" s="653">
        <v>200</v>
      </c>
      <c r="P11" s="666"/>
      <c r="Q11" s="654">
        <v>2</v>
      </c>
    </row>
    <row r="12" spans="1:17" ht="14.4" customHeight="1" x14ac:dyDescent="0.3">
      <c r="A12" s="649" t="s">
        <v>1814</v>
      </c>
      <c r="B12" s="650" t="s">
        <v>1647</v>
      </c>
      <c r="C12" s="650" t="s">
        <v>1659</v>
      </c>
      <c r="D12" s="650" t="s">
        <v>1662</v>
      </c>
      <c r="E12" s="650" t="s">
        <v>1643</v>
      </c>
      <c r="F12" s="653">
        <v>7600</v>
      </c>
      <c r="G12" s="653">
        <v>34978.400000000001</v>
      </c>
      <c r="H12" s="653">
        <v>1</v>
      </c>
      <c r="I12" s="653">
        <v>4.6024210526315787</v>
      </c>
      <c r="J12" s="653">
        <v>8155</v>
      </c>
      <c r="K12" s="653">
        <v>39222.700000000004</v>
      </c>
      <c r="L12" s="653">
        <v>1.1213405987695264</v>
      </c>
      <c r="M12" s="653">
        <v>4.8096505211526672</v>
      </c>
      <c r="N12" s="653">
        <v>10000</v>
      </c>
      <c r="O12" s="653">
        <v>51000</v>
      </c>
      <c r="P12" s="666">
        <v>1.4580426777668503</v>
      </c>
      <c r="Q12" s="654">
        <v>5.0999999999999996</v>
      </c>
    </row>
    <row r="13" spans="1:17" ht="14.4" customHeight="1" x14ac:dyDescent="0.3">
      <c r="A13" s="649" t="s">
        <v>1814</v>
      </c>
      <c r="B13" s="650" t="s">
        <v>1647</v>
      </c>
      <c r="C13" s="650" t="s">
        <v>1659</v>
      </c>
      <c r="D13" s="650" t="s">
        <v>1666</v>
      </c>
      <c r="E13" s="650" t="s">
        <v>1643</v>
      </c>
      <c r="F13" s="653">
        <v>107750</v>
      </c>
      <c r="G13" s="653">
        <v>582222.5</v>
      </c>
      <c r="H13" s="653">
        <v>1</v>
      </c>
      <c r="I13" s="653">
        <v>5.4034570765661254</v>
      </c>
      <c r="J13" s="653">
        <v>62600</v>
      </c>
      <c r="K13" s="653">
        <v>347408</v>
      </c>
      <c r="L13" s="653">
        <v>0.59669284508929143</v>
      </c>
      <c r="M13" s="653">
        <v>5.5496485623003196</v>
      </c>
      <c r="N13" s="653">
        <v>74229</v>
      </c>
      <c r="O13" s="653">
        <v>411970.95</v>
      </c>
      <c r="P13" s="666">
        <v>0.70758335516061299</v>
      </c>
      <c r="Q13" s="654">
        <v>5.55</v>
      </c>
    </row>
    <row r="14" spans="1:17" ht="14.4" customHeight="1" x14ac:dyDescent="0.3">
      <c r="A14" s="649" t="s">
        <v>1814</v>
      </c>
      <c r="B14" s="650" t="s">
        <v>1647</v>
      </c>
      <c r="C14" s="650" t="s">
        <v>1659</v>
      </c>
      <c r="D14" s="650" t="s">
        <v>1668</v>
      </c>
      <c r="E14" s="650" t="s">
        <v>1643</v>
      </c>
      <c r="F14" s="653"/>
      <c r="G14" s="653"/>
      <c r="H14" s="653"/>
      <c r="I14" s="653"/>
      <c r="J14" s="653">
        <v>450</v>
      </c>
      <c r="K14" s="653">
        <v>3595.5</v>
      </c>
      <c r="L14" s="653"/>
      <c r="M14" s="653">
        <v>7.99</v>
      </c>
      <c r="N14" s="653">
        <v>450</v>
      </c>
      <c r="O14" s="653">
        <v>3550.5</v>
      </c>
      <c r="P14" s="666"/>
      <c r="Q14" s="654">
        <v>7.89</v>
      </c>
    </row>
    <row r="15" spans="1:17" ht="14.4" customHeight="1" x14ac:dyDescent="0.3">
      <c r="A15" s="649" t="s">
        <v>1814</v>
      </c>
      <c r="B15" s="650" t="s">
        <v>1647</v>
      </c>
      <c r="C15" s="650" t="s">
        <v>1659</v>
      </c>
      <c r="D15" s="650" t="s">
        <v>1669</v>
      </c>
      <c r="E15" s="650" t="s">
        <v>1643</v>
      </c>
      <c r="F15" s="653"/>
      <c r="G15" s="653"/>
      <c r="H15" s="653"/>
      <c r="I15" s="653"/>
      <c r="J15" s="653">
        <v>179</v>
      </c>
      <c r="K15" s="653">
        <v>1657.54</v>
      </c>
      <c r="L15" s="653"/>
      <c r="M15" s="653">
        <v>9.26</v>
      </c>
      <c r="N15" s="653"/>
      <c r="O15" s="653"/>
      <c r="P15" s="666"/>
      <c r="Q15" s="654"/>
    </row>
    <row r="16" spans="1:17" ht="14.4" customHeight="1" x14ac:dyDescent="0.3">
      <c r="A16" s="649" t="s">
        <v>1814</v>
      </c>
      <c r="B16" s="650" t="s">
        <v>1647</v>
      </c>
      <c r="C16" s="650" t="s">
        <v>1659</v>
      </c>
      <c r="D16" s="650" t="s">
        <v>1676</v>
      </c>
      <c r="E16" s="650" t="s">
        <v>1643</v>
      </c>
      <c r="F16" s="653">
        <v>34</v>
      </c>
      <c r="G16" s="653">
        <v>73827.62</v>
      </c>
      <c r="H16" s="653">
        <v>1</v>
      </c>
      <c r="I16" s="653">
        <v>2171.400588235294</v>
      </c>
      <c r="J16" s="653">
        <v>39</v>
      </c>
      <c r="K16" s="653">
        <v>89456.189999999988</v>
      </c>
      <c r="L16" s="653">
        <v>1.2116900152002732</v>
      </c>
      <c r="M16" s="653">
        <v>2293.748461538461</v>
      </c>
      <c r="N16" s="653">
        <v>37</v>
      </c>
      <c r="O16" s="653">
        <v>81180.160000000003</v>
      </c>
      <c r="P16" s="666">
        <v>1.0995906410094218</v>
      </c>
      <c r="Q16" s="654">
        <v>2194.0583783783786</v>
      </c>
    </row>
    <row r="17" spans="1:17" ht="14.4" customHeight="1" x14ac:dyDescent="0.3">
      <c r="A17" s="649" t="s">
        <v>1814</v>
      </c>
      <c r="B17" s="650" t="s">
        <v>1647</v>
      </c>
      <c r="C17" s="650" t="s">
        <v>1659</v>
      </c>
      <c r="D17" s="650" t="s">
        <v>1677</v>
      </c>
      <c r="E17" s="650" t="s">
        <v>1643</v>
      </c>
      <c r="F17" s="653">
        <v>272</v>
      </c>
      <c r="G17" s="653">
        <v>48494.879999999997</v>
      </c>
      <c r="H17" s="653">
        <v>1</v>
      </c>
      <c r="I17" s="653">
        <v>178.29</v>
      </c>
      <c r="J17" s="653">
        <v>347</v>
      </c>
      <c r="K17" s="653">
        <v>67252.070000000007</v>
      </c>
      <c r="L17" s="653">
        <v>1.3867870175160761</v>
      </c>
      <c r="M17" s="653">
        <v>193.81000000000003</v>
      </c>
      <c r="N17" s="653"/>
      <c r="O17" s="653"/>
      <c r="P17" s="666"/>
      <c r="Q17" s="654"/>
    </row>
    <row r="18" spans="1:17" ht="14.4" customHeight="1" x14ac:dyDescent="0.3">
      <c r="A18" s="649" t="s">
        <v>1814</v>
      </c>
      <c r="B18" s="650" t="s">
        <v>1647</v>
      </c>
      <c r="C18" s="650" t="s">
        <v>1659</v>
      </c>
      <c r="D18" s="650" t="s">
        <v>1678</v>
      </c>
      <c r="E18" s="650" t="s">
        <v>1643</v>
      </c>
      <c r="F18" s="653"/>
      <c r="G18" s="653"/>
      <c r="H18" s="653"/>
      <c r="I18" s="653"/>
      <c r="J18" s="653">
        <v>2107</v>
      </c>
      <c r="K18" s="653">
        <v>6468.49</v>
      </c>
      <c r="L18" s="653"/>
      <c r="M18" s="653">
        <v>3.07</v>
      </c>
      <c r="N18" s="653">
        <v>3165</v>
      </c>
      <c r="O18" s="653">
        <v>10317.9</v>
      </c>
      <c r="P18" s="666"/>
      <c r="Q18" s="654">
        <v>3.26</v>
      </c>
    </row>
    <row r="19" spans="1:17" ht="14.4" customHeight="1" x14ac:dyDescent="0.3">
      <c r="A19" s="649" t="s">
        <v>1814</v>
      </c>
      <c r="B19" s="650" t="s">
        <v>1647</v>
      </c>
      <c r="C19" s="650" t="s">
        <v>1659</v>
      </c>
      <c r="D19" s="650" t="s">
        <v>1679</v>
      </c>
      <c r="E19" s="650" t="s">
        <v>1643</v>
      </c>
      <c r="F19" s="653"/>
      <c r="G19" s="653"/>
      <c r="H19" s="653"/>
      <c r="I19" s="653"/>
      <c r="J19" s="653">
        <v>1000</v>
      </c>
      <c r="K19" s="653">
        <v>6190</v>
      </c>
      <c r="L19" s="653"/>
      <c r="M19" s="653">
        <v>6.19</v>
      </c>
      <c r="N19" s="653"/>
      <c r="O19" s="653"/>
      <c r="P19" s="666"/>
      <c r="Q19" s="654"/>
    </row>
    <row r="20" spans="1:17" ht="14.4" customHeight="1" x14ac:dyDescent="0.3">
      <c r="A20" s="649" t="s">
        <v>1814</v>
      </c>
      <c r="B20" s="650" t="s">
        <v>1647</v>
      </c>
      <c r="C20" s="650" t="s">
        <v>1659</v>
      </c>
      <c r="D20" s="650" t="s">
        <v>1682</v>
      </c>
      <c r="E20" s="650" t="s">
        <v>1643</v>
      </c>
      <c r="F20" s="653">
        <v>2858</v>
      </c>
      <c r="G20" s="653">
        <v>89854.099999999991</v>
      </c>
      <c r="H20" s="653">
        <v>1</v>
      </c>
      <c r="I20" s="653">
        <v>31.43950314905528</v>
      </c>
      <c r="J20" s="653">
        <v>4010</v>
      </c>
      <c r="K20" s="653">
        <v>133144.25</v>
      </c>
      <c r="L20" s="653">
        <v>1.481782689938467</v>
      </c>
      <c r="M20" s="653">
        <v>33.20305486284289</v>
      </c>
      <c r="N20" s="653">
        <v>6644</v>
      </c>
      <c r="O20" s="653">
        <v>221245.2</v>
      </c>
      <c r="P20" s="666">
        <v>2.462271615875069</v>
      </c>
      <c r="Q20" s="654">
        <v>33.300000000000004</v>
      </c>
    </row>
    <row r="21" spans="1:17" ht="14.4" customHeight="1" x14ac:dyDescent="0.3">
      <c r="A21" s="649" t="s">
        <v>1814</v>
      </c>
      <c r="B21" s="650" t="s">
        <v>1647</v>
      </c>
      <c r="C21" s="650" t="s">
        <v>1659</v>
      </c>
      <c r="D21" s="650" t="s">
        <v>1684</v>
      </c>
      <c r="E21" s="650" t="s">
        <v>1643</v>
      </c>
      <c r="F21" s="653"/>
      <c r="G21" s="653"/>
      <c r="H21" s="653"/>
      <c r="I21" s="653"/>
      <c r="J21" s="653"/>
      <c r="K21" s="653"/>
      <c r="L21" s="653"/>
      <c r="M21" s="653"/>
      <c r="N21" s="653">
        <v>185</v>
      </c>
      <c r="O21" s="653">
        <v>29344.7</v>
      </c>
      <c r="P21" s="666"/>
      <c r="Q21" s="654">
        <v>158.62</v>
      </c>
    </row>
    <row r="22" spans="1:17" ht="14.4" customHeight="1" x14ac:dyDescent="0.3">
      <c r="A22" s="649" t="s">
        <v>1814</v>
      </c>
      <c r="B22" s="650" t="s">
        <v>1647</v>
      </c>
      <c r="C22" s="650" t="s">
        <v>1659</v>
      </c>
      <c r="D22" s="650" t="s">
        <v>1685</v>
      </c>
      <c r="E22" s="650" t="s">
        <v>1643</v>
      </c>
      <c r="F22" s="653"/>
      <c r="G22" s="653"/>
      <c r="H22" s="653"/>
      <c r="I22" s="653"/>
      <c r="J22" s="653"/>
      <c r="K22" s="653"/>
      <c r="L22" s="653"/>
      <c r="M22" s="653"/>
      <c r="N22" s="653">
        <v>100</v>
      </c>
      <c r="O22" s="653">
        <v>1934</v>
      </c>
      <c r="P22" s="666"/>
      <c r="Q22" s="654">
        <v>19.34</v>
      </c>
    </row>
    <row r="23" spans="1:17" ht="14.4" customHeight="1" x14ac:dyDescent="0.3">
      <c r="A23" s="649" t="s">
        <v>1814</v>
      </c>
      <c r="B23" s="650" t="s">
        <v>1647</v>
      </c>
      <c r="C23" s="650" t="s">
        <v>1692</v>
      </c>
      <c r="D23" s="650" t="s">
        <v>1693</v>
      </c>
      <c r="E23" s="650" t="s">
        <v>1694</v>
      </c>
      <c r="F23" s="653"/>
      <c r="G23" s="653"/>
      <c r="H23" s="653"/>
      <c r="I23" s="653"/>
      <c r="J23" s="653"/>
      <c r="K23" s="653"/>
      <c r="L23" s="653"/>
      <c r="M23" s="653"/>
      <c r="N23" s="653">
        <v>12</v>
      </c>
      <c r="O23" s="653">
        <v>10611.84</v>
      </c>
      <c r="P23" s="666"/>
      <c r="Q23" s="654">
        <v>884.32</v>
      </c>
    </row>
    <row r="24" spans="1:17" ht="14.4" customHeight="1" x14ac:dyDescent="0.3">
      <c r="A24" s="649" t="s">
        <v>1814</v>
      </c>
      <c r="B24" s="650" t="s">
        <v>1647</v>
      </c>
      <c r="C24" s="650" t="s">
        <v>1695</v>
      </c>
      <c r="D24" s="650" t="s">
        <v>1698</v>
      </c>
      <c r="E24" s="650" t="s">
        <v>1699</v>
      </c>
      <c r="F24" s="653">
        <v>17</v>
      </c>
      <c r="G24" s="653">
        <v>7123</v>
      </c>
      <c r="H24" s="653">
        <v>1</v>
      </c>
      <c r="I24" s="653">
        <v>419</v>
      </c>
      <c r="J24" s="653">
        <v>7</v>
      </c>
      <c r="K24" s="653">
        <v>2940</v>
      </c>
      <c r="L24" s="653">
        <v>0.41274743787729889</v>
      </c>
      <c r="M24" s="653">
        <v>420</v>
      </c>
      <c r="N24" s="653">
        <v>14</v>
      </c>
      <c r="O24" s="653">
        <v>5919</v>
      </c>
      <c r="P24" s="666">
        <v>0.83097009686929668</v>
      </c>
      <c r="Q24" s="654">
        <v>422.78571428571428</v>
      </c>
    </row>
    <row r="25" spans="1:17" ht="14.4" customHeight="1" x14ac:dyDescent="0.3">
      <c r="A25" s="649" t="s">
        <v>1814</v>
      </c>
      <c r="B25" s="650" t="s">
        <v>1647</v>
      </c>
      <c r="C25" s="650" t="s">
        <v>1695</v>
      </c>
      <c r="D25" s="650" t="s">
        <v>1704</v>
      </c>
      <c r="E25" s="650" t="s">
        <v>1705</v>
      </c>
      <c r="F25" s="653"/>
      <c r="G25" s="653"/>
      <c r="H25" s="653"/>
      <c r="I25" s="653"/>
      <c r="J25" s="653"/>
      <c r="K25" s="653"/>
      <c r="L25" s="653"/>
      <c r="M25" s="653"/>
      <c r="N25" s="653">
        <v>1</v>
      </c>
      <c r="O25" s="653">
        <v>302</v>
      </c>
      <c r="P25" s="666"/>
      <c r="Q25" s="654">
        <v>302</v>
      </c>
    </row>
    <row r="26" spans="1:17" ht="14.4" customHeight="1" x14ac:dyDescent="0.3">
      <c r="A26" s="649" t="s">
        <v>1814</v>
      </c>
      <c r="B26" s="650" t="s">
        <v>1647</v>
      </c>
      <c r="C26" s="650" t="s">
        <v>1695</v>
      </c>
      <c r="D26" s="650" t="s">
        <v>1706</v>
      </c>
      <c r="E26" s="650" t="s">
        <v>1707</v>
      </c>
      <c r="F26" s="653"/>
      <c r="G26" s="653"/>
      <c r="H26" s="653"/>
      <c r="I26" s="653"/>
      <c r="J26" s="653">
        <v>1</v>
      </c>
      <c r="K26" s="653">
        <v>1376</v>
      </c>
      <c r="L26" s="653"/>
      <c r="M26" s="653">
        <v>1376</v>
      </c>
      <c r="N26" s="653">
        <v>1</v>
      </c>
      <c r="O26" s="653">
        <v>1376</v>
      </c>
      <c r="P26" s="666"/>
      <c r="Q26" s="654">
        <v>1376</v>
      </c>
    </row>
    <row r="27" spans="1:17" ht="14.4" customHeight="1" x14ac:dyDescent="0.3">
      <c r="A27" s="649" t="s">
        <v>1814</v>
      </c>
      <c r="B27" s="650" t="s">
        <v>1647</v>
      </c>
      <c r="C27" s="650" t="s">
        <v>1695</v>
      </c>
      <c r="D27" s="650" t="s">
        <v>1711</v>
      </c>
      <c r="E27" s="650" t="s">
        <v>1712</v>
      </c>
      <c r="F27" s="653"/>
      <c r="G27" s="653"/>
      <c r="H27" s="653"/>
      <c r="I27" s="653"/>
      <c r="J27" s="653"/>
      <c r="K27" s="653"/>
      <c r="L27" s="653"/>
      <c r="M27" s="653"/>
      <c r="N27" s="653">
        <v>1</v>
      </c>
      <c r="O27" s="653">
        <v>1965</v>
      </c>
      <c r="P27" s="666"/>
      <c r="Q27" s="654">
        <v>1965</v>
      </c>
    </row>
    <row r="28" spans="1:17" ht="14.4" customHeight="1" x14ac:dyDescent="0.3">
      <c r="A28" s="649" t="s">
        <v>1814</v>
      </c>
      <c r="B28" s="650" t="s">
        <v>1647</v>
      </c>
      <c r="C28" s="650" t="s">
        <v>1695</v>
      </c>
      <c r="D28" s="650" t="s">
        <v>1721</v>
      </c>
      <c r="E28" s="650" t="s">
        <v>1722</v>
      </c>
      <c r="F28" s="653"/>
      <c r="G28" s="653"/>
      <c r="H28" s="653"/>
      <c r="I28" s="653"/>
      <c r="J28" s="653">
        <v>1</v>
      </c>
      <c r="K28" s="653">
        <v>1840</v>
      </c>
      <c r="L28" s="653"/>
      <c r="M28" s="653">
        <v>1840</v>
      </c>
      <c r="N28" s="653"/>
      <c r="O28" s="653"/>
      <c r="P28" s="666"/>
      <c r="Q28" s="654"/>
    </row>
    <row r="29" spans="1:17" ht="14.4" customHeight="1" x14ac:dyDescent="0.3">
      <c r="A29" s="649" t="s">
        <v>1814</v>
      </c>
      <c r="B29" s="650" t="s">
        <v>1647</v>
      </c>
      <c r="C29" s="650" t="s">
        <v>1695</v>
      </c>
      <c r="D29" s="650" t="s">
        <v>1725</v>
      </c>
      <c r="E29" s="650" t="s">
        <v>1726</v>
      </c>
      <c r="F29" s="653"/>
      <c r="G29" s="653"/>
      <c r="H29" s="653"/>
      <c r="I29" s="653"/>
      <c r="J29" s="653">
        <v>1</v>
      </c>
      <c r="K29" s="653">
        <v>1169</v>
      </c>
      <c r="L29" s="653"/>
      <c r="M29" s="653">
        <v>1169</v>
      </c>
      <c r="N29" s="653">
        <v>1</v>
      </c>
      <c r="O29" s="653">
        <v>1169</v>
      </c>
      <c r="P29" s="666"/>
      <c r="Q29" s="654">
        <v>1169</v>
      </c>
    </row>
    <row r="30" spans="1:17" ht="14.4" customHeight="1" x14ac:dyDescent="0.3">
      <c r="A30" s="649" t="s">
        <v>1814</v>
      </c>
      <c r="B30" s="650" t="s">
        <v>1647</v>
      </c>
      <c r="C30" s="650" t="s">
        <v>1695</v>
      </c>
      <c r="D30" s="650" t="s">
        <v>1729</v>
      </c>
      <c r="E30" s="650" t="s">
        <v>1730</v>
      </c>
      <c r="F30" s="653">
        <v>34</v>
      </c>
      <c r="G30" s="653">
        <v>22202</v>
      </c>
      <c r="H30" s="653">
        <v>1</v>
      </c>
      <c r="I30" s="653">
        <v>653</v>
      </c>
      <c r="J30" s="653">
        <v>39</v>
      </c>
      <c r="K30" s="653">
        <v>25506</v>
      </c>
      <c r="L30" s="653">
        <v>1.148815422034051</v>
      </c>
      <c r="M30" s="653">
        <v>654</v>
      </c>
      <c r="N30" s="653">
        <v>37</v>
      </c>
      <c r="O30" s="653">
        <v>24279</v>
      </c>
      <c r="P30" s="666">
        <v>1.0935501306188631</v>
      </c>
      <c r="Q30" s="654">
        <v>656.18918918918916</v>
      </c>
    </row>
    <row r="31" spans="1:17" ht="14.4" customHeight="1" x14ac:dyDescent="0.3">
      <c r="A31" s="649" t="s">
        <v>1814</v>
      </c>
      <c r="B31" s="650" t="s">
        <v>1647</v>
      </c>
      <c r="C31" s="650" t="s">
        <v>1695</v>
      </c>
      <c r="D31" s="650" t="s">
        <v>1731</v>
      </c>
      <c r="E31" s="650" t="s">
        <v>1732</v>
      </c>
      <c r="F31" s="653"/>
      <c r="G31" s="653"/>
      <c r="H31" s="653"/>
      <c r="I31" s="653"/>
      <c r="J31" s="653"/>
      <c r="K31" s="653"/>
      <c r="L31" s="653"/>
      <c r="M31" s="653"/>
      <c r="N31" s="653">
        <v>1</v>
      </c>
      <c r="O31" s="653">
        <v>688</v>
      </c>
      <c r="P31" s="666"/>
      <c r="Q31" s="654">
        <v>688</v>
      </c>
    </row>
    <row r="32" spans="1:17" ht="14.4" customHeight="1" x14ac:dyDescent="0.3">
      <c r="A32" s="649" t="s">
        <v>1814</v>
      </c>
      <c r="B32" s="650" t="s">
        <v>1647</v>
      </c>
      <c r="C32" s="650" t="s">
        <v>1695</v>
      </c>
      <c r="D32" s="650" t="s">
        <v>1735</v>
      </c>
      <c r="E32" s="650" t="s">
        <v>1736</v>
      </c>
      <c r="F32" s="653">
        <v>149</v>
      </c>
      <c r="G32" s="653">
        <v>260899</v>
      </c>
      <c r="H32" s="653">
        <v>1</v>
      </c>
      <c r="I32" s="653">
        <v>1751</v>
      </c>
      <c r="J32" s="653">
        <v>154</v>
      </c>
      <c r="K32" s="653">
        <v>270116</v>
      </c>
      <c r="L32" s="653">
        <v>1.035327847174577</v>
      </c>
      <c r="M32" s="653">
        <v>1754</v>
      </c>
      <c r="N32" s="653">
        <v>192</v>
      </c>
      <c r="O32" s="653">
        <v>337476</v>
      </c>
      <c r="P32" s="666">
        <v>1.2935120487238356</v>
      </c>
      <c r="Q32" s="654">
        <v>1757.6875</v>
      </c>
    </row>
    <row r="33" spans="1:17" ht="14.4" customHeight="1" x14ac:dyDescent="0.3">
      <c r="A33" s="649" t="s">
        <v>1814</v>
      </c>
      <c r="B33" s="650" t="s">
        <v>1647</v>
      </c>
      <c r="C33" s="650" t="s">
        <v>1695</v>
      </c>
      <c r="D33" s="650" t="s">
        <v>1737</v>
      </c>
      <c r="E33" s="650" t="s">
        <v>1738</v>
      </c>
      <c r="F33" s="653">
        <v>131</v>
      </c>
      <c r="G33" s="653">
        <v>53579</v>
      </c>
      <c r="H33" s="653">
        <v>1</v>
      </c>
      <c r="I33" s="653">
        <v>409</v>
      </c>
      <c r="J33" s="653">
        <v>120</v>
      </c>
      <c r="K33" s="653">
        <v>49200</v>
      </c>
      <c r="L33" s="653">
        <v>0.91827021780921625</v>
      </c>
      <c r="M33" s="653">
        <v>410</v>
      </c>
      <c r="N33" s="653">
        <v>149</v>
      </c>
      <c r="O33" s="653">
        <v>61278</v>
      </c>
      <c r="P33" s="666">
        <v>1.1436943578640886</v>
      </c>
      <c r="Q33" s="654">
        <v>411.26174496644296</v>
      </c>
    </row>
    <row r="34" spans="1:17" ht="14.4" customHeight="1" x14ac:dyDescent="0.3">
      <c r="A34" s="649" t="s">
        <v>1814</v>
      </c>
      <c r="B34" s="650" t="s">
        <v>1647</v>
      </c>
      <c r="C34" s="650" t="s">
        <v>1695</v>
      </c>
      <c r="D34" s="650" t="s">
        <v>1741</v>
      </c>
      <c r="E34" s="650" t="s">
        <v>1742</v>
      </c>
      <c r="F34" s="653">
        <v>1</v>
      </c>
      <c r="G34" s="653">
        <v>8488</v>
      </c>
      <c r="H34" s="653">
        <v>1</v>
      </c>
      <c r="I34" s="653">
        <v>8488</v>
      </c>
      <c r="J34" s="653">
        <v>1</v>
      </c>
      <c r="K34" s="653">
        <v>8491</v>
      </c>
      <c r="L34" s="653">
        <v>1.0003534401508012</v>
      </c>
      <c r="M34" s="653">
        <v>8491</v>
      </c>
      <c r="N34" s="653">
        <v>4</v>
      </c>
      <c r="O34" s="653">
        <v>33976</v>
      </c>
      <c r="P34" s="666">
        <v>4.0028275212064086</v>
      </c>
      <c r="Q34" s="654">
        <v>8494</v>
      </c>
    </row>
    <row r="35" spans="1:17" ht="14.4" customHeight="1" x14ac:dyDescent="0.3">
      <c r="A35" s="649" t="s">
        <v>1814</v>
      </c>
      <c r="B35" s="650" t="s">
        <v>1647</v>
      </c>
      <c r="C35" s="650" t="s">
        <v>1695</v>
      </c>
      <c r="D35" s="650" t="s">
        <v>1743</v>
      </c>
      <c r="E35" s="650" t="s">
        <v>1744</v>
      </c>
      <c r="F35" s="653"/>
      <c r="G35" s="653"/>
      <c r="H35" s="653"/>
      <c r="I35" s="653"/>
      <c r="J35" s="653">
        <v>9</v>
      </c>
      <c r="K35" s="653">
        <v>128952</v>
      </c>
      <c r="L35" s="653"/>
      <c r="M35" s="653">
        <v>14328</v>
      </c>
      <c r="N35" s="653">
        <v>12</v>
      </c>
      <c r="O35" s="653">
        <v>172000</v>
      </c>
      <c r="P35" s="666"/>
      <c r="Q35" s="654">
        <v>14333.333333333334</v>
      </c>
    </row>
    <row r="36" spans="1:17" ht="14.4" customHeight="1" x14ac:dyDescent="0.3">
      <c r="A36" s="649" t="s">
        <v>1814</v>
      </c>
      <c r="B36" s="650" t="s">
        <v>1647</v>
      </c>
      <c r="C36" s="650" t="s">
        <v>1695</v>
      </c>
      <c r="D36" s="650" t="s">
        <v>1749</v>
      </c>
      <c r="E36" s="650" t="s">
        <v>1643</v>
      </c>
      <c r="F36" s="653">
        <v>6</v>
      </c>
      <c r="G36" s="653">
        <v>89684</v>
      </c>
      <c r="H36" s="653">
        <v>1</v>
      </c>
      <c r="I36" s="653">
        <v>14947.333333333334</v>
      </c>
      <c r="J36" s="653"/>
      <c r="K36" s="653"/>
      <c r="L36" s="653"/>
      <c r="M36" s="653"/>
      <c r="N36" s="653"/>
      <c r="O36" s="653"/>
      <c r="P36" s="666"/>
      <c r="Q36" s="654"/>
    </row>
    <row r="37" spans="1:17" ht="14.4" customHeight="1" x14ac:dyDescent="0.3">
      <c r="A37" s="649" t="s">
        <v>1814</v>
      </c>
      <c r="B37" s="650" t="s">
        <v>1647</v>
      </c>
      <c r="C37" s="650" t="s">
        <v>1695</v>
      </c>
      <c r="D37" s="650" t="s">
        <v>1754</v>
      </c>
      <c r="E37" s="650" t="s">
        <v>1755</v>
      </c>
      <c r="F37" s="653">
        <v>34</v>
      </c>
      <c r="G37" s="653">
        <v>19652</v>
      </c>
      <c r="H37" s="653">
        <v>1</v>
      </c>
      <c r="I37" s="653">
        <v>578</v>
      </c>
      <c r="J37" s="653">
        <v>37</v>
      </c>
      <c r="K37" s="653">
        <v>21460</v>
      </c>
      <c r="L37" s="653">
        <v>1.092000814166497</v>
      </c>
      <c r="M37" s="653">
        <v>580</v>
      </c>
      <c r="N37" s="653">
        <v>38</v>
      </c>
      <c r="O37" s="653">
        <v>22116</v>
      </c>
      <c r="P37" s="666">
        <v>1.1253816405454915</v>
      </c>
      <c r="Q37" s="654">
        <v>582</v>
      </c>
    </row>
    <row r="38" spans="1:17" ht="14.4" customHeight="1" x14ac:dyDescent="0.3">
      <c r="A38" s="649" t="s">
        <v>1814</v>
      </c>
      <c r="B38" s="650" t="s">
        <v>1647</v>
      </c>
      <c r="C38" s="650" t="s">
        <v>1695</v>
      </c>
      <c r="D38" s="650" t="s">
        <v>1760</v>
      </c>
      <c r="E38" s="650" t="s">
        <v>1761</v>
      </c>
      <c r="F38" s="653"/>
      <c r="G38" s="653"/>
      <c r="H38" s="653"/>
      <c r="I38" s="653"/>
      <c r="J38" s="653">
        <v>3</v>
      </c>
      <c r="K38" s="653">
        <v>3858</v>
      </c>
      <c r="L38" s="653"/>
      <c r="M38" s="653">
        <v>1286</v>
      </c>
      <c r="N38" s="653">
        <v>4</v>
      </c>
      <c r="O38" s="653">
        <v>5162</v>
      </c>
      <c r="P38" s="666"/>
      <c r="Q38" s="654">
        <v>1290.5</v>
      </c>
    </row>
    <row r="39" spans="1:17" ht="14.4" customHeight="1" x14ac:dyDescent="0.3">
      <c r="A39" s="649" t="s">
        <v>1814</v>
      </c>
      <c r="B39" s="650" t="s">
        <v>1647</v>
      </c>
      <c r="C39" s="650" t="s">
        <v>1695</v>
      </c>
      <c r="D39" s="650" t="s">
        <v>1762</v>
      </c>
      <c r="E39" s="650" t="s">
        <v>1763</v>
      </c>
      <c r="F39" s="653">
        <v>43</v>
      </c>
      <c r="G39" s="653">
        <v>20898</v>
      </c>
      <c r="H39" s="653">
        <v>1</v>
      </c>
      <c r="I39" s="653">
        <v>486</v>
      </c>
      <c r="J39" s="653">
        <v>52</v>
      </c>
      <c r="K39" s="653">
        <v>25324</v>
      </c>
      <c r="L39" s="653">
        <v>1.2117906019714806</v>
      </c>
      <c r="M39" s="653">
        <v>487</v>
      </c>
      <c r="N39" s="653">
        <v>60</v>
      </c>
      <c r="O39" s="653">
        <v>29306</v>
      </c>
      <c r="P39" s="666">
        <v>1.4023351516891569</v>
      </c>
      <c r="Q39" s="654">
        <v>488.43333333333334</v>
      </c>
    </row>
    <row r="40" spans="1:17" ht="14.4" customHeight="1" x14ac:dyDescent="0.3">
      <c r="A40" s="649" t="s">
        <v>1814</v>
      </c>
      <c r="B40" s="650" t="s">
        <v>1647</v>
      </c>
      <c r="C40" s="650" t="s">
        <v>1695</v>
      </c>
      <c r="D40" s="650" t="s">
        <v>1766</v>
      </c>
      <c r="E40" s="650" t="s">
        <v>1767</v>
      </c>
      <c r="F40" s="653">
        <v>1</v>
      </c>
      <c r="G40" s="653">
        <v>2529</v>
      </c>
      <c r="H40" s="653">
        <v>1</v>
      </c>
      <c r="I40" s="653">
        <v>2529</v>
      </c>
      <c r="J40" s="653">
        <v>1</v>
      </c>
      <c r="K40" s="653">
        <v>2535</v>
      </c>
      <c r="L40" s="653">
        <v>1.0023724792408066</v>
      </c>
      <c r="M40" s="653">
        <v>2535</v>
      </c>
      <c r="N40" s="653"/>
      <c r="O40" s="653"/>
      <c r="P40" s="666"/>
      <c r="Q40" s="654"/>
    </row>
    <row r="41" spans="1:17" ht="14.4" customHeight="1" x14ac:dyDescent="0.3">
      <c r="A41" s="649" t="s">
        <v>1814</v>
      </c>
      <c r="B41" s="650" t="s">
        <v>1647</v>
      </c>
      <c r="C41" s="650" t="s">
        <v>1695</v>
      </c>
      <c r="D41" s="650" t="s">
        <v>1782</v>
      </c>
      <c r="E41" s="650" t="s">
        <v>1783</v>
      </c>
      <c r="F41" s="653">
        <v>1</v>
      </c>
      <c r="G41" s="653">
        <v>690</v>
      </c>
      <c r="H41" s="653">
        <v>1</v>
      </c>
      <c r="I41" s="653">
        <v>690</v>
      </c>
      <c r="J41" s="653"/>
      <c r="K41" s="653"/>
      <c r="L41" s="653"/>
      <c r="M41" s="653"/>
      <c r="N41" s="653"/>
      <c r="O41" s="653"/>
      <c r="P41" s="666"/>
      <c r="Q41" s="654"/>
    </row>
    <row r="42" spans="1:17" ht="14.4" customHeight="1" x14ac:dyDescent="0.3">
      <c r="A42" s="649" t="s">
        <v>1815</v>
      </c>
      <c r="B42" s="650" t="s">
        <v>1647</v>
      </c>
      <c r="C42" s="650" t="s">
        <v>1648</v>
      </c>
      <c r="D42" s="650" t="s">
        <v>1649</v>
      </c>
      <c r="E42" s="650" t="s">
        <v>867</v>
      </c>
      <c r="F42" s="653"/>
      <c r="G42" s="653"/>
      <c r="H42" s="653"/>
      <c r="I42" s="653"/>
      <c r="J42" s="653">
        <v>0.5</v>
      </c>
      <c r="K42" s="653">
        <v>980.42</v>
      </c>
      <c r="L42" s="653"/>
      <c r="M42" s="653">
        <v>1960.84</v>
      </c>
      <c r="N42" s="653">
        <v>0.5</v>
      </c>
      <c r="O42" s="653">
        <v>989.02</v>
      </c>
      <c r="P42" s="666"/>
      <c r="Q42" s="654">
        <v>1978.04</v>
      </c>
    </row>
    <row r="43" spans="1:17" ht="14.4" customHeight="1" x14ac:dyDescent="0.3">
      <c r="A43" s="649" t="s">
        <v>1815</v>
      </c>
      <c r="B43" s="650" t="s">
        <v>1647</v>
      </c>
      <c r="C43" s="650" t="s">
        <v>1648</v>
      </c>
      <c r="D43" s="650" t="s">
        <v>1653</v>
      </c>
      <c r="E43" s="650" t="s">
        <v>878</v>
      </c>
      <c r="F43" s="653"/>
      <c r="G43" s="653"/>
      <c r="H43" s="653"/>
      <c r="I43" s="653"/>
      <c r="J43" s="653">
        <v>0.4</v>
      </c>
      <c r="K43" s="653">
        <v>433.06</v>
      </c>
      <c r="L43" s="653"/>
      <c r="M43" s="653">
        <v>1082.6499999999999</v>
      </c>
      <c r="N43" s="653">
        <v>1.2</v>
      </c>
      <c r="O43" s="653">
        <v>1310.5900000000001</v>
      </c>
      <c r="P43" s="666"/>
      <c r="Q43" s="654">
        <v>1092.1583333333335</v>
      </c>
    </row>
    <row r="44" spans="1:17" ht="14.4" customHeight="1" x14ac:dyDescent="0.3">
      <c r="A44" s="649" t="s">
        <v>1815</v>
      </c>
      <c r="B44" s="650" t="s">
        <v>1647</v>
      </c>
      <c r="C44" s="650" t="s">
        <v>1648</v>
      </c>
      <c r="D44" s="650" t="s">
        <v>1654</v>
      </c>
      <c r="E44" s="650" t="s">
        <v>878</v>
      </c>
      <c r="F44" s="653">
        <v>3.85</v>
      </c>
      <c r="G44" s="653">
        <v>8336.4699999999993</v>
      </c>
      <c r="H44" s="653">
        <v>1</v>
      </c>
      <c r="I44" s="653">
        <v>2165.3168831168828</v>
      </c>
      <c r="J44" s="653">
        <v>9.25</v>
      </c>
      <c r="K44" s="653">
        <v>20096.609999999997</v>
      </c>
      <c r="L44" s="653">
        <v>2.4106858178581581</v>
      </c>
      <c r="M44" s="653">
        <v>2172.6064864864861</v>
      </c>
      <c r="N44" s="653">
        <v>7.65</v>
      </c>
      <c r="O44" s="653">
        <v>16710</v>
      </c>
      <c r="P44" s="666">
        <v>2.0044455267037486</v>
      </c>
      <c r="Q44" s="654">
        <v>2184.3137254901958</v>
      </c>
    </row>
    <row r="45" spans="1:17" ht="14.4" customHeight="1" x14ac:dyDescent="0.3">
      <c r="A45" s="649" t="s">
        <v>1815</v>
      </c>
      <c r="B45" s="650" t="s">
        <v>1647</v>
      </c>
      <c r="C45" s="650" t="s">
        <v>1648</v>
      </c>
      <c r="D45" s="650" t="s">
        <v>1655</v>
      </c>
      <c r="E45" s="650" t="s">
        <v>874</v>
      </c>
      <c r="F45" s="653">
        <v>0.15000000000000002</v>
      </c>
      <c r="G45" s="653">
        <v>140.49</v>
      </c>
      <c r="H45" s="653">
        <v>1</v>
      </c>
      <c r="I45" s="653">
        <v>936.59999999999991</v>
      </c>
      <c r="J45" s="653">
        <v>0.25</v>
      </c>
      <c r="K45" s="653">
        <v>235.38</v>
      </c>
      <c r="L45" s="653">
        <v>1.6754217382020071</v>
      </c>
      <c r="M45" s="653">
        <v>941.52</v>
      </c>
      <c r="N45" s="653">
        <v>0.13</v>
      </c>
      <c r="O45" s="653">
        <v>118.1</v>
      </c>
      <c r="P45" s="666">
        <v>0.84062922627945036</v>
      </c>
      <c r="Q45" s="654">
        <v>908.46153846153834</v>
      </c>
    </row>
    <row r="46" spans="1:17" ht="14.4" customHeight="1" x14ac:dyDescent="0.3">
      <c r="A46" s="649" t="s">
        <v>1815</v>
      </c>
      <c r="B46" s="650" t="s">
        <v>1647</v>
      </c>
      <c r="C46" s="650" t="s">
        <v>1659</v>
      </c>
      <c r="D46" s="650" t="s">
        <v>1662</v>
      </c>
      <c r="E46" s="650" t="s">
        <v>1643</v>
      </c>
      <c r="F46" s="653">
        <v>6715</v>
      </c>
      <c r="G46" s="653">
        <v>30917.35</v>
      </c>
      <c r="H46" s="653">
        <v>1</v>
      </c>
      <c r="I46" s="653">
        <v>4.6042218912881605</v>
      </c>
      <c r="J46" s="653">
        <v>6125</v>
      </c>
      <c r="K46" s="653">
        <v>29213</v>
      </c>
      <c r="L46" s="653">
        <v>0.94487399469876954</v>
      </c>
      <c r="M46" s="653">
        <v>4.7694693877551018</v>
      </c>
      <c r="N46" s="653">
        <v>5390</v>
      </c>
      <c r="O46" s="653">
        <v>27489</v>
      </c>
      <c r="P46" s="666">
        <v>0.8891124239302528</v>
      </c>
      <c r="Q46" s="654">
        <v>5.0999999999999996</v>
      </c>
    </row>
    <row r="47" spans="1:17" ht="14.4" customHeight="1" x14ac:dyDescent="0.3">
      <c r="A47" s="649" t="s">
        <v>1815</v>
      </c>
      <c r="B47" s="650" t="s">
        <v>1647</v>
      </c>
      <c r="C47" s="650" t="s">
        <v>1659</v>
      </c>
      <c r="D47" s="650" t="s">
        <v>1666</v>
      </c>
      <c r="E47" s="650" t="s">
        <v>1643</v>
      </c>
      <c r="F47" s="653"/>
      <c r="G47" s="653"/>
      <c r="H47" s="653"/>
      <c r="I47" s="653"/>
      <c r="J47" s="653">
        <v>300</v>
      </c>
      <c r="K47" s="653">
        <v>1659</v>
      </c>
      <c r="L47" s="653"/>
      <c r="M47" s="653">
        <v>5.53</v>
      </c>
      <c r="N47" s="653"/>
      <c r="O47" s="653"/>
      <c r="P47" s="666"/>
      <c r="Q47" s="654"/>
    </row>
    <row r="48" spans="1:17" ht="14.4" customHeight="1" x14ac:dyDescent="0.3">
      <c r="A48" s="649" t="s">
        <v>1815</v>
      </c>
      <c r="B48" s="650" t="s">
        <v>1647</v>
      </c>
      <c r="C48" s="650" t="s">
        <v>1659</v>
      </c>
      <c r="D48" s="650" t="s">
        <v>1673</v>
      </c>
      <c r="E48" s="650" t="s">
        <v>1643</v>
      </c>
      <c r="F48" s="653">
        <v>500</v>
      </c>
      <c r="G48" s="653">
        <v>7965</v>
      </c>
      <c r="H48" s="653">
        <v>1</v>
      </c>
      <c r="I48" s="653">
        <v>15.93</v>
      </c>
      <c r="J48" s="653"/>
      <c r="K48" s="653"/>
      <c r="L48" s="653"/>
      <c r="M48" s="653"/>
      <c r="N48" s="653"/>
      <c r="O48" s="653"/>
      <c r="P48" s="666"/>
      <c r="Q48" s="654"/>
    </row>
    <row r="49" spans="1:17" ht="14.4" customHeight="1" x14ac:dyDescent="0.3">
      <c r="A49" s="649" t="s">
        <v>1815</v>
      </c>
      <c r="B49" s="650" t="s">
        <v>1647</v>
      </c>
      <c r="C49" s="650" t="s">
        <v>1659</v>
      </c>
      <c r="D49" s="650" t="s">
        <v>1676</v>
      </c>
      <c r="E49" s="650" t="s">
        <v>1643</v>
      </c>
      <c r="F49" s="653">
        <v>29</v>
      </c>
      <c r="G49" s="653">
        <v>63075.009999999995</v>
      </c>
      <c r="H49" s="653">
        <v>1</v>
      </c>
      <c r="I49" s="653">
        <v>2175.0003448275861</v>
      </c>
      <c r="J49" s="653">
        <v>22</v>
      </c>
      <c r="K49" s="653">
        <v>50288.420000000013</v>
      </c>
      <c r="L49" s="653">
        <v>0.79727961993188767</v>
      </c>
      <c r="M49" s="653">
        <v>2285.8372727272731</v>
      </c>
      <c r="N49" s="653">
        <v>20</v>
      </c>
      <c r="O49" s="653">
        <v>43885.760000000002</v>
      </c>
      <c r="P49" s="666">
        <v>0.69577095588252791</v>
      </c>
      <c r="Q49" s="654">
        <v>2194.288</v>
      </c>
    </row>
    <row r="50" spans="1:17" ht="14.4" customHeight="1" x14ac:dyDescent="0.3">
      <c r="A50" s="649" t="s">
        <v>1815</v>
      </c>
      <c r="B50" s="650" t="s">
        <v>1647</v>
      </c>
      <c r="C50" s="650" t="s">
        <v>1659</v>
      </c>
      <c r="D50" s="650" t="s">
        <v>1678</v>
      </c>
      <c r="E50" s="650" t="s">
        <v>1643</v>
      </c>
      <c r="F50" s="653"/>
      <c r="G50" s="653"/>
      <c r="H50" s="653"/>
      <c r="I50" s="653"/>
      <c r="J50" s="653"/>
      <c r="K50" s="653"/>
      <c r="L50" s="653"/>
      <c r="M50" s="653"/>
      <c r="N50" s="653">
        <v>1313</v>
      </c>
      <c r="O50" s="653">
        <v>4280.38</v>
      </c>
      <c r="P50" s="666"/>
      <c r="Q50" s="654">
        <v>3.2600000000000002</v>
      </c>
    </row>
    <row r="51" spans="1:17" ht="14.4" customHeight="1" x14ac:dyDescent="0.3">
      <c r="A51" s="649" t="s">
        <v>1815</v>
      </c>
      <c r="B51" s="650" t="s">
        <v>1647</v>
      </c>
      <c r="C51" s="650" t="s">
        <v>1659</v>
      </c>
      <c r="D51" s="650" t="s">
        <v>1682</v>
      </c>
      <c r="E51" s="650" t="s">
        <v>1643</v>
      </c>
      <c r="F51" s="653">
        <v>3722</v>
      </c>
      <c r="G51" s="653">
        <v>118182.73999999999</v>
      </c>
      <c r="H51" s="653">
        <v>1</v>
      </c>
      <c r="I51" s="653">
        <v>31.752482536270819</v>
      </c>
      <c r="J51" s="653">
        <v>9295</v>
      </c>
      <c r="K51" s="653">
        <v>308479.19999999995</v>
      </c>
      <c r="L51" s="653">
        <v>2.6101882559162188</v>
      </c>
      <c r="M51" s="653">
        <v>33.187649273803117</v>
      </c>
      <c r="N51" s="653">
        <v>7419</v>
      </c>
      <c r="O51" s="653">
        <v>247052.7</v>
      </c>
      <c r="P51" s="666">
        <v>2.090429617725905</v>
      </c>
      <c r="Q51" s="654">
        <v>33.300000000000004</v>
      </c>
    </row>
    <row r="52" spans="1:17" ht="14.4" customHeight="1" x14ac:dyDescent="0.3">
      <c r="A52" s="649" t="s">
        <v>1815</v>
      </c>
      <c r="B52" s="650" t="s">
        <v>1647</v>
      </c>
      <c r="C52" s="650" t="s">
        <v>1659</v>
      </c>
      <c r="D52" s="650" t="s">
        <v>1688</v>
      </c>
      <c r="E52" s="650" t="s">
        <v>1643</v>
      </c>
      <c r="F52" s="653"/>
      <c r="G52" s="653"/>
      <c r="H52" s="653"/>
      <c r="I52" s="653"/>
      <c r="J52" s="653"/>
      <c r="K52" s="653"/>
      <c r="L52" s="653"/>
      <c r="M52" s="653"/>
      <c r="N52" s="653">
        <v>1</v>
      </c>
      <c r="O52" s="653">
        <v>57.28</v>
      </c>
      <c r="P52" s="666"/>
      <c r="Q52" s="654">
        <v>57.28</v>
      </c>
    </row>
    <row r="53" spans="1:17" ht="14.4" customHeight="1" x14ac:dyDescent="0.3">
      <c r="A53" s="649" t="s">
        <v>1815</v>
      </c>
      <c r="B53" s="650" t="s">
        <v>1647</v>
      </c>
      <c r="C53" s="650" t="s">
        <v>1692</v>
      </c>
      <c r="D53" s="650" t="s">
        <v>1693</v>
      </c>
      <c r="E53" s="650" t="s">
        <v>1694</v>
      </c>
      <c r="F53" s="653"/>
      <c r="G53" s="653"/>
      <c r="H53" s="653"/>
      <c r="I53" s="653"/>
      <c r="J53" s="653"/>
      <c r="K53" s="653"/>
      <c r="L53" s="653"/>
      <c r="M53" s="653"/>
      <c r="N53" s="653">
        <v>18</v>
      </c>
      <c r="O53" s="653">
        <v>15917.76</v>
      </c>
      <c r="P53" s="666"/>
      <c r="Q53" s="654">
        <v>884.32</v>
      </c>
    </row>
    <row r="54" spans="1:17" ht="14.4" customHeight="1" x14ac:dyDescent="0.3">
      <c r="A54" s="649" t="s">
        <v>1815</v>
      </c>
      <c r="B54" s="650" t="s">
        <v>1647</v>
      </c>
      <c r="C54" s="650" t="s">
        <v>1695</v>
      </c>
      <c r="D54" s="650" t="s">
        <v>1729</v>
      </c>
      <c r="E54" s="650" t="s">
        <v>1730</v>
      </c>
      <c r="F54" s="653">
        <v>29</v>
      </c>
      <c r="G54" s="653">
        <v>18937</v>
      </c>
      <c r="H54" s="653">
        <v>1</v>
      </c>
      <c r="I54" s="653">
        <v>653</v>
      </c>
      <c r="J54" s="653">
        <v>22</v>
      </c>
      <c r="K54" s="653">
        <v>14388</v>
      </c>
      <c r="L54" s="653">
        <v>0.75978243649997357</v>
      </c>
      <c r="M54" s="653">
        <v>654</v>
      </c>
      <c r="N54" s="653">
        <v>20</v>
      </c>
      <c r="O54" s="653">
        <v>13116</v>
      </c>
      <c r="P54" s="666">
        <v>0.69261234620055978</v>
      </c>
      <c r="Q54" s="654">
        <v>655.8</v>
      </c>
    </row>
    <row r="55" spans="1:17" ht="14.4" customHeight="1" x14ac:dyDescent="0.3">
      <c r="A55" s="649" t="s">
        <v>1815</v>
      </c>
      <c r="B55" s="650" t="s">
        <v>1647</v>
      </c>
      <c r="C55" s="650" t="s">
        <v>1695</v>
      </c>
      <c r="D55" s="650" t="s">
        <v>1735</v>
      </c>
      <c r="E55" s="650" t="s">
        <v>1736</v>
      </c>
      <c r="F55" s="653">
        <v>11</v>
      </c>
      <c r="G55" s="653">
        <v>19261</v>
      </c>
      <c r="H55" s="653">
        <v>1</v>
      </c>
      <c r="I55" s="653">
        <v>1751</v>
      </c>
      <c r="J55" s="653">
        <v>18</v>
      </c>
      <c r="K55" s="653">
        <v>31572</v>
      </c>
      <c r="L55" s="653">
        <v>1.6391672291158299</v>
      </c>
      <c r="M55" s="653">
        <v>1754</v>
      </c>
      <c r="N55" s="653">
        <v>12</v>
      </c>
      <c r="O55" s="653">
        <v>21096</v>
      </c>
      <c r="P55" s="666">
        <v>1.0952702351902808</v>
      </c>
      <c r="Q55" s="654">
        <v>1758</v>
      </c>
    </row>
    <row r="56" spans="1:17" ht="14.4" customHeight="1" x14ac:dyDescent="0.3">
      <c r="A56" s="649" t="s">
        <v>1815</v>
      </c>
      <c r="B56" s="650" t="s">
        <v>1647</v>
      </c>
      <c r="C56" s="650" t="s">
        <v>1695</v>
      </c>
      <c r="D56" s="650" t="s">
        <v>1737</v>
      </c>
      <c r="E56" s="650" t="s">
        <v>1738</v>
      </c>
      <c r="F56" s="653"/>
      <c r="G56" s="653"/>
      <c r="H56" s="653"/>
      <c r="I56" s="653"/>
      <c r="J56" s="653">
        <v>2</v>
      </c>
      <c r="K56" s="653">
        <v>820</v>
      </c>
      <c r="L56" s="653"/>
      <c r="M56" s="653">
        <v>410</v>
      </c>
      <c r="N56" s="653"/>
      <c r="O56" s="653"/>
      <c r="P56" s="666"/>
      <c r="Q56" s="654"/>
    </row>
    <row r="57" spans="1:17" ht="14.4" customHeight="1" x14ac:dyDescent="0.3">
      <c r="A57" s="649" t="s">
        <v>1815</v>
      </c>
      <c r="B57" s="650" t="s">
        <v>1647</v>
      </c>
      <c r="C57" s="650" t="s">
        <v>1695</v>
      </c>
      <c r="D57" s="650" t="s">
        <v>1743</v>
      </c>
      <c r="E57" s="650" t="s">
        <v>1744</v>
      </c>
      <c r="F57" s="653"/>
      <c r="G57" s="653"/>
      <c r="H57" s="653"/>
      <c r="I57" s="653"/>
      <c r="J57" s="653">
        <v>22</v>
      </c>
      <c r="K57" s="653">
        <v>315216</v>
      </c>
      <c r="L57" s="653"/>
      <c r="M57" s="653">
        <v>14328</v>
      </c>
      <c r="N57" s="653">
        <v>19</v>
      </c>
      <c r="O57" s="653">
        <v>272328</v>
      </c>
      <c r="P57" s="666"/>
      <c r="Q57" s="654">
        <v>14333.052631578947</v>
      </c>
    </row>
    <row r="58" spans="1:17" ht="14.4" customHeight="1" x14ac:dyDescent="0.3">
      <c r="A58" s="649" t="s">
        <v>1815</v>
      </c>
      <c r="B58" s="650" t="s">
        <v>1647</v>
      </c>
      <c r="C58" s="650" t="s">
        <v>1695</v>
      </c>
      <c r="D58" s="650" t="s">
        <v>1747</v>
      </c>
      <c r="E58" s="650" t="s">
        <v>1748</v>
      </c>
      <c r="F58" s="653">
        <v>1</v>
      </c>
      <c r="G58" s="653">
        <v>0</v>
      </c>
      <c r="H58" s="653"/>
      <c r="I58" s="653">
        <v>0</v>
      </c>
      <c r="J58" s="653"/>
      <c r="K58" s="653"/>
      <c r="L58" s="653"/>
      <c r="M58" s="653"/>
      <c r="N58" s="653"/>
      <c r="O58" s="653"/>
      <c r="P58" s="666"/>
      <c r="Q58" s="654"/>
    </row>
    <row r="59" spans="1:17" ht="14.4" customHeight="1" x14ac:dyDescent="0.3">
      <c r="A59" s="649" t="s">
        <v>1815</v>
      </c>
      <c r="B59" s="650" t="s">
        <v>1647</v>
      </c>
      <c r="C59" s="650" t="s">
        <v>1695</v>
      </c>
      <c r="D59" s="650" t="s">
        <v>1749</v>
      </c>
      <c r="E59" s="650" t="s">
        <v>1643</v>
      </c>
      <c r="F59" s="653">
        <v>11</v>
      </c>
      <c r="G59" s="653">
        <v>162842</v>
      </c>
      <c r="H59" s="653">
        <v>1</v>
      </c>
      <c r="I59" s="653">
        <v>14803.818181818182</v>
      </c>
      <c r="J59" s="653"/>
      <c r="K59" s="653"/>
      <c r="L59" s="653"/>
      <c r="M59" s="653"/>
      <c r="N59" s="653"/>
      <c r="O59" s="653"/>
      <c r="P59" s="666"/>
      <c r="Q59" s="654"/>
    </row>
    <row r="60" spans="1:17" ht="14.4" customHeight="1" x14ac:dyDescent="0.3">
      <c r="A60" s="649" t="s">
        <v>1815</v>
      </c>
      <c r="B60" s="650" t="s">
        <v>1647</v>
      </c>
      <c r="C60" s="650" t="s">
        <v>1695</v>
      </c>
      <c r="D60" s="650" t="s">
        <v>1754</v>
      </c>
      <c r="E60" s="650" t="s">
        <v>1755</v>
      </c>
      <c r="F60" s="653"/>
      <c r="G60" s="653"/>
      <c r="H60" s="653"/>
      <c r="I60" s="653"/>
      <c r="J60" s="653">
        <v>1</v>
      </c>
      <c r="K60" s="653">
        <v>580</v>
      </c>
      <c r="L60" s="653"/>
      <c r="M60" s="653">
        <v>580</v>
      </c>
      <c r="N60" s="653"/>
      <c r="O60" s="653"/>
      <c r="P60" s="666"/>
      <c r="Q60" s="654"/>
    </row>
    <row r="61" spans="1:17" ht="14.4" customHeight="1" x14ac:dyDescent="0.3">
      <c r="A61" s="649" t="s">
        <v>1815</v>
      </c>
      <c r="B61" s="650" t="s">
        <v>1647</v>
      </c>
      <c r="C61" s="650" t="s">
        <v>1695</v>
      </c>
      <c r="D61" s="650" t="s">
        <v>1760</v>
      </c>
      <c r="E61" s="650" t="s">
        <v>1761</v>
      </c>
      <c r="F61" s="653"/>
      <c r="G61" s="653"/>
      <c r="H61" s="653"/>
      <c r="I61" s="653"/>
      <c r="J61" s="653"/>
      <c r="K61" s="653"/>
      <c r="L61" s="653"/>
      <c r="M61" s="653"/>
      <c r="N61" s="653">
        <v>2</v>
      </c>
      <c r="O61" s="653">
        <v>2584</v>
      </c>
      <c r="P61" s="666"/>
      <c r="Q61" s="654">
        <v>1292</v>
      </c>
    </row>
    <row r="62" spans="1:17" ht="14.4" customHeight="1" x14ac:dyDescent="0.3">
      <c r="A62" s="649" t="s">
        <v>1815</v>
      </c>
      <c r="B62" s="650" t="s">
        <v>1647</v>
      </c>
      <c r="C62" s="650" t="s">
        <v>1695</v>
      </c>
      <c r="D62" s="650" t="s">
        <v>1762</v>
      </c>
      <c r="E62" s="650" t="s">
        <v>1763</v>
      </c>
      <c r="F62" s="653">
        <v>38</v>
      </c>
      <c r="G62" s="653">
        <v>18468</v>
      </c>
      <c r="H62" s="653">
        <v>1</v>
      </c>
      <c r="I62" s="653">
        <v>486</v>
      </c>
      <c r="J62" s="653">
        <v>38</v>
      </c>
      <c r="K62" s="653">
        <v>18506</v>
      </c>
      <c r="L62" s="653">
        <v>1.0020576131687242</v>
      </c>
      <c r="M62" s="653">
        <v>487</v>
      </c>
      <c r="N62" s="653">
        <v>33</v>
      </c>
      <c r="O62" s="653">
        <v>16111</v>
      </c>
      <c r="P62" s="666">
        <v>0.8723738358241282</v>
      </c>
      <c r="Q62" s="654">
        <v>488.21212121212119</v>
      </c>
    </row>
    <row r="63" spans="1:17" ht="14.4" customHeight="1" x14ac:dyDescent="0.3">
      <c r="A63" s="649" t="s">
        <v>1815</v>
      </c>
      <c r="B63" s="650" t="s">
        <v>1647</v>
      </c>
      <c r="C63" s="650" t="s">
        <v>1695</v>
      </c>
      <c r="D63" s="650" t="s">
        <v>1764</v>
      </c>
      <c r="E63" s="650" t="s">
        <v>1765</v>
      </c>
      <c r="F63" s="653">
        <v>1</v>
      </c>
      <c r="G63" s="653">
        <v>2236</v>
      </c>
      <c r="H63" s="653">
        <v>1</v>
      </c>
      <c r="I63" s="653">
        <v>2236</v>
      </c>
      <c r="J63" s="653"/>
      <c r="K63" s="653"/>
      <c r="L63" s="653"/>
      <c r="M63" s="653"/>
      <c r="N63" s="653"/>
      <c r="O63" s="653"/>
      <c r="P63" s="666"/>
      <c r="Q63" s="654"/>
    </row>
    <row r="64" spans="1:17" ht="14.4" customHeight="1" x14ac:dyDescent="0.3">
      <c r="A64" s="649" t="s">
        <v>1816</v>
      </c>
      <c r="B64" s="650" t="s">
        <v>1647</v>
      </c>
      <c r="C64" s="650" t="s">
        <v>1648</v>
      </c>
      <c r="D64" s="650" t="s">
        <v>1653</v>
      </c>
      <c r="E64" s="650" t="s">
        <v>878</v>
      </c>
      <c r="F64" s="653">
        <v>0.2</v>
      </c>
      <c r="G64" s="653">
        <v>216.53</v>
      </c>
      <c r="H64" s="653">
        <v>1</v>
      </c>
      <c r="I64" s="653">
        <v>1082.6499999999999</v>
      </c>
      <c r="J64" s="653">
        <v>2.4000000000000004</v>
      </c>
      <c r="K64" s="653">
        <v>2609.7700000000004</v>
      </c>
      <c r="L64" s="653">
        <v>12.052694776705309</v>
      </c>
      <c r="M64" s="653">
        <v>1087.4041666666667</v>
      </c>
      <c r="N64" s="653">
        <v>0.2</v>
      </c>
      <c r="O64" s="653">
        <v>218.43</v>
      </c>
      <c r="P64" s="666">
        <v>1.0087747656213919</v>
      </c>
      <c r="Q64" s="654">
        <v>1092.1499999999999</v>
      </c>
    </row>
    <row r="65" spans="1:17" ht="14.4" customHeight="1" x14ac:dyDescent="0.3">
      <c r="A65" s="649" t="s">
        <v>1816</v>
      </c>
      <c r="B65" s="650" t="s">
        <v>1647</v>
      </c>
      <c r="C65" s="650" t="s">
        <v>1648</v>
      </c>
      <c r="D65" s="650" t="s">
        <v>1654</v>
      </c>
      <c r="E65" s="650" t="s">
        <v>878</v>
      </c>
      <c r="F65" s="653">
        <v>16.099999999999998</v>
      </c>
      <c r="G65" s="653">
        <v>34861.660000000003</v>
      </c>
      <c r="H65" s="653">
        <v>1</v>
      </c>
      <c r="I65" s="653">
        <v>2165.3204968944106</v>
      </c>
      <c r="J65" s="653">
        <v>12.85</v>
      </c>
      <c r="K65" s="653">
        <v>27937.409999999996</v>
      </c>
      <c r="L65" s="653">
        <v>0.80137922290562158</v>
      </c>
      <c r="M65" s="653">
        <v>2174.1175097276264</v>
      </c>
      <c r="N65" s="653">
        <v>11.3</v>
      </c>
      <c r="O65" s="653">
        <v>24682.739999999998</v>
      </c>
      <c r="P65" s="666">
        <v>0.70801964106126891</v>
      </c>
      <c r="Q65" s="654">
        <v>2184.313274336283</v>
      </c>
    </row>
    <row r="66" spans="1:17" ht="14.4" customHeight="1" x14ac:dyDescent="0.3">
      <c r="A66" s="649" t="s">
        <v>1816</v>
      </c>
      <c r="B66" s="650" t="s">
        <v>1647</v>
      </c>
      <c r="C66" s="650" t="s">
        <v>1648</v>
      </c>
      <c r="D66" s="650" t="s">
        <v>1655</v>
      </c>
      <c r="E66" s="650" t="s">
        <v>874</v>
      </c>
      <c r="F66" s="653">
        <v>0.85</v>
      </c>
      <c r="G66" s="653">
        <v>796.11</v>
      </c>
      <c r="H66" s="653">
        <v>1</v>
      </c>
      <c r="I66" s="653">
        <v>936.6</v>
      </c>
      <c r="J66" s="653">
        <v>0.5</v>
      </c>
      <c r="K66" s="653">
        <v>471.17</v>
      </c>
      <c r="L66" s="653">
        <v>0.59184032357337557</v>
      </c>
      <c r="M66" s="653">
        <v>942.34</v>
      </c>
      <c r="N66" s="653">
        <v>0.45000000000000007</v>
      </c>
      <c r="O66" s="653">
        <v>425.16</v>
      </c>
      <c r="P66" s="666">
        <v>0.53404680257753323</v>
      </c>
      <c r="Q66" s="654">
        <v>944.8</v>
      </c>
    </row>
    <row r="67" spans="1:17" ht="14.4" customHeight="1" x14ac:dyDescent="0.3">
      <c r="A67" s="649" t="s">
        <v>1816</v>
      </c>
      <c r="B67" s="650" t="s">
        <v>1647</v>
      </c>
      <c r="C67" s="650" t="s">
        <v>1648</v>
      </c>
      <c r="D67" s="650" t="s">
        <v>1656</v>
      </c>
      <c r="E67" s="650" t="s">
        <v>1657</v>
      </c>
      <c r="F67" s="653"/>
      <c r="G67" s="653"/>
      <c r="H67" s="653"/>
      <c r="I67" s="653"/>
      <c r="J67" s="653"/>
      <c r="K67" s="653"/>
      <c r="L67" s="653"/>
      <c r="M67" s="653"/>
      <c r="N67" s="653">
        <v>0.5</v>
      </c>
      <c r="O67" s="653">
        <v>6200</v>
      </c>
      <c r="P67" s="666"/>
      <c r="Q67" s="654">
        <v>12400</v>
      </c>
    </row>
    <row r="68" spans="1:17" ht="14.4" customHeight="1" x14ac:dyDescent="0.3">
      <c r="A68" s="649" t="s">
        <v>1816</v>
      </c>
      <c r="B68" s="650" t="s">
        <v>1647</v>
      </c>
      <c r="C68" s="650" t="s">
        <v>1659</v>
      </c>
      <c r="D68" s="650" t="s">
        <v>1660</v>
      </c>
      <c r="E68" s="650" t="s">
        <v>1643</v>
      </c>
      <c r="F68" s="653">
        <v>180</v>
      </c>
      <c r="G68" s="653">
        <v>3522.6</v>
      </c>
      <c r="H68" s="653">
        <v>1</v>
      </c>
      <c r="I68" s="653">
        <v>19.57</v>
      </c>
      <c r="J68" s="653"/>
      <c r="K68" s="653"/>
      <c r="L68" s="653"/>
      <c r="M68" s="653"/>
      <c r="N68" s="653">
        <v>190</v>
      </c>
      <c r="O68" s="653">
        <v>3953.9</v>
      </c>
      <c r="P68" s="666">
        <v>1.122437971952535</v>
      </c>
      <c r="Q68" s="654">
        <v>20.81</v>
      </c>
    </row>
    <row r="69" spans="1:17" ht="14.4" customHeight="1" x14ac:dyDescent="0.3">
      <c r="A69" s="649" t="s">
        <v>1816</v>
      </c>
      <c r="B69" s="650" t="s">
        <v>1647</v>
      </c>
      <c r="C69" s="650" t="s">
        <v>1659</v>
      </c>
      <c r="D69" s="650" t="s">
        <v>1661</v>
      </c>
      <c r="E69" s="650" t="s">
        <v>1643</v>
      </c>
      <c r="F69" s="653">
        <v>880</v>
      </c>
      <c r="G69" s="653">
        <v>1630.4</v>
      </c>
      <c r="H69" s="653">
        <v>1</v>
      </c>
      <c r="I69" s="653">
        <v>1.8527272727272728</v>
      </c>
      <c r="J69" s="653">
        <v>1320</v>
      </c>
      <c r="K69" s="653">
        <v>2515.6</v>
      </c>
      <c r="L69" s="653">
        <v>1.5429342492639841</v>
      </c>
      <c r="M69" s="653">
        <v>1.9057575757575758</v>
      </c>
      <c r="N69" s="653">
        <v>870</v>
      </c>
      <c r="O69" s="653">
        <v>1740</v>
      </c>
      <c r="P69" s="666">
        <v>1.0672227674190382</v>
      </c>
      <c r="Q69" s="654">
        <v>2</v>
      </c>
    </row>
    <row r="70" spans="1:17" ht="14.4" customHeight="1" x14ac:dyDescent="0.3">
      <c r="A70" s="649" t="s">
        <v>1816</v>
      </c>
      <c r="B70" s="650" t="s">
        <v>1647</v>
      </c>
      <c r="C70" s="650" t="s">
        <v>1659</v>
      </c>
      <c r="D70" s="650" t="s">
        <v>1662</v>
      </c>
      <c r="E70" s="650" t="s">
        <v>1643</v>
      </c>
      <c r="F70" s="653">
        <v>13540</v>
      </c>
      <c r="G70" s="653">
        <v>62221</v>
      </c>
      <c r="H70" s="653">
        <v>1</v>
      </c>
      <c r="I70" s="653">
        <v>4.5953471196454947</v>
      </c>
      <c r="J70" s="653">
        <v>12110</v>
      </c>
      <c r="K70" s="653">
        <v>57971.6</v>
      </c>
      <c r="L70" s="653">
        <v>0.93170472991433761</v>
      </c>
      <c r="M70" s="653">
        <v>4.787085053674649</v>
      </c>
      <c r="N70" s="653">
        <v>14255</v>
      </c>
      <c r="O70" s="653">
        <v>72700.5</v>
      </c>
      <c r="P70" s="666">
        <v>1.1684238440397936</v>
      </c>
      <c r="Q70" s="654">
        <v>5.0999999999999996</v>
      </c>
    </row>
    <row r="71" spans="1:17" ht="14.4" customHeight="1" x14ac:dyDescent="0.3">
      <c r="A71" s="649" t="s">
        <v>1816</v>
      </c>
      <c r="B71" s="650" t="s">
        <v>1647</v>
      </c>
      <c r="C71" s="650" t="s">
        <v>1659</v>
      </c>
      <c r="D71" s="650" t="s">
        <v>1665</v>
      </c>
      <c r="E71" s="650" t="s">
        <v>1643</v>
      </c>
      <c r="F71" s="653"/>
      <c r="G71" s="653"/>
      <c r="H71" s="653"/>
      <c r="I71" s="653"/>
      <c r="J71" s="653">
        <v>700</v>
      </c>
      <c r="K71" s="653">
        <v>4004</v>
      </c>
      <c r="L71" s="653"/>
      <c r="M71" s="653">
        <v>5.72</v>
      </c>
      <c r="N71" s="653"/>
      <c r="O71" s="653"/>
      <c r="P71" s="666"/>
      <c r="Q71" s="654"/>
    </row>
    <row r="72" spans="1:17" ht="14.4" customHeight="1" x14ac:dyDescent="0.3">
      <c r="A72" s="649" t="s">
        <v>1816</v>
      </c>
      <c r="B72" s="650" t="s">
        <v>1647</v>
      </c>
      <c r="C72" s="650" t="s">
        <v>1659</v>
      </c>
      <c r="D72" s="650" t="s">
        <v>1666</v>
      </c>
      <c r="E72" s="650" t="s">
        <v>1643</v>
      </c>
      <c r="F72" s="653">
        <v>59600</v>
      </c>
      <c r="G72" s="653">
        <v>320836.5</v>
      </c>
      <c r="H72" s="653">
        <v>1</v>
      </c>
      <c r="I72" s="653">
        <v>5.383162751677852</v>
      </c>
      <c r="J72" s="653">
        <v>26800</v>
      </c>
      <c r="K72" s="653">
        <v>148732</v>
      </c>
      <c r="L72" s="653">
        <v>0.46357568418805217</v>
      </c>
      <c r="M72" s="653">
        <v>5.5497014925373138</v>
      </c>
      <c r="N72" s="653">
        <v>10511</v>
      </c>
      <c r="O72" s="653">
        <v>58336.05</v>
      </c>
      <c r="P72" s="666">
        <v>0.18182485471571969</v>
      </c>
      <c r="Q72" s="654">
        <v>5.5500000000000007</v>
      </c>
    </row>
    <row r="73" spans="1:17" ht="14.4" customHeight="1" x14ac:dyDescent="0.3">
      <c r="A73" s="649" t="s">
        <v>1816</v>
      </c>
      <c r="B73" s="650" t="s">
        <v>1647</v>
      </c>
      <c r="C73" s="650" t="s">
        <v>1659</v>
      </c>
      <c r="D73" s="650" t="s">
        <v>1667</v>
      </c>
      <c r="E73" s="650" t="s">
        <v>1643</v>
      </c>
      <c r="F73" s="653"/>
      <c r="G73" s="653"/>
      <c r="H73" s="653"/>
      <c r="I73" s="653"/>
      <c r="J73" s="653">
        <v>140</v>
      </c>
      <c r="K73" s="653">
        <v>1044.4000000000001</v>
      </c>
      <c r="L73" s="653"/>
      <c r="M73" s="653">
        <v>7.4600000000000009</v>
      </c>
      <c r="N73" s="653"/>
      <c r="O73" s="653"/>
      <c r="P73" s="666"/>
      <c r="Q73" s="654"/>
    </row>
    <row r="74" spans="1:17" ht="14.4" customHeight="1" x14ac:dyDescent="0.3">
      <c r="A74" s="649" t="s">
        <v>1816</v>
      </c>
      <c r="B74" s="650" t="s">
        <v>1647</v>
      </c>
      <c r="C74" s="650" t="s">
        <v>1659</v>
      </c>
      <c r="D74" s="650" t="s">
        <v>1668</v>
      </c>
      <c r="E74" s="650" t="s">
        <v>1643</v>
      </c>
      <c r="F74" s="653">
        <v>325</v>
      </c>
      <c r="G74" s="653">
        <v>2584.5</v>
      </c>
      <c r="H74" s="653">
        <v>1</v>
      </c>
      <c r="I74" s="653">
        <v>7.9523076923076923</v>
      </c>
      <c r="J74" s="653">
        <v>300</v>
      </c>
      <c r="K74" s="653">
        <v>2309.6</v>
      </c>
      <c r="L74" s="653">
        <v>0.89363513252079707</v>
      </c>
      <c r="M74" s="653">
        <v>7.6986666666666661</v>
      </c>
      <c r="N74" s="653">
        <v>480</v>
      </c>
      <c r="O74" s="653">
        <v>3787.2</v>
      </c>
      <c r="P74" s="666">
        <v>1.465351131746953</v>
      </c>
      <c r="Q74" s="654">
        <v>7.89</v>
      </c>
    </row>
    <row r="75" spans="1:17" ht="14.4" customHeight="1" x14ac:dyDescent="0.3">
      <c r="A75" s="649" t="s">
        <v>1816</v>
      </c>
      <c r="B75" s="650" t="s">
        <v>1647</v>
      </c>
      <c r="C75" s="650" t="s">
        <v>1659</v>
      </c>
      <c r="D75" s="650" t="s">
        <v>1669</v>
      </c>
      <c r="E75" s="650" t="s">
        <v>1643</v>
      </c>
      <c r="F75" s="653">
        <v>480</v>
      </c>
      <c r="G75" s="653">
        <v>4118.1000000000004</v>
      </c>
      <c r="H75" s="653">
        <v>1</v>
      </c>
      <c r="I75" s="653">
        <v>8.5793750000000006</v>
      </c>
      <c r="J75" s="653">
        <v>140</v>
      </c>
      <c r="K75" s="653">
        <v>1229.2</v>
      </c>
      <c r="L75" s="653">
        <v>0.2984871664116947</v>
      </c>
      <c r="M75" s="653">
        <v>8.7800000000000011</v>
      </c>
      <c r="N75" s="653"/>
      <c r="O75" s="653"/>
      <c r="P75" s="666"/>
      <c r="Q75" s="654"/>
    </row>
    <row r="76" spans="1:17" ht="14.4" customHeight="1" x14ac:dyDescent="0.3">
      <c r="A76" s="649" t="s">
        <v>1816</v>
      </c>
      <c r="B76" s="650" t="s">
        <v>1647</v>
      </c>
      <c r="C76" s="650" t="s">
        <v>1659</v>
      </c>
      <c r="D76" s="650" t="s">
        <v>1673</v>
      </c>
      <c r="E76" s="650" t="s">
        <v>1643</v>
      </c>
      <c r="F76" s="653">
        <v>2515</v>
      </c>
      <c r="G76" s="653">
        <v>40803.449999999997</v>
      </c>
      <c r="H76" s="653">
        <v>1</v>
      </c>
      <c r="I76" s="653">
        <v>16.224035785288269</v>
      </c>
      <c r="J76" s="653">
        <v>2097</v>
      </c>
      <c r="K76" s="653">
        <v>36592.65</v>
      </c>
      <c r="L76" s="653">
        <v>0.89680284387717224</v>
      </c>
      <c r="M76" s="653">
        <v>17.45</v>
      </c>
      <c r="N76" s="653">
        <v>3106</v>
      </c>
      <c r="O76" s="653">
        <v>59386.720000000001</v>
      </c>
      <c r="P76" s="666">
        <v>1.4554337929758392</v>
      </c>
      <c r="Q76" s="654">
        <v>19.12</v>
      </c>
    </row>
    <row r="77" spans="1:17" ht="14.4" customHeight="1" x14ac:dyDescent="0.3">
      <c r="A77" s="649" t="s">
        <v>1816</v>
      </c>
      <c r="B77" s="650" t="s">
        <v>1647</v>
      </c>
      <c r="C77" s="650" t="s">
        <v>1659</v>
      </c>
      <c r="D77" s="650" t="s">
        <v>1675</v>
      </c>
      <c r="E77" s="650" t="s">
        <v>1643</v>
      </c>
      <c r="F77" s="653"/>
      <c r="G77" s="653"/>
      <c r="H77" s="653"/>
      <c r="I77" s="653"/>
      <c r="J77" s="653">
        <v>5.5</v>
      </c>
      <c r="K77" s="653">
        <v>24566.3</v>
      </c>
      <c r="L77" s="653"/>
      <c r="M77" s="653">
        <v>4466.5999999999995</v>
      </c>
      <c r="N77" s="653"/>
      <c r="O77" s="653"/>
      <c r="P77" s="666"/>
      <c r="Q77" s="654"/>
    </row>
    <row r="78" spans="1:17" ht="14.4" customHeight="1" x14ac:dyDescent="0.3">
      <c r="A78" s="649" t="s">
        <v>1816</v>
      </c>
      <c r="B78" s="650" t="s">
        <v>1647</v>
      </c>
      <c r="C78" s="650" t="s">
        <v>1659</v>
      </c>
      <c r="D78" s="650" t="s">
        <v>1676</v>
      </c>
      <c r="E78" s="650" t="s">
        <v>1643</v>
      </c>
      <c r="F78" s="653">
        <v>37</v>
      </c>
      <c r="G78" s="653">
        <v>80155.73</v>
      </c>
      <c r="H78" s="653">
        <v>1</v>
      </c>
      <c r="I78" s="653">
        <v>2166.3710810810808</v>
      </c>
      <c r="J78" s="653">
        <v>30</v>
      </c>
      <c r="K78" s="653">
        <v>68684.820000000007</v>
      </c>
      <c r="L78" s="653">
        <v>0.85689220221685969</v>
      </c>
      <c r="M78" s="653">
        <v>2289.4940000000001</v>
      </c>
      <c r="N78" s="653">
        <v>33</v>
      </c>
      <c r="O78" s="653">
        <v>72411.150000000009</v>
      </c>
      <c r="P78" s="666">
        <v>0.90338083128929159</v>
      </c>
      <c r="Q78" s="654">
        <v>2194.2772727272732</v>
      </c>
    </row>
    <row r="79" spans="1:17" ht="14.4" customHeight="1" x14ac:dyDescent="0.3">
      <c r="A79" s="649" t="s">
        <v>1816</v>
      </c>
      <c r="B79" s="650" t="s">
        <v>1647</v>
      </c>
      <c r="C79" s="650" t="s">
        <v>1659</v>
      </c>
      <c r="D79" s="650" t="s">
        <v>1677</v>
      </c>
      <c r="E79" s="650" t="s">
        <v>1643</v>
      </c>
      <c r="F79" s="653">
        <v>277</v>
      </c>
      <c r="G79" s="653">
        <v>49386.33</v>
      </c>
      <c r="H79" s="653">
        <v>1</v>
      </c>
      <c r="I79" s="653">
        <v>178.29000000000002</v>
      </c>
      <c r="J79" s="653"/>
      <c r="K79" s="653"/>
      <c r="L79" s="653"/>
      <c r="M79" s="653"/>
      <c r="N79" s="653"/>
      <c r="O79" s="653"/>
      <c r="P79" s="666"/>
      <c r="Q79" s="654"/>
    </row>
    <row r="80" spans="1:17" ht="14.4" customHeight="1" x14ac:dyDescent="0.3">
      <c r="A80" s="649" t="s">
        <v>1816</v>
      </c>
      <c r="B80" s="650" t="s">
        <v>1647</v>
      </c>
      <c r="C80" s="650" t="s">
        <v>1659</v>
      </c>
      <c r="D80" s="650" t="s">
        <v>1678</v>
      </c>
      <c r="E80" s="650" t="s">
        <v>1643</v>
      </c>
      <c r="F80" s="653">
        <v>10059</v>
      </c>
      <c r="G80" s="653">
        <v>30075.279999999999</v>
      </c>
      <c r="H80" s="653">
        <v>1</v>
      </c>
      <c r="I80" s="653">
        <v>2.9898876627895414</v>
      </c>
      <c r="J80" s="653">
        <v>5133</v>
      </c>
      <c r="K80" s="653">
        <v>15952.810000000001</v>
      </c>
      <c r="L80" s="653">
        <v>0.53042930938631339</v>
      </c>
      <c r="M80" s="653">
        <v>3.1078920709136959</v>
      </c>
      <c r="N80" s="653">
        <v>9945</v>
      </c>
      <c r="O80" s="653">
        <v>32420.699999999997</v>
      </c>
      <c r="P80" s="666">
        <v>1.0779849763659723</v>
      </c>
      <c r="Q80" s="654">
        <v>3.26</v>
      </c>
    </row>
    <row r="81" spans="1:17" ht="14.4" customHeight="1" x14ac:dyDescent="0.3">
      <c r="A81" s="649" t="s">
        <v>1816</v>
      </c>
      <c r="B81" s="650" t="s">
        <v>1647</v>
      </c>
      <c r="C81" s="650" t="s">
        <v>1659</v>
      </c>
      <c r="D81" s="650" t="s">
        <v>1680</v>
      </c>
      <c r="E81" s="650" t="s">
        <v>1643</v>
      </c>
      <c r="F81" s="653">
        <v>220</v>
      </c>
      <c r="G81" s="653">
        <v>51453.599999999999</v>
      </c>
      <c r="H81" s="653">
        <v>1</v>
      </c>
      <c r="I81" s="653">
        <v>233.88</v>
      </c>
      <c r="J81" s="653"/>
      <c r="K81" s="653"/>
      <c r="L81" s="653"/>
      <c r="M81" s="653"/>
      <c r="N81" s="653"/>
      <c r="O81" s="653"/>
      <c r="P81" s="666"/>
      <c r="Q81" s="654"/>
    </row>
    <row r="82" spans="1:17" ht="14.4" customHeight="1" x14ac:dyDescent="0.3">
      <c r="A82" s="649" t="s">
        <v>1816</v>
      </c>
      <c r="B82" s="650" t="s">
        <v>1647</v>
      </c>
      <c r="C82" s="650" t="s">
        <v>1659</v>
      </c>
      <c r="D82" s="650" t="s">
        <v>1682</v>
      </c>
      <c r="E82" s="650" t="s">
        <v>1643</v>
      </c>
      <c r="F82" s="653">
        <v>15716</v>
      </c>
      <c r="G82" s="653">
        <v>500101.16000000003</v>
      </c>
      <c r="H82" s="653">
        <v>1</v>
      </c>
      <c r="I82" s="653">
        <v>31.821147874777299</v>
      </c>
      <c r="J82" s="653">
        <v>12662</v>
      </c>
      <c r="K82" s="653">
        <v>419968.69000000006</v>
      </c>
      <c r="L82" s="653">
        <v>0.83976747824380182</v>
      </c>
      <c r="M82" s="653">
        <v>33.167642552519354</v>
      </c>
      <c r="N82" s="653">
        <v>10515</v>
      </c>
      <c r="O82" s="653">
        <v>350149.5</v>
      </c>
      <c r="P82" s="666">
        <v>0.70015734416612829</v>
      </c>
      <c r="Q82" s="654">
        <v>33.299999999999997</v>
      </c>
    </row>
    <row r="83" spans="1:17" ht="14.4" customHeight="1" x14ac:dyDescent="0.3">
      <c r="A83" s="649" t="s">
        <v>1816</v>
      </c>
      <c r="B83" s="650" t="s">
        <v>1647</v>
      </c>
      <c r="C83" s="650" t="s">
        <v>1692</v>
      </c>
      <c r="D83" s="650" t="s">
        <v>1693</v>
      </c>
      <c r="E83" s="650" t="s">
        <v>1694</v>
      </c>
      <c r="F83" s="653">
        <v>1</v>
      </c>
      <c r="G83" s="653">
        <v>884.32</v>
      </c>
      <c r="H83" s="653">
        <v>1</v>
      </c>
      <c r="I83" s="653">
        <v>884.32</v>
      </c>
      <c r="J83" s="653"/>
      <c r="K83" s="653"/>
      <c r="L83" s="653"/>
      <c r="M83" s="653"/>
      <c r="N83" s="653">
        <v>17</v>
      </c>
      <c r="O83" s="653">
        <v>15033.44</v>
      </c>
      <c r="P83" s="666">
        <v>17</v>
      </c>
      <c r="Q83" s="654">
        <v>884.32</v>
      </c>
    </row>
    <row r="84" spans="1:17" ht="14.4" customHeight="1" x14ac:dyDescent="0.3">
      <c r="A84" s="649" t="s">
        <v>1816</v>
      </c>
      <c r="B84" s="650" t="s">
        <v>1647</v>
      </c>
      <c r="C84" s="650" t="s">
        <v>1695</v>
      </c>
      <c r="D84" s="650" t="s">
        <v>1696</v>
      </c>
      <c r="E84" s="650" t="s">
        <v>1697</v>
      </c>
      <c r="F84" s="653">
        <v>5</v>
      </c>
      <c r="G84" s="653">
        <v>170</v>
      </c>
      <c r="H84" s="653">
        <v>1</v>
      </c>
      <c r="I84" s="653">
        <v>34</v>
      </c>
      <c r="J84" s="653">
        <v>1</v>
      </c>
      <c r="K84" s="653">
        <v>34</v>
      </c>
      <c r="L84" s="653">
        <v>0.2</v>
      </c>
      <c r="M84" s="653">
        <v>34</v>
      </c>
      <c r="N84" s="653"/>
      <c r="O84" s="653"/>
      <c r="P84" s="666"/>
      <c r="Q84" s="654"/>
    </row>
    <row r="85" spans="1:17" ht="14.4" customHeight="1" x14ac:dyDescent="0.3">
      <c r="A85" s="649" t="s">
        <v>1816</v>
      </c>
      <c r="B85" s="650" t="s">
        <v>1647</v>
      </c>
      <c r="C85" s="650" t="s">
        <v>1695</v>
      </c>
      <c r="D85" s="650" t="s">
        <v>1698</v>
      </c>
      <c r="E85" s="650" t="s">
        <v>1699</v>
      </c>
      <c r="F85" s="653">
        <v>7</v>
      </c>
      <c r="G85" s="653">
        <v>2933</v>
      </c>
      <c r="H85" s="653">
        <v>1</v>
      </c>
      <c r="I85" s="653">
        <v>419</v>
      </c>
      <c r="J85" s="653">
        <v>2</v>
      </c>
      <c r="K85" s="653">
        <v>840</v>
      </c>
      <c r="L85" s="653">
        <v>0.28639618138424822</v>
      </c>
      <c r="M85" s="653">
        <v>420</v>
      </c>
      <c r="N85" s="653">
        <v>1</v>
      </c>
      <c r="O85" s="653">
        <v>423</v>
      </c>
      <c r="P85" s="666">
        <v>0.14422093419706786</v>
      </c>
      <c r="Q85" s="654">
        <v>423</v>
      </c>
    </row>
    <row r="86" spans="1:17" ht="14.4" customHeight="1" x14ac:dyDescent="0.3">
      <c r="A86" s="649" t="s">
        <v>1816</v>
      </c>
      <c r="B86" s="650" t="s">
        <v>1647</v>
      </c>
      <c r="C86" s="650" t="s">
        <v>1695</v>
      </c>
      <c r="D86" s="650" t="s">
        <v>1704</v>
      </c>
      <c r="E86" s="650" t="s">
        <v>1705</v>
      </c>
      <c r="F86" s="653">
        <v>1</v>
      </c>
      <c r="G86" s="653">
        <v>300</v>
      </c>
      <c r="H86" s="653">
        <v>1</v>
      </c>
      <c r="I86" s="653">
        <v>300</v>
      </c>
      <c r="J86" s="653"/>
      <c r="K86" s="653"/>
      <c r="L86" s="653"/>
      <c r="M86" s="653"/>
      <c r="N86" s="653">
        <v>1</v>
      </c>
      <c r="O86" s="653">
        <v>302</v>
      </c>
      <c r="P86" s="666">
        <v>1.0066666666666666</v>
      </c>
      <c r="Q86" s="654">
        <v>302</v>
      </c>
    </row>
    <row r="87" spans="1:17" ht="14.4" customHeight="1" x14ac:dyDescent="0.3">
      <c r="A87" s="649" t="s">
        <v>1816</v>
      </c>
      <c r="B87" s="650" t="s">
        <v>1647</v>
      </c>
      <c r="C87" s="650" t="s">
        <v>1695</v>
      </c>
      <c r="D87" s="650" t="s">
        <v>1711</v>
      </c>
      <c r="E87" s="650" t="s">
        <v>1712</v>
      </c>
      <c r="F87" s="653">
        <v>7</v>
      </c>
      <c r="G87" s="653">
        <v>13727</v>
      </c>
      <c r="H87" s="653">
        <v>1</v>
      </c>
      <c r="I87" s="653">
        <v>1961</v>
      </c>
      <c r="J87" s="653">
        <v>5</v>
      </c>
      <c r="K87" s="653">
        <v>9825</v>
      </c>
      <c r="L87" s="653">
        <v>0.71574269687477232</v>
      </c>
      <c r="M87" s="653">
        <v>1965</v>
      </c>
      <c r="N87" s="653">
        <v>2</v>
      </c>
      <c r="O87" s="653">
        <v>3937</v>
      </c>
      <c r="P87" s="666">
        <v>0.28680702265607927</v>
      </c>
      <c r="Q87" s="654">
        <v>1968.5</v>
      </c>
    </row>
    <row r="88" spans="1:17" ht="14.4" customHeight="1" x14ac:dyDescent="0.3">
      <c r="A88" s="649" t="s">
        <v>1816</v>
      </c>
      <c r="B88" s="650" t="s">
        <v>1647</v>
      </c>
      <c r="C88" s="650" t="s">
        <v>1695</v>
      </c>
      <c r="D88" s="650" t="s">
        <v>1713</v>
      </c>
      <c r="E88" s="650" t="s">
        <v>1714</v>
      </c>
      <c r="F88" s="653"/>
      <c r="G88" s="653"/>
      <c r="H88" s="653"/>
      <c r="I88" s="653"/>
      <c r="J88" s="653"/>
      <c r="K88" s="653"/>
      <c r="L88" s="653"/>
      <c r="M88" s="653"/>
      <c r="N88" s="653">
        <v>1</v>
      </c>
      <c r="O88" s="653">
        <v>2990</v>
      </c>
      <c r="P88" s="666"/>
      <c r="Q88" s="654">
        <v>2990</v>
      </c>
    </row>
    <row r="89" spans="1:17" ht="14.4" customHeight="1" x14ac:dyDescent="0.3">
      <c r="A89" s="649" t="s">
        <v>1816</v>
      </c>
      <c r="B89" s="650" t="s">
        <v>1647</v>
      </c>
      <c r="C89" s="650" t="s">
        <v>1695</v>
      </c>
      <c r="D89" s="650" t="s">
        <v>1715</v>
      </c>
      <c r="E89" s="650" t="s">
        <v>1716</v>
      </c>
      <c r="F89" s="653">
        <v>3</v>
      </c>
      <c r="G89" s="653">
        <v>1914</v>
      </c>
      <c r="H89" s="653">
        <v>1</v>
      </c>
      <c r="I89" s="653">
        <v>638</v>
      </c>
      <c r="J89" s="653">
        <v>8</v>
      </c>
      <c r="K89" s="653">
        <v>5112</v>
      </c>
      <c r="L89" s="653">
        <v>2.6708463949843262</v>
      </c>
      <c r="M89" s="653">
        <v>639</v>
      </c>
      <c r="N89" s="653">
        <v>3</v>
      </c>
      <c r="O89" s="653">
        <v>1923</v>
      </c>
      <c r="P89" s="666">
        <v>1.0047021943573669</v>
      </c>
      <c r="Q89" s="654">
        <v>641</v>
      </c>
    </row>
    <row r="90" spans="1:17" ht="14.4" customHeight="1" x14ac:dyDescent="0.3">
      <c r="A90" s="649" t="s">
        <v>1816</v>
      </c>
      <c r="B90" s="650" t="s">
        <v>1647</v>
      </c>
      <c r="C90" s="650" t="s">
        <v>1695</v>
      </c>
      <c r="D90" s="650" t="s">
        <v>1719</v>
      </c>
      <c r="E90" s="650" t="s">
        <v>1720</v>
      </c>
      <c r="F90" s="653"/>
      <c r="G90" s="653"/>
      <c r="H90" s="653"/>
      <c r="I90" s="653"/>
      <c r="J90" s="653">
        <v>1</v>
      </c>
      <c r="K90" s="653">
        <v>1383</v>
      </c>
      <c r="L90" s="653"/>
      <c r="M90" s="653">
        <v>1383</v>
      </c>
      <c r="N90" s="653"/>
      <c r="O90" s="653"/>
      <c r="P90" s="666"/>
      <c r="Q90" s="654"/>
    </row>
    <row r="91" spans="1:17" ht="14.4" customHeight="1" x14ac:dyDescent="0.3">
      <c r="A91" s="649" t="s">
        <v>1816</v>
      </c>
      <c r="B91" s="650" t="s">
        <v>1647</v>
      </c>
      <c r="C91" s="650" t="s">
        <v>1695</v>
      </c>
      <c r="D91" s="650" t="s">
        <v>1721</v>
      </c>
      <c r="E91" s="650" t="s">
        <v>1722</v>
      </c>
      <c r="F91" s="653">
        <v>4</v>
      </c>
      <c r="G91" s="653">
        <v>7344</v>
      </c>
      <c r="H91" s="653">
        <v>1</v>
      </c>
      <c r="I91" s="653">
        <v>1836</v>
      </c>
      <c r="J91" s="653">
        <v>1</v>
      </c>
      <c r="K91" s="653">
        <v>1840</v>
      </c>
      <c r="L91" s="653">
        <v>0.25054466230936817</v>
      </c>
      <c r="M91" s="653">
        <v>1840</v>
      </c>
      <c r="N91" s="653">
        <v>2</v>
      </c>
      <c r="O91" s="653">
        <v>3686</v>
      </c>
      <c r="P91" s="666">
        <v>0.50190631808278863</v>
      </c>
      <c r="Q91" s="654">
        <v>1843</v>
      </c>
    </row>
    <row r="92" spans="1:17" ht="14.4" customHeight="1" x14ac:dyDescent="0.3">
      <c r="A92" s="649" t="s">
        <v>1816</v>
      </c>
      <c r="B92" s="650" t="s">
        <v>1647</v>
      </c>
      <c r="C92" s="650" t="s">
        <v>1695</v>
      </c>
      <c r="D92" s="650" t="s">
        <v>1723</v>
      </c>
      <c r="E92" s="650" t="s">
        <v>1724</v>
      </c>
      <c r="F92" s="653"/>
      <c r="G92" s="653"/>
      <c r="H92" s="653"/>
      <c r="I92" s="653"/>
      <c r="J92" s="653">
        <v>1</v>
      </c>
      <c r="K92" s="653">
        <v>1196</v>
      </c>
      <c r="L92" s="653"/>
      <c r="M92" s="653">
        <v>1196</v>
      </c>
      <c r="N92" s="653"/>
      <c r="O92" s="653"/>
      <c r="P92" s="666"/>
      <c r="Q92" s="654"/>
    </row>
    <row r="93" spans="1:17" ht="14.4" customHeight="1" x14ac:dyDescent="0.3">
      <c r="A93" s="649" t="s">
        <v>1816</v>
      </c>
      <c r="B93" s="650" t="s">
        <v>1647</v>
      </c>
      <c r="C93" s="650" t="s">
        <v>1695</v>
      </c>
      <c r="D93" s="650" t="s">
        <v>1725</v>
      </c>
      <c r="E93" s="650" t="s">
        <v>1726</v>
      </c>
      <c r="F93" s="653">
        <v>1</v>
      </c>
      <c r="G93" s="653">
        <v>1166</v>
      </c>
      <c r="H93" s="653">
        <v>1</v>
      </c>
      <c r="I93" s="653">
        <v>1166</v>
      </c>
      <c r="J93" s="653">
        <v>1</v>
      </c>
      <c r="K93" s="653">
        <v>1169</v>
      </c>
      <c r="L93" s="653">
        <v>1.0025728987993139</v>
      </c>
      <c r="M93" s="653">
        <v>1169</v>
      </c>
      <c r="N93" s="653">
        <v>5</v>
      </c>
      <c r="O93" s="653">
        <v>5863</v>
      </c>
      <c r="P93" s="666">
        <v>5.0283018867924527</v>
      </c>
      <c r="Q93" s="654">
        <v>1172.5999999999999</v>
      </c>
    </row>
    <row r="94" spans="1:17" ht="14.4" customHeight="1" x14ac:dyDescent="0.3">
      <c r="A94" s="649" t="s">
        <v>1816</v>
      </c>
      <c r="B94" s="650" t="s">
        <v>1647</v>
      </c>
      <c r="C94" s="650" t="s">
        <v>1695</v>
      </c>
      <c r="D94" s="650" t="s">
        <v>1727</v>
      </c>
      <c r="E94" s="650" t="s">
        <v>1728</v>
      </c>
      <c r="F94" s="653"/>
      <c r="G94" s="653"/>
      <c r="H94" s="653"/>
      <c r="I94" s="653"/>
      <c r="J94" s="653">
        <v>1</v>
      </c>
      <c r="K94" s="653">
        <v>1553</v>
      </c>
      <c r="L94" s="653"/>
      <c r="M94" s="653">
        <v>1553</v>
      </c>
      <c r="N94" s="653"/>
      <c r="O94" s="653"/>
      <c r="P94" s="666"/>
      <c r="Q94" s="654"/>
    </row>
    <row r="95" spans="1:17" ht="14.4" customHeight="1" x14ac:dyDescent="0.3">
      <c r="A95" s="649" t="s">
        <v>1816</v>
      </c>
      <c r="B95" s="650" t="s">
        <v>1647</v>
      </c>
      <c r="C95" s="650" t="s">
        <v>1695</v>
      </c>
      <c r="D95" s="650" t="s">
        <v>1729</v>
      </c>
      <c r="E95" s="650" t="s">
        <v>1730</v>
      </c>
      <c r="F95" s="653">
        <v>37</v>
      </c>
      <c r="G95" s="653">
        <v>24161</v>
      </c>
      <c r="H95" s="653">
        <v>1</v>
      </c>
      <c r="I95" s="653">
        <v>653</v>
      </c>
      <c r="J95" s="653">
        <v>30</v>
      </c>
      <c r="K95" s="653">
        <v>19620</v>
      </c>
      <c r="L95" s="653">
        <v>0.81205248127147056</v>
      </c>
      <c r="M95" s="653">
        <v>654</v>
      </c>
      <c r="N95" s="653">
        <v>32</v>
      </c>
      <c r="O95" s="653">
        <v>20988</v>
      </c>
      <c r="P95" s="666">
        <v>0.86867265427755469</v>
      </c>
      <c r="Q95" s="654">
        <v>655.875</v>
      </c>
    </row>
    <row r="96" spans="1:17" ht="14.4" customHeight="1" x14ac:dyDescent="0.3">
      <c r="A96" s="649" t="s">
        <v>1816</v>
      </c>
      <c r="B96" s="650" t="s">
        <v>1647</v>
      </c>
      <c r="C96" s="650" t="s">
        <v>1695</v>
      </c>
      <c r="D96" s="650" t="s">
        <v>1735</v>
      </c>
      <c r="E96" s="650" t="s">
        <v>1736</v>
      </c>
      <c r="F96" s="653">
        <v>173</v>
      </c>
      <c r="G96" s="653">
        <v>302923</v>
      </c>
      <c r="H96" s="653">
        <v>1</v>
      </c>
      <c r="I96" s="653">
        <v>1751</v>
      </c>
      <c r="J96" s="653">
        <v>111</v>
      </c>
      <c r="K96" s="653">
        <v>194694</v>
      </c>
      <c r="L96" s="653">
        <v>0.64271778636815291</v>
      </c>
      <c r="M96" s="653">
        <v>1754</v>
      </c>
      <c r="N96" s="653">
        <v>102</v>
      </c>
      <c r="O96" s="653">
        <v>179250</v>
      </c>
      <c r="P96" s="666">
        <v>0.59173453319820546</v>
      </c>
      <c r="Q96" s="654">
        <v>1757.3529411764705</v>
      </c>
    </row>
    <row r="97" spans="1:17" ht="14.4" customHeight="1" x14ac:dyDescent="0.3">
      <c r="A97" s="649" t="s">
        <v>1816</v>
      </c>
      <c r="B97" s="650" t="s">
        <v>1647</v>
      </c>
      <c r="C97" s="650" t="s">
        <v>1695</v>
      </c>
      <c r="D97" s="650" t="s">
        <v>1737</v>
      </c>
      <c r="E97" s="650" t="s">
        <v>1738</v>
      </c>
      <c r="F97" s="653">
        <v>28</v>
      </c>
      <c r="G97" s="653">
        <v>11452</v>
      </c>
      <c r="H97" s="653">
        <v>1</v>
      </c>
      <c r="I97" s="653">
        <v>409</v>
      </c>
      <c r="J97" s="653">
        <v>13</v>
      </c>
      <c r="K97" s="653">
        <v>5330</v>
      </c>
      <c r="L97" s="653">
        <v>0.46542088718127839</v>
      </c>
      <c r="M97" s="653">
        <v>410</v>
      </c>
      <c r="N97" s="653">
        <v>14</v>
      </c>
      <c r="O97" s="653">
        <v>5756</v>
      </c>
      <c r="P97" s="666">
        <v>0.5026196297589941</v>
      </c>
      <c r="Q97" s="654">
        <v>411.14285714285717</v>
      </c>
    </row>
    <row r="98" spans="1:17" ht="14.4" customHeight="1" x14ac:dyDescent="0.3">
      <c r="A98" s="649" t="s">
        <v>1816</v>
      </c>
      <c r="B98" s="650" t="s">
        <v>1647</v>
      </c>
      <c r="C98" s="650" t="s">
        <v>1695</v>
      </c>
      <c r="D98" s="650" t="s">
        <v>1743</v>
      </c>
      <c r="E98" s="650" t="s">
        <v>1744</v>
      </c>
      <c r="F98" s="653"/>
      <c r="G98" s="653"/>
      <c r="H98" s="653"/>
      <c r="I98" s="653"/>
      <c r="J98" s="653">
        <v>29</v>
      </c>
      <c r="K98" s="653">
        <v>415512</v>
      </c>
      <c r="L98" s="653"/>
      <c r="M98" s="653">
        <v>14328</v>
      </c>
      <c r="N98" s="653">
        <v>24</v>
      </c>
      <c r="O98" s="653">
        <v>343920</v>
      </c>
      <c r="P98" s="666"/>
      <c r="Q98" s="654">
        <v>14330</v>
      </c>
    </row>
    <row r="99" spans="1:17" ht="14.4" customHeight="1" x14ac:dyDescent="0.3">
      <c r="A99" s="649" t="s">
        <v>1816</v>
      </c>
      <c r="B99" s="650" t="s">
        <v>1647</v>
      </c>
      <c r="C99" s="650" t="s">
        <v>1695</v>
      </c>
      <c r="D99" s="650" t="s">
        <v>1749</v>
      </c>
      <c r="E99" s="650" t="s">
        <v>1643</v>
      </c>
      <c r="F99" s="653">
        <v>44</v>
      </c>
      <c r="G99" s="653">
        <v>641896</v>
      </c>
      <c r="H99" s="653">
        <v>1</v>
      </c>
      <c r="I99" s="653">
        <v>14588.545454545454</v>
      </c>
      <c r="J99" s="653"/>
      <c r="K99" s="653"/>
      <c r="L99" s="653"/>
      <c r="M99" s="653"/>
      <c r="N99" s="653"/>
      <c r="O99" s="653"/>
      <c r="P99" s="666"/>
      <c r="Q99" s="654"/>
    </row>
    <row r="100" spans="1:17" ht="14.4" customHeight="1" x14ac:dyDescent="0.3">
      <c r="A100" s="649" t="s">
        <v>1816</v>
      </c>
      <c r="B100" s="650" t="s">
        <v>1647</v>
      </c>
      <c r="C100" s="650" t="s">
        <v>1695</v>
      </c>
      <c r="D100" s="650" t="s">
        <v>1754</v>
      </c>
      <c r="E100" s="650" t="s">
        <v>1755</v>
      </c>
      <c r="F100" s="653">
        <v>6</v>
      </c>
      <c r="G100" s="653">
        <v>3468</v>
      </c>
      <c r="H100" s="653">
        <v>1</v>
      </c>
      <c r="I100" s="653">
        <v>578</v>
      </c>
      <c r="J100" s="653">
        <v>4</v>
      </c>
      <c r="K100" s="653">
        <v>2320</v>
      </c>
      <c r="L100" s="653">
        <v>0.66897347174163779</v>
      </c>
      <c r="M100" s="653">
        <v>580</v>
      </c>
      <c r="N100" s="653">
        <v>3</v>
      </c>
      <c r="O100" s="653">
        <v>1744</v>
      </c>
      <c r="P100" s="666">
        <v>0.50288350634371393</v>
      </c>
      <c r="Q100" s="654">
        <v>581.33333333333337</v>
      </c>
    </row>
    <row r="101" spans="1:17" ht="14.4" customHeight="1" x14ac:dyDescent="0.3">
      <c r="A101" s="649" t="s">
        <v>1816</v>
      </c>
      <c r="B101" s="650" t="s">
        <v>1647</v>
      </c>
      <c r="C101" s="650" t="s">
        <v>1695</v>
      </c>
      <c r="D101" s="650" t="s">
        <v>1758</v>
      </c>
      <c r="E101" s="650" t="s">
        <v>1759</v>
      </c>
      <c r="F101" s="653">
        <v>1</v>
      </c>
      <c r="G101" s="653">
        <v>417</v>
      </c>
      <c r="H101" s="653">
        <v>1</v>
      </c>
      <c r="I101" s="653">
        <v>417</v>
      </c>
      <c r="J101" s="653">
        <v>5</v>
      </c>
      <c r="K101" s="653">
        <v>2090</v>
      </c>
      <c r="L101" s="653">
        <v>5.0119904076738608</v>
      </c>
      <c r="M101" s="653">
        <v>418</v>
      </c>
      <c r="N101" s="653">
        <v>4</v>
      </c>
      <c r="O101" s="653">
        <v>1680</v>
      </c>
      <c r="P101" s="666">
        <v>4.028776978417266</v>
      </c>
      <c r="Q101" s="654">
        <v>420</v>
      </c>
    </row>
    <row r="102" spans="1:17" ht="14.4" customHeight="1" x14ac:dyDescent="0.3">
      <c r="A102" s="649" t="s">
        <v>1816</v>
      </c>
      <c r="B102" s="650" t="s">
        <v>1647</v>
      </c>
      <c r="C102" s="650" t="s">
        <v>1695</v>
      </c>
      <c r="D102" s="650" t="s">
        <v>1760</v>
      </c>
      <c r="E102" s="650" t="s">
        <v>1761</v>
      </c>
      <c r="F102" s="653">
        <v>15</v>
      </c>
      <c r="G102" s="653">
        <v>19245</v>
      </c>
      <c r="H102" s="653">
        <v>1</v>
      </c>
      <c r="I102" s="653">
        <v>1283</v>
      </c>
      <c r="J102" s="653">
        <v>8</v>
      </c>
      <c r="K102" s="653">
        <v>10288</v>
      </c>
      <c r="L102" s="653">
        <v>0.53458041049623284</v>
      </c>
      <c r="M102" s="653">
        <v>1286</v>
      </c>
      <c r="N102" s="653">
        <v>14</v>
      </c>
      <c r="O102" s="653">
        <v>18046</v>
      </c>
      <c r="P102" s="666">
        <v>0.93769810340348148</v>
      </c>
      <c r="Q102" s="654">
        <v>1289</v>
      </c>
    </row>
    <row r="103" spans="1:17" ht="14.4" customHeight="1" x14ac:dyDescent="0.3">
      <c r="A103" s="649" t="s">
        <v>1816</v>
      </c>
      <c r="B103" s="650" t="s">
        <v>1647</v>
      </c>
      <c r="C103" s="650" t="s">
        <v>1695</v>
      </c>
      <c r="D103" s="650" t="s">
        <v>1762</v>
      </c>
      <c r="E103" s="650" t="s">
        <v>1763</v>
      </c>
      <c r="F103" s="653">
        <v>75</v>
      </c>
      <c r="G103" s="653">
        <v>36450</v>
      </c>
      <c r="H103" s="653">
        <v>1</v>
      </c>
      <c r="I103" s="653">
        <v>486</v>
      </c>
      <c r="J103" s="653">
        <v>72</v>
      </c>
      <c r="K103" s="653">
        <v>35064</v>
      </c>
      <c r="L103" s="653">
        <v>0.96197530864197534</v>
      </c>
      <c r="M103" s="653">
        <v>487</v>
      </c>
      <c r="N103" s="653">
        <v>83</v>
      </c>
      <c r="O103" s="653">
        <v>40519</v>
      </c>
      <c r="P103" s="666">
        <v>1.1116323731138547</v>
      </c>
      <c r="Q103" s="654">
        <v>488.18072289156629</v>
      </c>
    </row>
    <row r="104" spans="1:17" ht="14.4" customHeight="1" x14ac:dyDescent="0.3">
      <c r="A104" s="649" t="s">
        <v>1816</v>
      </c>
      <c r="B104" s="650" t="s">
        <v>1647</v>
      </c>
      <c r="C104" s="650" t="s">
        <v>1695</v>
      </c>
      <c r="D104" s="650" t="s">
        <v>1764</v>
      </c>
      <c r="E104" s="650" t="s">
        <v>1765</v>
      </c>
      <c r="F104" s="653">
        <v>5</v>
      </c>
      <c r="G104" s="653">
        <v>11180</v>
      </c>
      <c r="H104" s="653">
        <v>1</v>
      </c>
      <c r="I104" s="653">
        <v>2236</v>
      </c>
      <c r="J104" s="653">
        <v>4</v>
      </c>
      <c r="K104" s="653">
        <v>8968</v>
      </c>
      <c r="L104" s="653">
        <v>0.80214669051878351</v>
      </c>
      <c r="M104" s="653">
        <v>2242</v>
      </c>
      <c r="N104" s="653">
        <v>6</v>
      </c>
      <c r="O104" s="653">
        <v>13496</v>
      </c>
      <c r="P104" s="666">
        <v>1.2071556350626118</v>
      </c>
      <c r="Q104" s="654">
        <v>2249.3333333333335</v>
      </c>
    </row>
    <row r="105" spans="1:17" ht="14.4" customHeight="1" x14ac:dyDescent="0.3">
      <c r="A105" s="649" t="s">
        <v>1816</v>
      </c>
      <c r="B105" s="650" t="s">
        <v>1647</v>
      </c>
      <c r="C105" s="650" t="s">
        <v>1695</v>
      </c>
      <c r="D105" s="650" t="s">
        <v>1766</v>
      </c>
      <c r="E105" s="650" t="s">
        <v>1767</v>
      </c>
      <c r="F105" s="653">
        <v>40</v>
      </c>
      <c r="G105" s="653">
        <v>101160</v>
      </c>
      <c r="H105" s="653">
        <v>1</v>
      </c>
      <c r="I105" s="653">
        <v>2529</v>
      </c>
      <c r="J105" s="653">
        <v>21</v>
      </c>
      <c r="K105" s="653">
        <v>53235</v>
      </c>
      <c r="L105" s="653">
        <v>0.5262455516014235</v>
      </c>
      <c r="M105" s="653">
        <v>2535</v>
      </c>
      <c r="N105" s="653">
        <v>4</v>
      </c>
      <c r="O105" s="653">
        <v>10151</v>
      </c>
      <c r="P105" s="666">
        <v>0.10034598655595096</v>
      </c>
      <c r="Q105" s="654">
        <v>2537.75</v>
      </c>
    </row>
    <row r="106" spans="1:17" ht="14.4" customHeight="1" x14ac:dyDescent="0.3">
      <c r="A106" s="649" t="s">
        <v>1816</v>
      </c>
      <c r="B106" s="650" t="s">
        <v>1647</v>
      </c>
      <c r="C106" s="650" t="s">
        <v>1695</v>
      </c>
      <c r="D106" s="650" t="s">
        <v>1770</v>
      </c>
      <c r="E106" s="650" t="s">
        <v>1771</v>
      </c>
      <c r="F106" s="653">
        <v>1</v>
      </c>
      <c r="G106" s="653">
        <v>183</v>
      </c>
      <c r="H106" s="653">
        <v>1</v>
      </c>
      <c r="I106" s="653">
        <v>183</v>
      </c>
      <c r="J106" s="653"/>
      <c r="K106" s="653"/>
      <c r="L106" s="653"/>
      <c r="M106" s="653"/>
      <c r="N106" s="653"/>
      <c r="O106" s="653"/>
      <c r="P106" s="666"/>
      <c r="Q106" s="654"/>
    </row>
    <row r="107" spans="1:17" ht="14.4" customHeight="1" x14ac:dyDescent="0.3">
      <c r="A107" s="649" t="s">
        <v>1817</v>
      </c>
      <c r="B107" s="650" t="s">
        <v>1647</v>
      </c>
      <c r="C107" s="650" t="s">
        <v>1648</v>
      </c>
      <c r="D107" s="650" t="s">
        <v>1649</v>
      </c>
      <c r="E107" s="650" t="s">
        <v>867</v>
      </c>
      <c r="F107" s="653"/>
      <c r="G107" s="653"/>
      <c r="H107" s="653"/>
      <c r="I107" s="653"/>
      <c r="J107" s="653"/>
      <c r="K107" s="653"/>
      <c r="L107" s="653"/>
      <c r="M107" s="653"/>
      <c r="N107" s="653">
        <v>0.8</v>
      </c>
      <c r="O107" s="653">
        <v>1582.42</v>
      </c>
      <c r="P107" s="666"/>
      <c r="Q107" s="654">
        <v>1978.0250000000001</v>
      </c>
    </row>
    <row r="108" spans="1:17" ht="14.4" customHeight="1" x14ac:dyDescent="0.3">
      <c r="A108" s="649" t="s">
        <v>1817</v>
      </c>
      <c r="B108" s="650" t="s">
        <v>1647</v>
      </c>
      <c r="C108" s="650" t="s">
        <v>1648</v>
      </c>
      <c r="D108" s="650" t="s">
        <v>1653</v>
      </c>
      <c r="E108" s="650" t="s">
        <v>878</v>
      </c>
      <c r="F108" s="653"/>
      <c r="G108" s="653"/>
      <c r="H108" s="653"/>
      <c r="I108" s="653"/>
      <c r="J108" s="653">
        <v>0.4</v>
      </c>
      <c r="K108" s="653">
        <v>434.96000000000004</v>
      </c>
      <c r="L108" s="653"/>
      <c r="M108" s="653">
        <v>1087.4000000000001</v>
      </c>
      <c r="N108" s="653">
        <v>0.2</v>
      </c>
      <c r="O108" s="653">
        <v>218.43</v>
      </c>
      <c r="P108" s="666"/>
      <c r="Q108" s="654">
        <v>1092.1499999999999</v>
      </c>
    </row>
    <row r="109" spans="1:17" ht="14.4" customHeight="1" x14ac:dyDescent="0.3">
      <c r="A109" s="649" t="s">
        <v>1817</v>
      </c>
      <c r="B109" s="650" t="s">
        <v>1647</v>
      </c>
      <c r="C109" s="650" t="s">
        <v>1648</v>
      </c>
      <c r="D109" s="650" t="s">
        <v>1654</v>
      </c>
      <c r="E109" s="650" t="s">
        <v>878</v>
      </c>
      <c r="F109" s="653">
        <v>8.1</v>
      </c>
      <c r="G109" s="653">
        <v>17539.13</v>
      </c>
      <c r="H109" s="653">
        <v>1</v>
      </c>
      <c r="I109" s="653">
        <v>2165.3246913580251</v>
      </c>
      <c r="J109" s="653">
        <v>6.85</v>
      </c>
      <c r="K109" s="653">
        <v>14877.07</v>
      </c>
      <c r="L109" s="653">
        <v>0.84822166207787952</v>
      </c>
      <c r="M109" s="653">
        <v>2171.8350364963503</v>
      </c>
      <c r="N109" s="653">
        <v>6</v>
      </c>
      <c r="O109" s="653">
        <v>13105.890000000001</v>
      </c>
      <c r="P109" s="666">
        <v>0.74723717767072828</v>
      </c>
      <c r="Q109" s="654">
        <v>2184.3150000000001</v>
      </c>
    </row>
    <row r="110" spans="1:17" ht="14.4" customHeight="1" x14ac:dyDescent="0.3">
      <c r="A110" s="649" t="s">
        <v>1817</v>
      </c>
      <c r="B110" s="650" t="s">
        <v>1647</v>
      </c>
      <c r="C110" s="650" t="s">
        <v>1648</v>
      </c>
      <c r="D110" s="650" t="s">
        <v>1655</v>
      </c>
      <c r="E110" s="650" t="s">
        <v>874</v>
      </c>
      <c r="F110" s="653">
        <v>0.25</v>
      </c>
      <c r="G110" s="653">
        <v>234.15</v>
      </c>
      <c r="H110" s="653">
        <v>1</v>
      </c>
      <c r="I110" s="653">
        <v>936.6</v>
      </c>
      <c r="J110" s="653">
        <v>0.05</v>
      </c>
      <c r="K110" s="653">
        <v>47.24</v>
      </c>
      <c r="L110" s="653">
        <v>0.20175101430706813</v>
      </c>
      <c r="M110" s="653">
        <v>944.8</v>
      </c>
      <c r="N110" s="653">
        <v>0.1</v>
      </c>
      <c r="O110" s="653">
        <v>94.48</v>
      </c>
      <c r="P110" s="666">
        <v>0.40350202861413625</v>
      </c>
      <c r="Q110" s="654">
        <v>944.8</v>
      </c>
    </row>
    <row r="111" spans="1:17" ht="14.4" customHeight="1" x14ac:dyDescent="0.3">
      <c r="A111" s="649" t="s">
        <v>1817</v>
      </c>
      <c r="B111" s="650" t="s">
        <v>1647</v>
      </c>
      <c r="C111" s="650" t="s">
        <v>1659</v>
      </c>
      <c r="D111" s="650" t="s">
        <v>1662</v>
      </c>
      <c r="E111" s="650" t="s">
        <v>1643</v>
      </c>
      <c r="F111" s="653">
        <v>150</v>
      </c>
      <c r="G111" s="653">
        <v>679.5</v>
      </c>
      <c r="H111" s="653">
        <v>1</v>
      </c>
      <c r="I111" s="653">
        <v>4.53</v>
      </c>
      <c r="J111" s="653">
        <v>150</v>
      </c>
      <c r="K111" s="653">
        <v>699</v>
      </c>
      <c r="L111" s="653">
        <v>1.0286975717439293</v>
      </c>
      <c r="M111" s="653">
        <v>4.66</v>
      </c>
      <c r="N111" s="653">
        <v>330</v>
      </c>
      <c r="O111" s="653">
        <v>1683</v>
      </c>
      <c r="P111" s="666">
        <v>2.4768211920529803</v>
      </c>
      <c r="Q111" s="654">
        <v>5.0999999999999996</v>
      </c>
    </row>
    <row r="112" spans="1:17" ht="14.4" customHeight="1" x14ac:dyDescent="0.3">
      <c r="A112" s="649" t="s">
        <v>1817</v>
      </c>
      <c r="B112" s="650" t="s">
        <v>1647</v>
      </c>
      <c r="C112" s="650" t="s">
        <v>1659</v>
      </c>
      <c r="D112" s="650" t="s">
        <v>1818</v>
      </c>
      <c r="E112" s="650" t="s">
        <v>1643</v>
      </c>
      <c r="F112" s="653">
        <v>45</v>
      </c>
      <c r="G112" s="653">
        <v>292.5</v>
      </c>
      <c r="H112" s="653">
        <v>1</v>
      </c>
      <c r="I112" s="653">
        <v>6.5</v>
      </c>
      <c r="J112" s="653"/>
      <c r="K112" s="653"/>
      <c r="L112" s="653"/>
      <c r="M112" s="653"/>
      <c r="N112" s="653"/>
      <c r="O112" s="653"/>
      <c r="P112" s="666"/>
      <c r="Q112" s="654"/>
    </row>
    <row r="113" spans="1:17" ht="14.4" customHeight="1" x14ac:dyDescent="0.3">
      <c r="A113" s="649" t="s">
        <v>1817</v>
      </c>
      <c r="B113" s="650" t="s">
        <v>1647</v>
      </c>
      <c r="C113" s="650" t="s">
        <v>1659</v>
      </c>
      <c r="D113" s="650" t="s">
        <v>1673</v>
      </c>
      <c r="E113" s="650" t="s">
        <v>1643</v>
      </c>
      <c r="F113" s="653">
        <v>505</v>
      </c>
      <c r="G113" s="653">
        <v>8044.65</v>
      </c>
      <c r="H113" s="653">
        <v>1</v>
      </c>
      <c r="I113" s="653">
        <v>15.93</v>
      </c>
      <c r="J113" s="653"/>
      <c r="K113" s="653"/>
      <c r="L113" s="653"/>
      <c r="M113" s="653"/>
      <c r="N113" s="653">
        <v>540</v>
      </c>
      <c r="O113" s="653">
        <v>10324.799999999999</v>
      </c>
      <c r="P113" s="666">
        <v>1.2834368182580969</v>
      </c>
      <c r="Q113" s="654">
        <v>19.119999999999997</v>
      </c>
    </row>
    <row r="114" spans="1:17" ht="14.4" customHeight="1" x14ac:dyDescent="0.3">
      <c r="A114" s="649" t="s">
        <v>1817</v>
      </c>
      <c r="B114" s="650" t="s">
        <v>1647</v>
      </c>
      <c r="C114" s="650" t="s">
        <v>1659</v>
      </c>
      <c r="D114" s="650" t="s">
        <v>1676</v>
      </c>
      <c r="E114" s="650" t="s">
        <v>1643</v>
      </c>
      <c r="F114" s="653"/>
      <c r="G114" s="653"/>
      <c r="H114" s="653"/>
      <c r="I114" s="653"/>
      <c r="J114" s="653">
        <v>1</v>
      </c>
      <c r="K114" s="653">
        <v>2261.84</v>
      </c>
      <c r="L114" s="653"/>
      <c r="M114" s="653">
        <v>2261.84</v>
      </c>
      <c r="N114" s="653">
        <v>1</v>
      </c>
      <c r="O114" s="653">
        <v>2195.35</v>
      </c>
      <c r="P114" s="666"/>
      <c r="Q114" s="654">
        <v>2195.35</v>
      </c>
    </row>
    <row r="115" spans="1:17" ht="14.4" customHeight="1" x14ac:dyDescent="0.3">
      <c r="A115" s="649" t="s">
        <v>1817</v>
      </c>
      <c r="B115" s="650" t="s">
        <v>1647</v>
      </c>
      <c r="C115" s="650" t="s">
        <v>1659</v>
      </c>
      <c r="D115" s="650" t="s">
        <v>1678</v>
      </c>
      <c r="E115" s="650" t="s">
        <v>1643</v>
      </c>
      <c r="F115" s="653"/>
      <c r="G115" s="653"/>
      <c r="H115" s="653"/>
      <c r="I115" s="653"/>
      <c r="J115" s="653">
        <v>643</v>
      </c>
      <c r="K115" s="653">
        <v>1974.01</v>
      </c>
      <c r="L115" s="653"/>
      <c r="M115" s="653">
        <v>3.07</v>
      </c>
      <c r="N115" s="653">
        <v>2169</v>
      </c>
      <c r="O115" s="653">
        <v>7070.94</v>
      </c>
      <c r="P115" s="666"/>
      <c r="Q115" s="654">
        <v>3.26</v>
      </c>
    </row>
    <row r="116" spans="1:17" ht="14.4" customHeight="1" x14ac:dyDescent="0.3">
      <c r="A116" s="649" t="s">
        <v>1817</v>
      </c>
      <c r="B116" s="650" t="s">
        <v>1647</v>
      </c>
      <c r="C116" s="650" t="s">
        <v>1659</v>
      </c>
      <c r="D116" s="650" t="s">
        <v>1682</v>
      </c>
      <c r="E116" s="650" t="s">
        <v>1643</v>
      </c>
      <c r="F116" s="653">
        <v>8675</v>
      </c>
      <c r="G116" s="653">
        <v>273228.68</v>
      </c>
      <c r="H116" s="653">
        <v>1</v>
      </c>
      <c r="I116" s="653">
        <v>31.496101440922189</v>
      </c>
      <c r="J116" s="653">
        <v>6239</v>
      </c>
      <c r="K116" s="653">
        <v>207146.97999999998</v>
      </c>
      <c r="L116" s="653">
        <v>0.75814508198773267</v>
      </c>
      <c r="M116" s="653">
        <v>33.201952235935245</v>
      </c>
      <c r="N116" s="653">
        <v>6063</v>
      </c>
      <c r="O116" s="653">
        <v>201897.90000000002</v>
      </c>
      <c r="P116" s="666">
        <v>0.73893377518055581</v>
      </c>
      <c r="Q116" s="654">
        <v>33.300000000000004</v>
      </c>
    </row>
    <row r="117" spans="1:17" ht="14.4" customHeight="1" x14ac:dyDescent="0.3">
      <c r="A117" s="649" t="s">
        <v>1817</v>
      </c>
      <c r="B117" s="650" t="s">
        <v>1647</v>
      </c>
      <c r="C117" s="650" t="s">
        <v>1659</v>
      </c>
      <c r="D117" s="650" t="s">
        <v>1685</v>
      </c>
      <c r="E117" s="650" t="s">
        <v>1643</v>
      </c>
      <c r="F117" s="653">
        <v>17800</v>
      </c>
      <c r="G117" s="653">
        <v>319973</v>
      </c>
      <c r="H117" s="653">
        <v>1</v>
      </c>
      <c r="I117" s="653">
        <v>17.976011235955056</v>
      </c>
      <c r="J117" s="653">
        <v>22600</v>
      </c>
      <c r="K117" s="653">
        <v>436701.5</v>
      </c>
      <c r="L117" s="653">
        <v>1.3648073431195757</v>
      </c>
      <c r="M117" s="653">
        <v>19.323075221238938</v>
      </c>
      <c r="N117" s="653">
        <v>20895</v>
      </c>
      <c r="O117" s="653">
        <v>404109.3</v>
      </c>
      <c r="P117" s="666">
        <v>1.2629481237479412</v>
      </c>
      <c r="Q117" s="654">
        <v>19.34</v>
      </c>
    </row>
    <row r="118" spans="1:17" ht="14.4" customHeight="1" x14ac:dyDescent="0.3">
      <c r="A118" s="649" t="s">
        <v>1817</v>
      </c>
      <c r="B118" s="650" t="s">
        <v>1647</v>
      </c>
      <c r="C118" s="650" t="s">
        <v>1692</v>
      </c>
      <c r="D118" s="650" t="s">
        <v>1693</v>
      </c>
      <c r="E118" s="650" t="s">
        <v>1694</v>
      </c>
      <c r="F118" s="653">
        <v>2</v>
      </c>
      <c r="G118" s="653">
        <v>1768.64</v>
      </c>
      <c r="H118" s="653">
        <v>1</v>
      </c>
      <c r="I118" s="653">
        <v>884.32</v>
      </c>
      <c r="J118" s="653"/>
      <c r="K118" s="653"/>
      <c r="L118" s="653"/>
      <c r="M118" s="653"/>
      <c r="N118" s="653">
        <v>12</v>
      </c>
      <c r="O118" s="653">
        <v>10611.84</v>
      </c>
      <c r="P118" s="666">
        <v>6</v>
      </c>
      <c r="Q118" s="654">
        <v>884.32</v>
      </c>
    </row>
    <row r="119" spans="1:17" ht="14.4" customHeight="1" x14ac:dyDescent="0.3">
      <c r="A119" s="649" t="s">
        <v>1817</v>
      </c>
      <c r="B119" s="650" t="s">
        <v>1647</v>
      </c>
      <c r="C119" s="650" t="s">
        <v>1695</v>
      </c>
      <c r="D119" s="650" t="s">
        <v>1713</v>
      </c>
      <c r="E119" s="650" t="s">
        <v>1714</v>
      </c>
      <c r="F119" s="653">
        <v>1</v>
      </c>
      <c r="G119" s="653">
        <v>2982</v>
      </c>
      <c r="H119" s="653">
        <v>1</v>
      </c>
      <c r="I119" s="653">
        <v>2982</v>
      </c>
      <c r="J119" s="653"/>
      <c r="K119" s="653"/>
      <c r="L119" s="653"/>
      <c r="M119" s="653"/>
      <c r="N119" s="653"/>
      <c r="O119" s="653"/>
      <c r="P119" s="666"/>
      <c r="Q119" s="654"/>
    </row>
    <row r="120" spans="1:17" ht="14.4" customHeight="1" x14ac:dyDescent="0.3">
      <c r="A120" s="649" t="s">
        <v>1817</v>
      </c>
      <c r="B120" s="650" t="s">
        <v>1647</v>
      </c>
      <c r="C120" s="650" t="s">
        <v>1695</v>
      </c>
      <c r="D120" s="650" t="s">
        <v>1725</v>
      </c>
      <c r="E120" s="650" t="s">
        <v>1726</v>
      </c>
      <c r="F120" s="653"/>
      <c r="G120" s="653"/>
      <c r="H120" s="653"/>
      <c r="I120" s="653"/>
      <c r="J120" s="653"/>
      <c r="K120" s="653"/>
      <c r="L120" s="653"/>
      <c r="M120" s="653"/>
      <c r="N120" s="653">
        <v>1</v>
      </c>
      <c r="O120" s="653">
        <v>1175</v>
      </c>
      <c r="P120" s="666"/>
      <c r="Q120" s="654">
        <v>1175</v>
      </c>
    </row>
    <row r="121" spans="1:17" ht="14.4" customHeight="1" x14ac:dyDescent="0.3">
      <c r="A121" s="649" t="s">
        <v>1817</v>
      </c>
      <c r="B121" s="650" t="s">
        <v>1647</v>
      </c>
      <c r="C121" s="650" t="s">
        <v>1695</v>
      </c>
      <c r="D121" s="650" t="s">
        <v>1729</v>
      </c>
      <c r="E121" s="650" t="s">
        <v>1730</v>
      </c>
      <c r="F121" s="653"/>
      <c r="G121" s="653"/>
      <c r="H121" s="653"/>
      <c r="I121" s="653"/>
      <c r="J121" s="653">
        <v>1</v>
      </c>
      <c r="K121" s="653">
        <v>654</v>
      </c>
      <c r="L121" s="653"/>
      <c r="M121" s="653">
        <v>654</v>
      </c>
      <c r="N121" s="653">
        <v>1</v>
      </c>
      <c r="O121" s="653">
        <v>654</v>
      </c>
      <c r="P121" s="666"/>
      <c r="Q121" s="654">
        <v>654</v>
      </c>
    </row>
    <row r="122" spans="1:17" ht="14.4" customHeight="1" x14ac:dyDescent="0.3">
      <c r="A122" s="649" t="s">
        <v>1817</v>
      </c>
      <c r="B122" s="650" t="s">
        <v>1647</v>
      </c>
      <c r="C122" s="650" t="s">
        <v>1695</v>
      </c>
      <c r="D122" s="650" t="s">
        <v>1731</v>
      </c>
      <c r="E122" s="650" t="s">
        <v>1732</v>
      </c>
      <c r="F122" s="653"/>
      <c r="G122" s="653"/>
      <c r="H122" s="653"/>
      <c r="I122" s="653"/>
      <c r="J122" s="653">
        <v>2</v>
      </c>
      <c r="K122" s="653">
        <v>1370</v>
      </c>
      <c r="L122" s="653"/>
      <c r="M122" s="653">
        <v>685</v>
      </c>
      <c r="N122" s="653"/>
      <c r="O122" s="653"/>
      <c r="P122" s="666"/>
      <c r="Q122" s="654"/>
    </row>
    <row r="123" spans="1:17" ht="14.4" customHeight="1" x14ac:dyDescent="0.3">
      <c r="A123" s="649" t="s">
        <v>1817</v>
      </c>
      <c r="B123" s="650" t="s">
        <v>1647</v>
      </c>
      <c r="C123" s="650" t="s">
        <v>1695</v>
      </c>
      <c r="D123" s="650" t="s">
        <v>1735</v>
      </c>
      <c r="E123" s="650" t="s">
        <v>1736</v>
      </c>
      <c r="F123" s="653">
        <v>2</v>
      </c>
      <c r="G123" s="653">
        <v>3502</v>
      </c>
      <c r="H123" s="653">
        <v>1</v>
      </c>
      <c r="I123" s="653">
        <v>1751</v>
      </c>
      <c r="J123" s="653">
        <v>3</v>
      </c>
      <c r="K123" s="653">
        <v>5262</v>
      </c>
      <c r="L123" s="653">
        <v>1.5025699600228442</v>
      </c>
      <c r="M123" s="653">
        <v>1754</v>
      </c>
      <c r="N123" s="653">
        <v>7</v>
      </c>
      <c r="O123" s="653">
        <v>12302</v>
      </c>
      <c r="P123" s="666">
        <v>3.5128498001142203</v>
      </c>
      <c r="Q123" s="654">
        <v>1757.4285714285713</v>
      </c>
    </row>
    <row r="124" spans="1:17" ht="14.4" customHeight="1" x14ac:dyDescent="0.3">
      <c r="A124" s="649" t="s">
        <v>1817</v>
      </c>
      <c r="B124" s="650" t="s">
        <v>1647</v>
      </c>
      <c r="C124" s="650" t="s">
        <v>1695</v>
      </c>
      <c r="D124" s="650" t="s">
        <v>1739</v>
      </c>
      <c r="E124" s="650" t="s">
        <v>1740</v>
      </c>
      <c r="F124" s="653">
        <v>123</v>
      </c>
      <c r="G124" s="653">
        <v>422013</v>
      </c>
      <c r="H124" s="653">
        <v>1</v>
      </c>
      <c r="I124" s="653">
        <v>3431</v>
      </c>
      <c r="J124" s="653">
        <v>177</v>
      </c>
      <c r="K124" s="653">
        <v>608349</v>
      </c>
      <c r="L124" s="653">
        <v>1.4415409003988029</v>
      </c>
      <c r="M124" s="653">
        <v>3437</v>
      </c>
      <c r="N124" s="653">
        <v>171</v>
      </c>
      <c r="O124" s="653">
        <v>589040</v>
      </c>
      <c r="P124" s="666">
        <v>1.3957863857274539</v>
      </c>
      <c r="Q124" s="654">
        <v>3444.6783625730995</v>
      </c>
    </row>
    <row r="125" spans="1:17" ht="14.4" customHeight="1" x14ac:dyDescent="0.3">
      <c r="A125" s="649" t="s">
        <v>1817</v>
      </c>
      <c r="B125" s="650" t="s">
        <v>1647</v>
      </c>
      <c r="C125" s="650" t="s">
        <v>1695</v>
      </c>
      <c r="D125" s="650" t="s">
        <v>1743</v>
      </c>
      <c r="E125" s="650" t="s">
        <v>1744</v>
      </c>
      <c r="F125" s="653"/>
      <c r="G125" s="653"/>
      <c r="H125" s="653"/>
      <c r="I125" s="653"/>
      <c r="J125" s="653">
        <v>15</v>
      </c>
      <c r="K125" s="653">
        <v>214920</v>
      </c>
      <c r="L125" s="653"/>
      <c r="M125" s="653">
        <v>14328</v>
      </c>
      <c r="N125" s="653">
        <v>15</v>
      </c>
      <c r="O125" s="653">
        <v>214976</v>
      </c>
      <c r="P125" s="666"/>
      <c r="Q125" s="654">
        <v>14331.733333333334</v>
      </c>
    </row>
    <row r="126" spans="1:17" ht="14.4" customHeight="1" x14ac:dyDescent="0.3">
      <c r="A126" s="649" t="s">
        <v>1817</v>
      </c>
      <c r="B126" s="650" t="s">
        <v>1647</v>
      </c>
      <c r="C126" s="650" t="s">
        <v>1695</v>
      </c>
      <c r="D126" s="650" t="s">
        <v>1749</v>
      </c>
      <c r="E126" s="650" t="s">
        <v>1643</v>
      </c>
      <c r="F126" s="653">
        <v>26</v>
      </c>
      <c r="G126" s="653">
        <v>384684</v>
      </c>
      <c r="H126" s="653">
        <v>1</v>
      </c>
      <c r="I126" s="653">
        <v>14795.538461538461</v>
      </c>
      <c r="J126" s="653"/>
      <c r="K126" s="653"/>
      <c r="L126" s="653"/>
      <c r="M126" s="653"/>
      <c r="N126" s="653"/>
      <c r="O126" s="653"/>
      <c r="P126" s="666"/>
      <c r="Q126" s="654"/>
    </row>
    <row r="127" spans="1:17" ht="14.4" customHeight="1" x14ac:dyDescent="0.3">
      <c r="A127" s="649" t="s">
        <v>1817</v>
      </c>
      <c r="B127" s="650" t="s">
        <v>1647</v>
      </c>
      <c r="C127" s="650" t="s">
        <v>1695</v>
      </c>
      <c r="D127" s="650" t="s">
        <v>1760</v>
      </c>
      <c r="E127" s="650" t="s">
        <v>1761</v>
      </c>
      <c r="F127" s="653"/>
      <c r="G127" s="653"/>
      <c r="H127" s="653"/>
      <c r="I127" s="653"/>
      <c r="J127" s="653">
        <v>1</v>
      </c>
      <c r="K127" s="653">
        <v>1286</v>
      </c>
      <c r="L127" s="653"/>
      <c r="M127" s="653">
        <v>1286</v>
      </c>
      <c r="N127" s="653">
        <v>3</v>
      </c>
      <c r="O127" s="653">
        <v>3870</v>
      </c>
      <c r="P127" s="666"/>
      <c r="Q127" s="654">
        <v>1290</v>
      </c>
    </row>
    <row r="128" spans="1:17" ht="14.4" customHeight="1" x14ac:dyDescent="0.3">
      <c r="A128" s="649" t="s">
        <v>1817</v>
      </c>
      <c r="B128" s="650" t="s">
        <v>1647</v>
      </c>
      <c r="C128" s="650" t="s">
        <v>1695</v>
      </c>
      <c r="D128" s="650" t="s">
        <v>1762</v>
      </c>
      <c r="E128" s="650" t="s">
        <v>1763</v>
      </c>
      <c r="F128" s="653">
        <v>1</v>
      </c>
      <c r="G128" s="653">
        <v>486</v>
      </c>
      <c r="H128" s="653">
        <v>1</v>
      </c>
      <c r="I128" s="653">
        <v>486</v>
      </c>
      <c r="J128" s="653">
        <v>1</v>
      </c>
      <c r="K128" s="653">
        <v>487</v>
      </c>
      <c r="L128" s="653">
        <v>1.0020576131687242</v>
      </c>
      <c r="M128" s="653">
        <v>487</v>
      </c>
      <c r="N128" s="653">
        <v>2</v>
      </c>
      <c r="O128" s="653">
        <v>974</v>
      </c>
      <c r="P128" s="666">
        <v>2.0041152263374484</v>
      </c>
      <c r="Q128" s="654">
        <v>487</v>
      </c>
    </row>
    <row r="129" spans="1:17" ht="14.4" customHeight="1" x14ac:dyDescent="0.3">
      <c r="A129" s="649" t="s">
        <v>1817</v>
      </c>
      <c r="B129" s="650" t="s">
        <v>1647</v>
      </c>
      <c r="C129" s="650" t="s">
        <v>1695</v>
      </c>
      <c r="D129" s="650" t="s">
        <v>1764</v>
      </c>
      <c r="E129" s="650" t="s">
        <v>1765</v>
      </c>
      <c r="F129" s="653">
        <v>1</v>
      </c>
      <c r="G129" s="653">
        <v>2236</v>
      </c>
      <c r="H129" s="653">
        <v>1</v>
      </c>
      <c r="I129" s="653">
        <v>2236</v>
      </c>
      <c r="J129" s="653"/>
      <c r="K129" s="653"/>
      <c r="L129" s="653"/>
      <c r="M129" s="653"/>
      <c r="N129" s="653">
        <v>1</v>
      </c>
      <c r="O129" s="653">
        <v>2253</v>
      </c>
      <c r="P129" s="666">
        <v>1.007602862254025</v>
      </c>
      <c r="Q129" s="654">
        <v>2253</v>
      </c>
    </row>
    <row r="130" spans="1:17" ht="14.4" customHeight="1" x14ac:dyDescent="0.3">
      <c r="A130" s="649" t="s">
        <v>1819</v>
      </c>
      <c r="B130" s="650" t="s">
        <v>1647</v>
      </c>
      <c r="C130" s="650" t="s">
        <v>1648</v>
      </c>
      <c r="D130" s="650" t="s">
        <v>1654</v>
      </c>
      <c r="E130" s="650" t="s">
        <v>878</v>
      </c>
      <c r="F130" s="653">
        <v>0.6</v>
      </c>
      <c r="G130" s="653">
        <v>1299.19</v>
      </c>
      <c r="H130" s="653">
        <v>1</v>
      </c>
      <c r="I130" s="653">
        <v>2165.3166666666671</v>
      </c>
      <c r="J130" s="653">
        <v>0.4</v>
      </c>
      <c r="K130" s="653">
        <v>873.72</v>
      </c>
      <c r="L130" s="653">
        <v>0.67251133398502139</v>
      </c>
      <c r="M130" s="653">
        <v>2184.2999999999997</v>
      </c>
      <c r="N130" s="653">
        <v>0.8</v>
      </c>
      <c r="O130" s="653">
        <v>1747.45</v>
      </c>
      <c r="P130" s="666">
        <v>1.3450303650736228</v>
      </c>
      <c r="Q130" s="654">
        <v>2184.3125</v>
      </c>
    </row>
    <row r="131" spans="1:17" ht="14.4" customHeight="1" x14ac:dyDescent="0.3">
      <c r="A131" s="649" t="s">
        <v>1819</v>
      </c>
      <c r="B131" s="650" t="s">
        <v>1647</v>
      </c>
      <c r="C131" s="650" t="s">
        <v>1648</v>
      </c>
      <c r="D131" s="650" t="s">
        <v>1655</v>
      </c>
      <c r="E131" s="650" t="s">
        <v>874</v>
      </c>
      <c r="F131" s="653"/>
      <c r="G131" s="653"/>
      <c r="H131" s="653"/>
      <c r="I131" s="653"/>
      <c r="J131" s="653">
        <v>0.05</v>
      </c>
      <c r="K131" s="653">
        <v>47.24</v>
      </c>
      <c r="L131" s="653"/>
      <c r="M131" s="653">
        <v>944.8</v>
      </c>
      <c r="N131" s="653"/>
      <c r="O131" s="653"/>
      <c r="P131" s="666"/>
      <c r="Q131" s="654"/>
    </row>
    <row r="132" spans="1:17" ht="14.4" customHeight="1" x14ac:dyDescent="0.3">
      <c r="A132" s="649" t="s">
        <v>1819</v>
      </c>
      <c r="B132" s="650" t="s">
        <v>1647</v>
      </c>
      <c r="C132" s="650" t="s">
        <v>1659</v>
      </c>
      <c r="D132" s="650" t="s">
        <v>1662</v>
      </c>
      <c r="E132" s="650" t="s">
        <v>1643</v>
      </c>
      <c r="F132" s="653">
        <v>250</v>
      </c>
      <c r="G132" s="653">
        <v>1132.5</v>
      </c>
      <c r="H132" s="653">
        <v>1</v>
      </c>
      <c r="I132" s="653">
        <v>4.53</v>
      </c>
      <c r="J132" s="653"/>
      <c r="K132" s="653"/>
      <c r="L132" s="653"/>
      <c r="M132" s="653"/>
      <c r="N132" s="653">
        <v>180</v>
      </c>
      <c r="O132" s="653">
        <v>918</v>
      </c>
      <c r="P132" s="666">
        <v>0.81059602649006623</v>
      </c>
      <c r="Q132" s="654">
        <v>5.0999999999999996</v>
      </c>
    </row>
    <row r="133" spans="1:17" ht="14.4" customHeight="1" x14ac:dyDescent="0.3">
      <c r="A133" s="649" t="s">
        <v>1819</v>
      </c>
      <c r="B133" s="650" t="s">
        <v>1647</v>
      </c>
      <c r="C133" s="650" t="s">
        <v>1659</v>
      </c>
      <c r="D133" s="650" t="s">
        <v>1666</v>
      </c>
      <c r="E133" s="650" t="s">
        <v>1643</v>
      </c>
      <c r="F133" s="653">
        <v>800</v>
      </c>
      <c r="G133" s="653">
        <v>4248</v>
      </c>
      <c r="H133" s="653">
        <v>1</v>
      </c>
      <c r="I133" s="653">
        <v>5.31</v>
      </c>
      <c r="J133" s="653">
        <v>300</v>
      </c>
      <c r="K133" s="653">
        <v>1659</v>
      </c>
      <c r="L133" s="653">
        <v>0.3905367231638418</v>
      </c>
      <c r="M133" s="653">
        <v>5.53</v>
      </c>
      <c r="N133" s="653"/>
      <c r="O133" s="653"/>
      <c r="P133" s="666"/>
      <c r="Q133" s="654"/>
    </row>
    <row r="134" spans="1:17" ht="14.4" customHeight="1" x14ac:dyDescent="0.3">
      <c r="A134" s="649" t="s">
        <v>1819</v>
      </c>
      <c r="B134" s="650" t="s">
        <v>1647</v>
      </c>
      <c r="C134" s="650" t="s">
        <v>1659</v>
      </c>
      <c r="D134" s="650" t="s">
        <v>1668</v>
      </c>
      <c r="E134" s="650" t="s">
        <v>1643</v>
      </c>
      <c r="F134" s="653">
        <v>150</v>
      </c>
      <c r="G134" s="653">
        <v>1093.5</v>
      </c>
      <c r="H134" s="653">
        <v>1</v>
      </c>
      <c r="I134" s="653">
        <v>7.29</v>
      </c>
      <c r="J134" s="653"/>
      <c r="K134" s="653"/>
      <c r="L134" s="653"/>
      <c r="M134" s="653"/>
      <c r="N134" s="653"/>
      <c r="O134" s="653"/>
      <c r="P134" s="666"/>
      <c r="Q134" s="654"/>
    </row>
    <row r="135" spans="1:17" ht="14.4" customHeight="1" x14ac:dyDescent="0.3">
      <c r="A135" s="649" t="s">
        <v>1819</v>
      </c>
      <c r="B135" s="650" t="s">
        <v>1647</v>
      </c>
      <c r="C135" s="650" t="s">
        <v>1659</v>
      </c>
      <c r="D135" s="650" t="s">
        <v>1673</v>
      </c>
      <c r="E135" s="650" t="s">
        <v>1643</v>
      </c>
      <c r="F135" s="653">
        <v>480</v>
      </c>
      <c r="G135" s="653">
        <v>7646.4</v>
      </c>
      <c r="H135" s="653">
        <v>1</v>
      </c>
      <c r="I135" s="653">
        <v>15.93</v>
      </c>
      <c r="J135" s="653"/>
      <c r="K135" s="653"/>
      <c r="L135" s="653"/>
      <c r="M135" s="653"/>
      <c r="N135" s="653">
        <v>400</v>
      </c>
      <c r="O135" s="653">
        <v>7648</v>
      </c>
      <c r="P135" s="666">
        <v>1.0002092487968195</v>
      </c>
      <c r="Q135" s="654">
        <v>19.12</v>
      </c>
    </row>
    <row r="136" spans="1:17" ht="14.4" customHeight="1" x14ac:dyDescent="0.3">
      <c r="A136" s="649" t="s">
        <v>1819</v>
      </c>
      <c r="B136" s="650" t="s">
        <v>1647</v>
      </c>
      <c r="C136" s="650" t="s">
        <v>1659</v>
      </c>
      <c r="D136" s="650" t="s">
        <v>1682</v>
      </c>
      <c r="E136" s="650" t="s">
        <v>1643</v>
      </c>
      <c r="F136" s="653">
        <v>926</v>
      </c>
      <c r="G136" s="653">
        <v>29346.080000000002</v>
      </c>
      <c r="H136" s="653">
        <v>1</v>
      </c>
      <c r="I136" s="653">
        <v>31.691231101511882</v>
      </c>
      <c r="J136" s="653">
        <v>407</v>
      </c>
      <c r="K136" s="653">
        <v>13398.44</v>
      </c>
      <c r="L136" s="653">
        <v>0.45656660105881264</v>
      </c>
      <c r="M136" s="653">
        <v>32.92</v>
      </c>
      <c r="N136" s="653">
        <v>895</v>
      </c>
      <c r="O136" s="653">
        <v>29803.5</v>
      </c>
      <c r="P136" s="666">
        <v>1.015587090337108</v>
      </c>
      <c r="Q136" s="654">
        <v>33.299999999999997</v>
      </c>
    </row>
    <row r="137" spans="1:17" ht="14.4" customHeight="1" x14ac:dyDescent="0.3">
      <c r="A137" s="649" t="s">
        <v>1819</v>
      </c>
      <c r="B137" s="650" t="s">
        <v>1647</v>
      </c>
      <c r="C137" s="650" t="s">
        <v>1692</v>
      </c>
      <c r="D137" s="650" t="s">
        <v>1693</v>
      </c>
      <c r="E137" s="650" t="s">
        <v>1694</v>
      </c>
      <c r="F137" s="653"/>
      <c r="G137" s="653"/>
      <c r="H137" s="653"/>
      <c r="I137" s="653"/>
      <c r="J137" s="653"/>
      <c r="K137" s="653"/>
      <c r="L137" s="653"/>
      <c r="M137" s="653"/>
      <c r="N137" s="653">
        <v>1</v>
      </c>
      <c r="O137" s="653">
        <v>884.32</v>
      </c>
      <c r="P137" s="666"/>
      <c r="Q137" s="654">
        <v>884.32</v>
      </c>
    </row>
    <row r="138" spans="1:17" ht="14.4" customHeight="1" x14ac:dyDescent="0.3">
      <c r="A138" s="649" t="s">
        <v>1819</v>
      </c>
      <c r="B138" s="650" t="s">
        <v>1647</v>
      </c>
      <c r="C138" s="650" t="s">
        <v>1695</v>
      </c>
      <c r="D138" s="650" t="s">
        <v>1696</v>
      </c>
      <c r="E138" s="650" t="s">
        <v>1697</v>
      </c>
      <c r="F138" s="653">
        <v>3</v>
      </c>
      <c r="G138" s="653">
        <v>102</v>
      </c>
      <c r="H138" s="653">
        <v>1</v>
      </c>
      <c r="I138" s="653">
        <v>34</v>
      </c>
      <c r="J138" s="653"/>
      <c r="K138" s="653"/>
      <c r="L138" s="653"/>
      <c r="M138" s="653"/>
      <c r="N138" s="653"/>
      <c r="O138" s="653"/>
      <c r="P138" s="666"/>
      <c r="Q138" s="654"/>
    </row>
    <row r="139" spans="1:17" ht="14.4" customHeight="1" x14ac:dyDescent="0.3">
      <c r="A139" s="649" t="s">
        <v>1819</v>
      </c>
      <c r="B139" s="650" t="s">
        <v>1647</v>
      </c>
      <c r="C139" s="650" t="s">
        <v>1695</v>
      </c>
      <c r="D139" s="650" t="s">
        <v>1711</v>
      </c>
      <c r="E139" s="650" t="s">
        <v>1712</v>
      </c>
      <c r="F139" s="653">
        <v>1</v>
      </c>
      <c r="G139" s="653">
        <v>1961</v>
      </c>
      <c r="H139" s="653">
        <v>1</v>
      </c>
      <c r="I139" s="653">
        <v>1961</v>
      </c>
      <c r="J139" s="653"/>
      <c r="K139" s="653"/>
      <c r="L139" s="653"/>
      <c r="M139" s="653"/>
      <c r="N139" s="653"/>
      <c r="O139" s="653"/>
      <c r="P139" s="666"/>
      <c r="Q139" s="654"/>
    </row>
    <row r="140" spans="1:17" ht="14.4" customHeight="1" x14ac:dyDescent="0.3">
      <c r="A140" s="649" t="s">
        <v>1819</v>
      </c>
      <c r="B140" s="650" t="s">
        <v>1647</v>
      </c>
      <c r="C140" s="650" t="s">
        <v>1695</v>
      </c>
      <c r="D140" s="650" t="s">
        <v>1721</v>
      </c>
      <c r="E140" s="650" t="s">
        <v>1722</v>
      </c>
      <c r="F140" s="653">
        <v>1</v>
      </c>
      <c r="G140" s="653">
        <v>1836</v>
      </c>
      <c r="H140" s="653">
        <v>1</v>
      </c>
      <c r="I140" s="653">
        <v>1836</v>
      </c>
      <c r="J140" s="653"/>
      <c r="K140" s="653"/>
      <c r="L140" s="653"/>
      <c r="M140" s="653"/>
      <c r="N140" s="653"/>
      <c r="O140" s="653"/>
      <c r="P140" s="666"/>
      <c r="Q140" s="654"/>
    </row>
    <row r="141" spans="1:17" ht="14.4" customHeight="1" x14ac:dyDescent="0.3">
      <c r="A141" s="649" t="s">
        <v>1819</v>
      </c>
      <c r="B141" s="650" t="s">
        <v>1647</v>
      </c>
      <c r="C141" s="650" t="s">
        <v>1695</v>
      </c>
      <c r="D141" s="650" t="s">
        <v>1735</v>
      </c>
      <c r="E141" s="650" t="s">
        <v>1736</v>
      </c>
      <c r="F141" s="653">
        <v>3</v>
      </c>
      <c r="G141" s="653">
        <v>5253</v>
      </c>
      <c r="H141" s="653">
        <v>1</v>
      </c>
      <c r="I141" s="653">
        <v>1751</v>
      </c>
      <c r="J141" s="653">
        <v>1</v>
      </c>
      <c r="K141" s="653">
        <v>1754</v>
      </c>
      <c r="L141" s="653">
        <v>0.33390443556063204</v>
      </c>
      <c r="M141" s="653">
        <v>1754</v>
      </c>
      <c r="N141" s="653">
        <v>2</v>
      </c>
      <c r="O141" s="653">
        <v>3514</v>
      </c>
      <c r="P141" s="666">
        <v>0.66895107557586142</v>
      </c>
      <c r="Q141" s="654">
        <v>1757</v>
      </c>
    </row>
    <row r="142" spans="1:17" ht="14.4" customHeight="1" x14ac:dyDescent="0.3">
      <c r="A142" s="649" t="s">
        <v>1819</v>
      </c>
      <c r="B142" s="650" t="s">
        <v>1647</v>
      </c>
      <c r="C142" s="650" t="s">
        <v>1695</v>
      </c>
      <c r="D142" s="650" t="s">
        <v>1737</v>
      </c>
      <c r="E142" s="650" t="s">
        <v>1738</v>
      </c>
      <c r="F142" s="653"/>
      <c r="G142" s="653"/>
      <c r="H142" s="653"/>
      <c r="I142" s="653"/>
      <c r="J142" s="653">
        <v>1</v>
      </c>
      <c r="K142" s="653">
        <v>410</v>
      </c>
      <c r="L142" s="653"/>
      <c r="M142" s="653">
        <v>410</v>
      </c>
      <c r="N142" s="653"/>
      <c r="O142" s="653"/>
      <c r="P142" s="666"/>
      <c r="Q142" s="654"/>
    </row>
    <row r="143" spans="1:17" ht="14.4" customHeight="1" x14ac:dyDescent="0.3">
      <c r="A143" s="649" t="s">
        <v>1819</v>
      </c>
      <c r="B143" s="650" t="s">
        <v>1647</v>
      </c>
      <c r="C143" s="650" t="s">
        <v>1695</v>
      </c>
      <c r="D143" s="650" t="s">
        <v>1743</v>
      </c>
      <c r="E143" s="650" t="s">
        <v>1744</v>
      </c>
      <c r="F143" s="653"/>
      <c r="G143" s="653"/>
      <c r="H143" s="653"/>
      <c r="I143" s="653"/>
      <c r="J143" s="653">
        <v>1</v>
      </c>
      <c r="K143" s="653">
        <v>14328</v>
      </c>
      <c r="L143" s="653"/>
      <c r="M143" s="653">
        <v>14328</v>
      </c>
      <c r="N143" s="653">
        <v>2</v>
      </c>
      <c r="O143" s="653">
        <v>28656</v>
      </c>
      <c r="P143" s="666"/>
      <c r="Q143" s="654">
        <v>14328</v>
      </c>
    </row>
    <row r="144" spans="1:17" ht="14.4" customHeight="1" x14ac:dyDescent="0.3">
      <c r="A144" s="649" t="s">
        <v>1819</v>
      </c>
      <c r="B144" s="650" t="s">
        <v>1647</v>
      </c>
      <c r="C144" s="650" t="s">
        <v>1695</v>
      </c>
      <c r="D144" s="650" t="s">
        <v>1749</v>
      </c>
      <c r="E144" s="650" t="s">
        <v>1643</v>
      </c>
      <c r="F144" s="653">
        <v>3</v>
      </c>
      <c r="G144" s="653">
        <v>42474</v>
      </c>
      <c r="H144" s="653">
        <v>1</v>
      </c>
      <c r="I144" s="653">
        <v>14158</v>
      </c>
      <c r="J144" s="653"/>
      <c r="K144" s="653"/>
      <c r="L144" s="653"/>
      <c r="M144" s="653"/>
      <c r="N144" s="653"/>
      <c r="O144" s="653"/>
      <c r="P144" s="666"/>
      <c r="Q144" s="654"/>
    </row>
    <row r="145" spans="1:17" ht="14.4" customHeight="1" x14ac:dyDescent="0.3">
      <c r="A145" s="649" t="s">
        <v>1819</v>
      </c>
      <c r="B145" s="650" t="s">
        <v>1647</v>
      </c>
      <c r="C145" s="650" t="s">
        <v>1695</v>
      </c>
      <c r="D145" s="650" t="s">
        <v>1754</v>
      </c>
      <c r="E145" s="650" t="s">
        <v>1755</v>
      </c>
      <c r="F145" s="653"/>
      <c r="G145" s="653"/>
      <c r="H145" s="653"/>
      <c r="I145" s="653"/>
      <c r="J145" s="653">
        <v>1</v>
      </c>
      <c r="K145" s="653">
        <v>580</v>
      </c>
      <c r="L145" s="653"/>
      <c r="M145" s="653">
        <v>580</v>
      </c>
      <c r="N145" s="653"/>
      <c r="O145" s="653"/>
      <c r="P145" s="666"/>
      <c r="Q145" s="654"/>
    </row>
    <row r="146" spans="1:17" ht="14.4" customHeight="1" x14ac:dyDescent="0.3">
      <c r="A146" s="649" t="s">
        <v>1819</v>
      </c>
      <c r="B146" s="650" t="s">
        <v>1647</v>
      </c>
      <c r="C146" s="650" t="s">
        <v>1695</v>
      </c>
      <c r="D146" s="650" t="s">
        <v>1762</v>
      </c>
      <c r="E146" s="650" t="s">
        <v>1763</v>
      </c>
      <c r="F146" s="653">
        <v>1</v>
      </c>
      <c r="G146" s="653">
        <v>486</v>
      </c>
      <c r="H146" s="653">
        <v>1</v>
      </c>
      <c r="I146" s="653">
        <v>486</v>
      </c>
      <c r="J146" s="653"/>
      <c r="K146" s="653"/>
      <c r="L146" s="653"/>
      <c r="M146" s="653"/>
      <c r="N146" s="653">
        <v>1</v>
      </c>
      <c r="O146" s="653">
        <v>489</v>
      </c>
      <c r="P146" s="666">
        <v>1.0061728395061729</v>
      </c>
      <c r="Q146" s="654">
        <v>489</v>
      </c>
    </row>
    <row r="147" spans="1:17" ht="14.4" customHeight="1" x14ac:dyDescent="0.3">
      <c r="A147" s="649" t="s">
        <v>1819</v>
      </c>
      <c r="B147" s="650" t="s">
        <v>1647</v>
      </c>
      <c r="C147" s="650" t="s">
        <v>1695</v>
      </c>
      <c r="D147" s="650" t="s">
        <v>1764</v>
      </c>
      <c r="E147" s="650" t="s">
        <v>1765</v>
      </c>
      <c r="F147" s="653">
        <v>1</v>
      </c>
      <c r="G147" s="653">
        <v>2236</v>
      </c>
      <c r="H147" s="653">
        <v>1</v>
      </c>
      <c r="I147" s="653">
        <v>2236</v>
      </c>
      <c r="J147" s="653"/>
      <c r="K147" s="653"/>
      <c r="L147" s="653"/>
      <c r="M147" s="653"/>
      <c r="N147" s="653">
        <v>1</v>
      </c>
      <c r="O147" s="653">
        <v>2242</v>
      </c>
      <c r="P147" s="666">
        <v>1.0026833631484795</v>
      </c>
      <c r="Q147" s="654">
        <v>2242</v>
      </c>
    </row>
    <row r="148" spans="1:17" ht="14.4" customHeight="1" x14ac:dyDescent="0.3">
      <c r="A148" s="649" t="s">
        <v>1820</v>
      </c>
      <c r="B148" s="650" t="s">
        <v>1647</v>
      </c>
      <c r="C148" s="650" t="s">
        <v>1648</v>
      </c>
      <c r="D148" s="650" t="s">
        <v>1649</v>
      </c>
      <c r="E148" s="650" t="s">
        <v>867</v>
      </c>
      <c r="F148" s="653"/>
      <c r="G148" s="653"/>
      <c r="H148" s="653"/>
      <c r="I148" s="653"/>
      <c r="J148" s="653"/>
      <c r="K148" s="653"/>
      <c r="L148" s="653"/>
      <c r="M148" s="653"/>
      <c r="N148" s="653">
        <v>1</v>
      </c>
      <c r="O148" s="653">
        <v>1978.03</v>
      </c>
      <c r="P148" s="666"/>
      <c r="Q148" s="654">
        <v>1978.03</v>
      </c>
    </row>
    <row r="149" spans="1:17" ht="14.4" customHeight="1" x14ac:dyDescent="0.3">
      <c r="A149" s="649" t="s">
        <v>1820</v>
      </c>
      <c r="B149" s="650" t="s">
        <v>1647</v>
      </c>
      <c r="C149" s="650" t="s">
        <v>1648</v>
      </c>
      <c r="D149" s="650" t="s">
        <v>1654</v>
      </c>
      <c r="E149" s="650" t="s">
        <v>878</v>
      </c>
      <c r="F149" s="653">
        <v>1</v>
      </c>
      <c r="G149" s="653">
        <v>2165.3200000000002</v>
      </c>
      <c r="H149" s="653">
        <v>1</v>
      </c>
      <c r="I149" s="653">
        <v>2165.3200000000002</v>
      </c>
      <c r="J149" s="653"/>
      <c r="K149" s="653"/>
      <c r="L149" s="653"/>
      <c r="M149" s="653"/>
      <c r="N149" s="653"/>
      <c r="O149" s="653"/>
      <c r="P149" s="666"/>
      <c r="Q149" s="654"/>
    </row>
    <row r="150" spans="1:17" ht="14.4" customHeight="1" x14ac:dyDescent="0.3">
      <c r="A150" s="649" t="s">
        <v>1820</v>
      </c>
      <c r="B150" s="650" t="s">
        <v>1647</v>
      </c>
      <c r="C150" s="650" t="s">
        <v>1648</v>
      </c>
      <c r="D150" s="650" t="s">
        <v>1655</v>
      </c>
      <c r="E150" s="650" t="s">
        <v>874</v>
      </c>
      <c r="F150" s="653">
        <v>0.05</v>
      </c>
      <c r="G150" s="653">
        <v>46.83</v>
      </c>
      <c r="H150" s="653">
        <v>1</v>
      </c>
      <c r="I150" s="653">
        <v>936.59999999999991</v>
      </c>
      <c r="J150" s="653"/>
      <c r="K150" s="653"/>
      <c r="L150" s="653"/>
      <c r="M150" s="653"/>
      <c r="N150" s="653"/>
      <c r="O150" s="653"/>
      <c r="P150" s="666"/>
      <c r="Q150" s="654"/>
    </row>
    <row r="151" spans="1:17" ht="14.4" customHeight="1" x14ac:dyDescent="0.3">
      <c r="A151" s="649" t="s">
        <v>1820</v>
      </c>
      <c r="B151" s="650" t="s">
        <v>1647</v>
      </c>
      <c r="C151" s="650" t="s">
        <v>1659</v>
      </c>
      <c r="D151" s="650" t="s">
        <v>1666</v>
      </c>
      <c r="E151" s="650" t="s">
        <v>1643</v>
      </c>
      <c r="F151" s="653"/>
      <c r="G151" s="653"/>
      <c r="H151" s="653"/>
      <c r="I151" s="653"/>
      <c r="J151" s="653"/>
      <c r="K151" s="653"/>
      <c r="L151" s="653"/>
      <c r="M151" s="653"/>
      <c r="N151" s="653">
        <v>1807</v>
      </c>
      <c r="O151" s="653">
        <v>10028.85</v>
      </c>
      <c r="P151" s="666"/>
      <c r="Q151" s="654">
        <v>5.55</v>
      </c>
    </row>
    <row r="152" spans="1:17" ht="14.4" customHeight="1" x14ac:dyDescent="0.3">
      <c r="A152" s="649" t="s">
        <v>1820</v>
      </c>
      <c r="B152" s="650" t="s">
        <v>1647</v>
      </c>
      <c r="C152" s="650" t="s">
        <v>1659</v>
      </c>
      <c r="D152" s="650" t="s">
        <v>1670</v>
      </c>
      <c r="E152" s="650" t="s">
        <v>1643</v>
      </c>
      <c r="F152" s="653"/>
      <c r="G152" s="653"/>
      <c r="H152" s="653"/>
      <c r="I152" s="653"/>
      <c r="J152" s="653"/>
      <c r="K152" s="653"/>
      <c r="L152" s="653"/>
      <c r="M152" s="653"/>
      <c r="N152" s="653">
        <v>800</v>
      </c>
      <c r="O152" s="653">
        <v>14000</v>
      </c>
      <c r="P152" s="666"/>
      <c r="Q152" s="654">
        <v>17.5</v>
      </c>
    </row>
    <row r="153" spans="1:17" ht="14.4" customHeight="1" x14ac:dyDescent="0.3">
      <c r="A153" s="649" t="s">
        <v>1820</v>
      </c>
      <c r="B153" s="650" t="s">
        <v>1647</v>
      </c>
      <c r="C153" s="650" t="s">
        <v>1659</v>
      </c>
      <c r="D153" s="650" t="s">
        <v>1682</v>
      </c>
      <c r="E153" s="650" t="s">
        <v>1643</v>
      </c>
      <c r="F153" s="653">
        <v>903</v>
      </c>
      <c r="G153" s="653">
        <v>28658.82</v>
      </c>
      <c r="H153" s="653">
        <v>1</v>
      </c>
      <c r="I153" s="653">
        <v>31.737342192691031</v>
      </c>
      <c r="J153" s="653"/>
      <c r="K153" s="653"/>
      <c r="L153" s="653"/>
      <c r="M153" s="653"/>
      <c r="N153" s="653">
        <v>1019</v>
      </c>
      <c r="O153" s="653">
        <v>33932.699999999997</v>
      </c>
      <c r="P153" s="666">
        <v>1.1840229290668631</v>
      </c>
      <c r="Q153" s="654">
        <v>33.299999999999997</v>
      </c>
    </row>
    <row r="154" spans="1:17" ht="14.4" customHeight="1" x14ac:dyDescent="0.3">
      <c r="A154" s="649" t="s">
        <v>1820</v>
      </c>
      <c r="B154" s="650" t="s">
        <v>1647</v>
      </c>
      <c r="C154" s="650" t="s">
        <v>1659</v>
      </c>
      <c r="D154" s="650" t="s">
        <v>1684</v>
      </c>
      <c r="E154" s="650" t="s">
        <v>1643</v>
      </c>
      <c r="F154" s="653"/>
      <c r="G154" s="653"/>
      <c r="H154" s="653"/>
      <c r="I154" s="653"/>
      <c r="J154" s="653">
        <v>180</v>
      </c>
      <c r="K154" s="653">
        <v>28378.799999999999</v>
      </c>
      <c r="L154" s="653"/>
      <c r="M154" s="653">
        <v>157.66</v>
      </c>
      <c r="N154" s="653"/>
      <c r="O154" s="653"/>
      <c r="P154" s="666"/>
      <c r="Q154" s="654"/>
    </row>
    <row r="155" spans="1:17" ht="14.4" customHeight="1" x14ac:dyDescent="0.3">
      <c r="A155" s="649" t="s">
        <v>1820</v>
      </c>
      <c r="B155" s="650" t="s">
        <v>1647</v>
      </c>
      <c r="C155" s="650" t="s">
        <v>1692</v>
      </c>
      <c r="D155" s="650" t="s">
        <v>1693</v>
      </c>
      <c r="E155" s="650" t="s">
        <v>1694</v>
      </c>
      <c r="F155" s="653"/>
      <c r="G155" s="653"/>
      <c r="H155" s="653"/>
      <c r="I155" s="653"/>
      <c r="J155" s="653"/>
      <c r="K155" s="653"/>
      <c r="L155" s="653"/>
      <c r="M155" s="653"/>
      <c r="N155" s="653">
        <v>2</v>
      </c>
      <c r="O155" s="653">
        <v>1768.64</v>
      </c>
      <c r="P155" s="666"/>
      <c r="Q155" s="654">
        <v>884.32</v>
      </c>
    </row>
    <row r="156" spans="1:17" ht="14.4" customHeight="1" x14ac:dyDescent="0.3">
      <c r="A156" s="649" t="s">
        <v>1820</v>
      </c>
      <c r="B156" s="650" t="s">
        <v>1647</v>
      </c>
      <c r="C156" s="650" t="s">
        <v>1695</v>
      </c>
      <c r="D156" s="650" t="s">
        <v>1735</v>
      </c>
      <c r="E156" s="650" t="s">
        <v>1736</v>
      </c>
      <c r="F156" s="653"/>
      <c r="G156" s="653"/>
      <c r="H156" s="653"/>
      <c r="I156" s="653"/>
      <c r="J156" s="653">
        <v>1</v>
      </c>
      <c r="K156" s="653">
        <v>1754</v>
      </c>
      <c r="L156" s="653"/>
      <c r="M156" s="653">
        <v>1754</v>
      </c>
      <c r="N156" s="653">
        <v>6</v>
      </c>
      <c r="O156" s="653">
        <v>10548</v>
      </c>
      <c r="P156" s="666"/>
      <c r="Q156" s="654">
        <v>1758</v>
      </c>
    </row>
    <row r="157" spans="1:17" ht="14.4" customHeight="1" x14ac:dyDescent="0.3">
      <c r="A157" s="649" t="s">
        <v>1820</v>
      </c>
      <c r="B157" s="650" t="s">
        <v>1647</v>
      </c>
      <c r="C157" s="650" t="s">
        <v>1695</v>
      </c>
      <c r="D157" s="650" t="s">
        <v>1737</v>
      </c>
      <c r="E157" s="650" t="s">
        <v>1738</v>
      </c>
      <c r="F157" s="653"/>
      <c r="G157" s="653"/>
      <c r="H157" s="653"/>
      <c r="I157" s="653"/>
      <c r="J157" s="653">
        <v>1</v>
      </c>
      <c r="K157" s="653">
        <v>410</v>
      </c>
      <c r="L157" s="653"/>
      <c r="M157" s="653">
        <v>410</v>
      </c>
      <c r="N157" s="653">
        <v>2</v>
      </c>
      <c r="O157" s="653">
        <v>820</v>
      </c>
      <c r="P157" s="666"/>
      <c r="Q157" s="654">
        <v>410</v>
      </c>
    </row>
    <row r="158" spans="1:17" ht="14.4" customHeight="1" x14ac:dyDescent="0.3">
      <c r="A158" s="649" t="s">
        <v>1820</v>
      </c>
      <c r="B158" s="650" t="s">
        <v>1647</v>
      </c>
      <c r="C158" s="650" t="s">
        <v>1695</v>
      </c>
      <c r="D158" s="650" t="s">
        <v>1743</v>
      </c>
      <c r="E158" s="650" t="s">
        <v>1744</v>
      </c>
      <c r="F158" s="653"/>
      <c r="G158" s="653"/>
      <c r="H158" s="653"/>
      <c r="I158" s="653"/>
      <c r="J158" s="653"/>
      <c r="K158" s="653"/>
      <c r="L158" s="653"/>
      <c r="M158" s="653"/>
      <c r="N158" s="653">
        <v>2</v>
      </c>
      <c r="O158" s="653">
        <v>28664</v>
      </c>
      <c r="P158" s="666"/>
      <c r="Q158" s="654">
        <v>14332</v>
      </c>
    </row>
    <row r="159" spans="1:17" ht="14.4" customHeight="1" x14ac:dyDescent="0.3">
      <c r="A159" s="649" t="s">
        <v>1820</v>
      </c>
      <c r="B159" s="650" t="s">
        <v>1647</v>
      </c>
      <c r="C159" s="650" t="s">
        <v>1695</v>
      </c>
      <c r="D159" s="650" t="s">
        <v>1749</v>
      </c>
      <c r="E159" s="650" t="s">
        <v>1643</v>
      </c>
      <c r="F159" s="653">
        <v>2</v>
      </c>
      <c r="G159" s="653">
        <v>30684</v>
      </c>
      <c r="H159" s="653">
        <v>1</v>
      </c>
      <c r="I159" s="653">
        <v>15342</v>
      </c>
      <c r="J159" s="653"/>
      <c r="K159" s="653"/>
      <c r="L159" s="653"/>
      <c r="M159" s="653"/>
      <c r="N159" s="653"/>
      <c r="O159" s="653"/>
      <c r="P159" s="666"/>
      <c r="Q159" s="654"/>
    </row>
    <row r="160" spans="1:17" ht="14.4" customHeight="1" x14ac:dyDescent="0.3">
      <c r="A160" s="649" t="s">
        <v>1820</v>
      </c>
      <c r="B160" s="650" t="s">
        <v>1647</v>
      </c>
      <c r="C160" s="650" t="s">
        <v>1695</v>
      </c>
      <c r="D160" s="650" t="s">
        <v>1754</v>
      </c>
      <c r="E160" s="650" t="s">
        <v>1755</v>
      </c>
      <c r="F160" s="653"/>
      <c r="G160" s="653"/>
      <c r="H160" s="653"/>
      <c r="I160" s="653"/>
      <c r="J160" s="653"/>
      <c r="K160" s="653"/>
      <c r="L160" s="653"/>
      <c r="M160" s="653"/>
      <c r="N160" s="653">
        <v>1</v>
      </c>
      <c r="O160" s="653">
        <v>580</v>
      </c>
      <c r="P160" s="666"/>
      <c r="Q160" s="654">
        <v>580</v>
      </c>
    </row>
    <row r="161" spans="1:17" ht="14.4" customHeight="1" x14ac:dyDescent="0.3">
      <c r="A161" s="649" t="s">
        <v>1820</v>
      </c>
      <c r="B161" s="650" t="s">
        <v>1647</v>
      </c>
      <c r="C161" s="650" t="s">
        <v>1695</v>
      </c>
      <c r="D161" s="650" t="s">
        <v>1764</v>
      </c>
      <c r="E161" s="650" t="s">
        <v>1765</v>
      </c>
      <c r="F161" s="653"/>
      <c r="G161" s="653"/>
      <c r="H161" s="653"/>
      <c r="I161" s="653"/>
      <c r="J161" s="653"/>
      <c r="K161" s="653"/>
      <c r="L161" s="653"/>
      <c r="M161" s="653"/>
      <c r="N161" s="653">
        <v>1</v>
      </c>
      <c r="O161" s="653">
        <v>2253</v>
      </c>
      <c r="P161" s="666"/>
      <c r="Q161" s="654">
        <v>2253</v>
      </c>
    </row>
    <row r="162" spans="1:17" ht="14.4" customHeight="1" x14ac:dyDescent="0.3">
      <c r="A162" s="649" t="s">
        <v>1820</v>
      </c>
      <c r="B162" s="650" t="s">
        <v>1647</v>
      </c>
      <c r="C162" s="650" t="s">
        <v>1695</v>
      </c>
      <c r="D162" s="650" t="s">
        <v>1766</v>
      </c>
      <c r="E162" s="650" t="s">
        <v>1767</v>
      </c>
      <c r="F162" s="653"/>
      <c r="G162" s="653"/>
      <c r="H162" s="653"/>
      <c r="I162" s="653"/>
      <c r="J162" s="653"/>
      <c r="K162" s="653"/>
      <c r="L162" s="653"/>
      <c r="M162" s="653"/>
      <c r="N162" s="653">
        <v>1</v>
      </c>
      <c r="O162" s="653">
        <v>2546</v>
      </c>
      <c r="P162" s="666"/>
      <c r="Q162" s="654">
        <v>2546</v>
      </c>
    </row>
    <row r="163" spans="1:17" ht="14.4" customHeight="1" x14ac:dyDescent="0.3">
      <c r="A163" s="649" t="s">
        <v>1821</v>
      </c>
      <c r="B163" s="650" t="s">
        <v>1647</v>
      </c>
      <c r="C163" s="650" t="s">
        <v>1648</v>
      </c>
      <c r="D163" s="650" t="s">
        <v>1654</v>
      </c>
      <c r="E163" s="650" t="s">
        <v>878</v>
      </c>
      <c r="F163" s="653">
        <v>0.3</v>
      </c>
      <c r="G163" s="653">
        <v>649.59</v>
      </c>
      <c r="H163" s="653">
        <v>1</v>
      </c>
      <c r="I163" s="653">
        <v>2165.3000000000002</v>
      </c>
      <c r="J163" s="653"/>
      <c r="K163" s="653"/>
      <c r="L163" s="653"/>
      <c r="M163" s="653"/>
      <c r="N163" s="653"/>
      <c r="O163" s="653"/>
      <c r="P163" s="666"/>
      <c r="Q163" s="654"/>
    </row>
    <row r="164" spans="1:17" ht="14.4" customHeight="1" x14ac:dyDescent="0.3">
      <c r="A164" s="649" t="s">
        <v>1821</v>
      </c>
      <c r="B164" s="650" t="s">
        <v>1647</v>
      </c>
      <c r="C164" s="650" t="s">
        <v>1659</v>
      </c>
      <c r="D164" s="650" t="s">
        <v>1665</v>
      </c>
      <c r="E164" s="650" t="s">
        <v>1643</v>
      </c>
      <c r="F164" s="653">
        <v>800</v>
      </c>
      <c r="G164" s="653">
        <v>4496</v>
      </c>
      <c r="H164" s="653">
        <v>1</v>
      </c>
      <c r="I164" s="653">
        <v>5.62</v>
      </c>
      <c r="J164" s="653"/>
      <c r="K164" s="653"/>
      <c r="L164" s="653"/>
      <c r="M164" s="653"/>
      <c r="N164" s="653"/>
      <c r="O164" s="653"/>
      <c r="P164" s="666"/>
      <c r="Q164" s="654"/>
    </row>
    <row r="165" spans="1:17" ht="14.4" customHeight="1" x14ac:dyDescent="0.3">
      <c r="A165" s="649" t="s">
        <v>1821</v>
      </c>
      <c r="B165" s="650" t="s">
        <v>1647</v>
      </c>
      <c r="C165" s="650" t="s">
        <v>1659</v>
      </c>
      <c r="D165" s="650" t="s">
        <v>1682</v>
      </c>
      <c r="E165" s="650" t="s">
        <v>1643</v>
      </c>
      <c r="F165" s="653">
        <v>404</v>
      </c>
      <c r="G165" s="653">
        <v>12572.48</v>
      </c>
      <c r="H165" s="653">
        <v>1</v>
      </c>
      <c r="I165" s="653">
        <v>31.119999999999997</v>
      </c>
      <c r="J165" s="653"/>
      <c r="K165" s="653"/>
      <c r="L165" s="653"/>
      <c r="M165" s="653"/>
      <c r="N165" s="653"/>
      <c r="O165" s="653"/>
      <c r="P165" s="666"/>
      <c r="Q165" s="654"/>
    </row>
    <row r="166" spans="1:17" ht="14.4" customHeight="1" x14ac:dyDescent="0.3">
      <c r="A166" s="649" t="s">
        <v>1821</v>
      </c>
      <c r="B166" s="650" t="s">
        <v>1647</v>
      </c>
      <c r="C166" s="650" t="s">
        <v>1695</v>
      </c>
      <c r="D166" s="650" t="s">
        <v>1727</v>
      </c>
      <c r="E166" s="650" t="s">
        <v>1728</v>
      </c>
      <c r="F166" s="653">
        <v>1</v>
      </c>
      <c r="G166" s="653">
        <v>1550</v>
      </c>
      <c r="H166" s="653">
        <v>1</v>
      </c>
      <c r="I166" s="653">
        <v>1550</v>
      </c>
      <c r="J166" s="653"/>
      <c r="K166" s="653"/>
      <c r="L166" s="653"/>
      <c r="M166" s="653"/>
      <c r="N166" s="653"/>
      <c r="O166" s="653"/>
      <c r="P166" s="666"/>
      <c r="Q166" s="654"/>
    </row>
    <row r="167" spans="1:17" ht="14.4" customHeight="1" x14ac:dyDescent="0.3">
      <c r="A167" s="649" t="s">
        <v>1821</v>
      </c>
      <c r="B167" s="650" t="s">
        <v>1647</v>
      </c>
      <c r="C167" s="650" t="s">
        <v>1695</v>
      </c>
      <c r="D167" s="650" t="s">
        <v>1737</v>
      </c>
      <c r="E167" s="650" t="s">
        <v>1738</v>
      </c>
      <c r="F167" s="653">
        <v>1</v>
      </c>
      <c r="G167" s="653">
        <v>409</v>
      </c>
      <c r="H167" s="653">
        <v>1</v>
      </c>
      <c r="I167" s="653">
        <v>409</v>
      </c>
      <c r="J167" s="653"/>
      <c r="K167" s="653"/>
      <c r="L167" s="653"/>
      <c r="M167" s="653"/>
      <c r="N167" s="653"/>
      <c r="O167" s="653"/>
      <c r="P167" s="666"/>
      <c r="Q167" s="654"/>
    </row>
    <row r="168" spans="1:17" ht="14.4" customHeight="1" x14ac:dyDescent="0.3">
      <c r="A168" s="649" t="s">
        <v>1821</v>
      </c>
      <c r="B168" s="650" t="s">
        <v>1647</v>
      </c>
      <c r="C168" s="650" t="s">
        <v>1695</v>
      </c>
      <c r="D168" s="650" t="s">
        <v>1749</v>
      </c>
      <c r="E168" s="650" t="s">
        <v>1643</v>
      </c>
      <c r="F168" s="653">
        <v>1</v>
      </c>
      <c r="G168" s="653">
        <v>14158</v>
      </c>
      <c r="H168" s="653">
        <v>1</v>
      </c>
      <c r="I168" s="653">
        <v>14158</v>
      </c>
      <c r="J168" s="653"/>
      <c r="K168" s="653"/>
      <c r="L168" s="653"/>
      <c r="M168" s="653"/>
      <c r="N168" s="653"/>
      <c r="O168" s="653"/>
      <c r="P168" s="666"/>
      <c r="Q168" s="654"/>
    </row>
    <row r="169" spans="1:17" ht="14.4" customHeight="1" x14ac:dyDescent="0.3">
      <c r="A169" s="649" t="s">
        <v>1822</v>
      </c>
      <c r="B169" s="650" t="s">
        <v>1647</v>
      </c>
      <c r="C169" s="650" t="s">
        <v>1648</v>
      </c>
      <c r="D169" s="650" t="s">
        <v>1654</v>
      </c>
      <c r="E169" s="650" t="s">
        <v>878</v>
      </c>
      <c r="F169" s="653">
        <v>1.1000000000000001</v>
      </c>
      <c r="G169" s="653">
        <v>2381.86</v>
      </c>
      <c r="H169" s="653">
        <v>1</v>
      </c>
      <c r="I169" s="653">
        <v>2165.3272727272729</v>
      </c>
      <c r="J169" s="653">
        <v>0.5</v>
      </c>
      <c r="K169" s="653">
        <v>1082.6600000000001</v>
      </c>
      <c r="L169" s="653">
        <v>0.45454392785470182</v>
      </c>
      <c r="M169" s="653">
        <v>2165.3200000000002</v>
      </c>
      <c r="N169" s="653">
        <v>1.05</v>
      </c>
      <c r="O169" s="653">
        <v>2293.5299999999997</v>
      </c>
      <c r="P169" s="666">
        <v>0.96291553659744888</v>
      </c>
      <c r="Q169" s="654">
        <v>2184.3142857142852</v>
      </c>
    </row>
    <row r="170" spans="1:17" ht="14.4" customHeight="1" x14ac:dyDescent="0.3">
      <c r="A170" s="649" t="s">
        <v>1822</v>
      </c>
      <c r="B170" s="650" t="s">
        <v>1647</v>
      </c>
      <c r="C170" s="650" t="s">
        <v>1648</v>
      </c>
      <c r="D170" s="650" t="s">
        <v>1655</v>
      </c>
      <c r="E170" s="650" t="s">
        <v>874</v>
      </c>
      <c r="F170" s="653">
        <v>0.05</v>
      </c>
      <c r="G170" s="653">
        <v>46.83</v>
      </c>
      <c r="H170" s="653">
        <v>1</v>
      </c>
      <c r="I170" s="653">
        <v>936.59999999999991</v>
      </c>
      <c r="J170" s="653"/>
      <c r="K170" s="653"/>
      <c r="L170" s="653"/>
      <c r="M170" s="653"/>
      <c r="N170" s="653">
        <v>0.1</v>
      </c>
      <c r="O170" s="653">
        <v>94.48</v>
      </c>
      <c r="P170" s="666">
        <v>2.0175101430706812</v>
      </c>
      <c r="Q170" s="654">
        <v>944.8</v>
      </c>
    </row>
    <row r="171" spans="1:17" ht="14.4" customHeight="1" x14ac:dyDescent="0.3">
      <c r="A171" s="649" t="s">
        <v>1822</v>
      </c>
      <c r="B171" s="650" t="s">
        <v>1647</v>
      </c>
      <c r="C171" s="650" t="s">
        <v>1659</v>
      </c>
      <c r="D171" s="650" t="s">
        <v>1662</v>
      </c>
      <c r="E171" s="650" t="s">
        <v>1643</v>
      </c>
      <c r="F171" s="653">
        <v>220</v>
      </c>
      <c r="G171" s="653">
        <v>1007.8</v>
      </c>
      <c r="H171" s="653">
        <v>1</v>
      </c>
      <c r="I171" s="653">
        <v>4.580909090909091</v>
      </c>
      <c r="J171" s="653">
        <v>180</v>
      </c>
      <c r="K171" s="653">
        <v>871.2</v>
      </c>
      <c r="L171" s="653">
        <v>0.86445723357809101</v>
      </c>
      <c r="M171" s="653">
        <v>4.84</v>
      </c>
      <c r="N171" s="653">
        <v>160</v>
      </c>
      <c r="O171" s="653">
        <v>816</v>
      </c>
      <c r="P171" s="666">
        <v>0.80968446120261961</v>
      </c>
      <c r="Q171" s="654">
        <v>5.0999999999999996</v>
      </c>
    </row>
    <row r="172" spans="1:17" ht="14.4" customHeight="1" x14ac:dyDescent="0.3">
      <c r="A172" s="649" t="s">
        <v>1822</v>
      </c>
      <c r="B172" s="650" t="s">
        <v>1647</v>
      </c>
      <c r="C172" s="650" t="s">
        <v>1659</v>
      </c>
      <c r="D172" s="650" t="s">
        <v>1668</v>
      </c>
      <c r="E172" s="650" t="s">
        <v>1643</v>
      </c>
      <c r="F172" s="653">
        <v>130</v>
      </c>
      <c r="G172" s="653">
        <v>1107.5999999999999</v>
      </c>
      <c r="H172" s="653">
        <v>1</v>
      </c>
      <c r="I172" s="653">
        <v>8.52</v>
      </c>
      <c r="J172" s="653"/>
      <c r="K172" s="653"/>
      <c r="L172" s="653"/>
      <c r="M172" s="653"/>
      <c r="N172" s="653"/>
      <c r="O172" s="653"/>
      <c r="P172" s="666"/>
      <c r="Q172" s="654"/>
    </row>
    <row r="173" spans="1:17" ht="14.4" customHeight="1" x14ac:dyDescent="0.3">
      <c r="A173" s="649" t="s">
        <v>1822</v>
      </c>
      <c r="B173" s="650" t="s">
        <v>1647</v>
      </c>
      <c r="C173" s="650" t="s">
        <v>1659</v>
      </c>
      <c r="D173" s="650" t="s">
        <v>1676</v>
      </c>
      <c r="E173" s="650" t="s">
        <v>1643</v>
      </c>
      <c r="F173" s="653">
        <v>2</v>
      </c>
      <c r="G173" s="653">
        <v>4347.34</v>
      </c>
      <c r="H173" s="653">
        <v>1</v>
      </c>
      <c r="I173" s="653">
        <v>2173.67</v>
      </c>
      <c r="J173" s="653"/>
      <c r="K173" s="653"/>
      <c r="L173" s="653"/>
      <c r="M173" s="653"/>
      <c r="N173" s="653"/>
      <c r="O173" s="653"/>
      <c r="P173" s="666"/>
      <c r="Q173" s="654"/>
    </row>
    <row r="174" spans="1:17" ht="14.4" customHeight="1" x14ac:dyDescent="0.3">
      <c r="A174" s="649" t="s">
        <v>1822</v>
      </c>
      <c r="B174" s="650" t="s">
        <v>1647</v>
      </c>
      <c r="C174" s="650" t="s">
        <v>1659</v>
      </c>
      <c r="D174" s="650" t="s">
        <v>1682</v>
      </c>
      <c r="E174" s="650" t="s">
        <v>1643</v>
      </c>
      <c r="F174" s="653">
        <v>978</v>
      </c>
      <c r="G174" s="653">
        <v>30435.360000000001</v>
      </c>
      <c r="H174" s="653">
        <v>1</v>
      </c>
      <c r="I174" s="653">
        <v>31.12</v>
      </c>
      <c r="J174" s="653">
        <v>412</v>
      </c>
      <c r="K174" s="653">
        <v>13707.24</v>
      </c>
      <c r="L174" s="653">
        <v>0.45037219865314554</v>
      </c>
      <c r="M174" s="653">
        <v>33.269999999999996</v>
      </c>
      <c r="N174" s="653">
        <v>818</v>
      </c>
      <c r="O174" s="653">
        <v>27239.4</v>
      </c>
      <c r="P174" s="666">
        <v>0.8949918778683742</v>
      </c>
      <c r="Q174" s="654">
        <v>33.300000000000004</v>
      </c>
    </row>
    <row r="175" spans="1:17" ht="14.4" customHeight="1" x14ac:dyDescent="0.3">
      <c r="A175" s="649" t="s">
        <v>1822</v>
      </c>
      <c r="B175" s="650" t="s">
        <v>1647</v>
      </c>
      <c r="C175" s="650" t="s">
        <v>1692</v>
      </c>
      <c r="D175" s="650" t="s">
        <v>1693</v>
      </c>
      <c r="E175" s="650" t="s">
        <v>1694</v>
      </c>
      <c r="F175" s="653">
        <v>1</v>
      </c>
      <c r="G175" s="653">
        <v>884.32</v>
      </c>
      <c r="H175" s="653">
        <v>1</v>
      </c>
      <c r="I175" s="653">
        <v>884.32</v>
      </c>
      <c r="J175" s="653"/>
      <c r="K175" s="653"/>
      <c r="L175" s="653"/>
      <c r="M175" s="653"/>
      <c r="N175" s="653">
        <v>2</v>
      </c>
      <c r="O175" s="653">
        <v>1768.64</v>
      </c>
      <c r="P175" s="666">
        <v>2</v>
      </c>
      <c r="Q175" s="654">
        <v>884.32</v>
      </c>
    </row>
    <row r="176" spans="1:17" ht="14.4" customHeight="1" x14ac:dyDescent="0.3">
      <c r="A176" s="649" t="s">
        <v>1822</v>
      </c>
      <c r="B176" s="650" t="s">
        <v>1647</v>
      </c>
      <c r="C176" s="650" t="s">
        <v>1695</v>
      </c>
      <c r="D176" s="650" t="s">
        <v>1721</v>
      </c>
      <c r="E176" s="650" t="s">
        <v>1722</v>
      </c>
      <c r="F176" s="653">
        <v>1</v>
      </c>
      <c r="G176" s="653">
        <v>1836</v>
      </c>
      <c r="H176" s="653">
        <v>1</v>
      </c>
      <c r="I176" s="653">
        <v>1836</v>
      </c>
      <c r="J176" s="653"/>
      <c r="K176" s="653"/>
      <c r="L176" s="653"/>
      <c r="M176" s="653"/>
      <c r="N176" s="653"/>
      <c r="O176" s="653"/>
      <c r="P176" s="666"/>
      <c r="Q176" s="654"/>
    </row>
    <row r="177" spans="1:17" ht="14.4" customHeight="1" x14ac:dyDescent="0.3">
      <c r="A177" s="649" t="s">
        <v>1822</v>
      </c>
      <c r="B177" s="650" t="s">
        <v>1647</v>
      </c>
      <c r="C177" s="650" t="s">
        <v>1695</v>
      </c>
      <c r="D177" s="650" t="s">
        <v>1729</v>
      </c>
      <c r="E177" s="650" t="s">
        <v>1730</v>
      </c>
      <c r="F177" s="653">
        <v>2</v>
      </c>
      <c r="G177" s="653">
        <v>1306</v>
      </c>
      <c r="H177" s="653">
        <v>1</v>
      </c>
      <c r="I177" s="653">
        <v>653</v>
      </c>
      <c r="J177" s="653"/>
      <c r="K177" s="653"/>
      <c r="L177" s="653"/>
      <c r="M177" s="653"/>
      <c r="N177" s="653"/>
      <c r="O177" s="653"/>
      <c r="P177" s="666"/>
      <c r="Q177" s="654"/>
    </row>
    <row r="178" spans="1:17" ht="14.4" customHeight="1" x14ac:dyDescent="0.3">
      <c r="A178" s="649" t="s">
        <v>1822</v>
      </c>
      <c r="B178" s="650" t="s">
        <v>1647</v>
      </c>
      <c r="C178" s="650" t="s">
        <v>1695</v>
      </c>
      <c r="D178" s="650" t="s">
        <v>1735</v>
      </c>
      <c r="E178" s="650" t="s">
        <v>1736</v>
      </c>
      <c r="F178" s="653"/>
      <c r="G178" s="653"/>
      <c r="H178" s="653"/>
      <c r="I178" s="653"/>
      <c r="J178" s="653">
        <v>1</v>
      </c>
      <c r="K178" s="653">
        <v>1754</v>
      </c>
      <c r="L178" s="653"/>
      <c r="M178" s="653">
        <v>1754</v>
      </c>
      <c r="N178" s="653"/>
      <c r="O178" s="653"/>
      <c r="P178" s="666"/>
      <c r="Q178" s="654"/>
    </row>
    <row r="179" spans="1:17" ht="14.4" customHeight="1" x14ac:dyDescent="0.3">
      <c r="A179" s="649" t="s">
        <v>1822</v>
      </c>
      <c r="B179" s="650" t="s">
        <v>1647</v>
      </c>
      <c r="C179" s="650" t="s">
        <v>1695</v>
      </c>
      <c r="D179" s="650" t="s">
        <v>1743</v>
      </c>
      <c r="E179" s="650" t="s">
        <v>1744</v>
      </c>
      <c r="F179" s="653"/>
      <c r="G179" s="653"/>
      <c r="H179" s="653"/>
      <c r="I179" s="653"/>
      <c r="J179" s="653">
        <v>1</v>
      </c>
      <c r="K179" s="653">
        <v>14328</v>
      </c>
      <c r="L179" s="653"/>
      <c r="M179" s="653">
        <v>14328</v>
      </c>
      <c r="N179" s="653">
        <v>2</v>
      </c>
      <c r="O179" s="653">
        <v>28664</v>
      </c>
      <c r="P179" s="666"/>
      <c r="Q179" s="654">
        <v>14332</v>
      </c>
    </row>
    <row r="180" spans="1:17" ht="14.4" customHeight="1" x14ac:dyDescent="0.3">
      <c r="A180" s="649" t="s">
        <v>1822</v>
      </c>
      <c r="B180" s="650" t="s">
        <v>1647</v>
      </c>
      <c r="C180" s="650" t="s">
        <v>1695</v>
      </c>
      <c r="D180" s="650" t="s">
        <v>1749</v>
      </c>
      <c r="E180" s="650" t="s">
        <v>1643</v>
      </c>
      <c r="F180" s="653">
        <v>2</v>
      </c>
      <c r="G180" s="653">
        <v>30684</v>
      </c>
      <c r="H180" s="653">
        <v>1</v>
      </c>
      <c r="I180" s="653">
        <v>15342</v>
      </c>
      <c r="J180" s="653"/>
      <c r="K180" s="653"/>
      <c r="L180" s="653"/>
      <c r="M180" s="653"/>
      <c r="N180" s="653"/>
      <c r="O180" s="653"/>
      <c r="P180" s="666"/>
      <c r="Q180" s="654"/>
    </row>
    <row r="181" spans="1:17" ht="14.4" customHeight="1" x14ac:dyDescent="0.3">
      <c r="A181" s="649" t="s">
        <v>1822</v>
      </c>
      <c r="B181" s="650" t="s">
        <v>1647</v>
      </c>
      <c r="C181" s="650" t="s">
        <v>1695</v>
      </c>
      <c r="D181" s="650" t="s">
        <v>1762</v>
      </c>
      <c r="E181" s="650" t="s">
        <v>1763</v>
      </c>
      <c r="F181" s="653">
        <v>2</v>
      </c>
      <c r="G181" s="653">
        <v>972</v>
      </c>
      <c r="H181" s="653">
        <v>1</v>
      </c>
      <c r="I181" s="653">
        <v>486</v>
      </c>
      <c r="J181" s="653">
        <v>1</v>
      </c>
      <c r="K181" s="653">
        <v>487</v>
      </c>
      <c r="L181" s="653">
        <v>0.50102880658436211</v>
      </c>
      <c r="M181" s="653">
        <v>487</v>
      </c>
      <c r="N181" s="653">
        <v>2</v>
      </c>
      <c r="O181" s="653">
        <v>976</v>
      </c>
      <c r="P181" s="666">
        <v>1.0041152263374487</v>
      </c>
      <c r="Q181" s="654">
        <v>488</v>
      </c>
    </row>
    <row r="182" spans="1:17" ht="14.4" customHeight="1" x14ac:dyDescent="0.3">
      <c r="A182" s="649" t="s">
        <v>1823</v>
      </c>
      <c r="B182" s="650" t="s">
        <v>1647</v>
      </c>
      <c r="C182" s="650" t="s">
        <v>1648</v>
      </c>
      <c r="D182" s="650" t="s">
        <v>1653</v>
      </c>
      <c r="E182" s="650" t="s">
        <v>878</v>
      </c>
      <c r="F182" s="653"/>
      <c r="G182" s="653"/>
      <c r="H182" s="653"/>
      <c r="I182" s="653"/>
      <c r="J182" s="653"/>
      <c r="K182" s="653"/>
      <c r="L182" s="653"/>
      <c r="M182" s="653"/>
      <c r="N182" s="653">
        <v>0.89999999999999991</v>
      </c>
      <c r="O182" s="653">
        <v>982.93</v>
      </c>
      <c r="P182" s="666"/>
      <c r="Q182" s="654">
        <v>1092.1444444444444</v>
      </c>
    </row>
    <row r="183" spans="1:17" ht="14.4" customHeight="1" x14ac:dyDescent="0.3">
      <c r="A183" s="649" t="s">
        <v>1823</v>
      </c>
      <c r="B183" s="650" t="s">
        <v>1647</v>
      </c>
      <c r="C183" s="650" t="s">
        <v>1648</v>
      </c>
      <c r="D183" s="650" t="s">
        <v>1654</v>
      </c>
      <c r="E183" s="650" t="s">
        <v>878</v>
      </c>
      <c r="F183" s="653">
        <v>2.5</v>
      </c>
      <c r="G183" s="653">
        <v>5413.31</v>
      </c>
      <c r="H183" s="653">
        <v>1</v>
      </c>
      <c r="I183" s="653">
        <v>2165.3240000000001</v>
      </c>
      <c r="J183" s="653">
        <v>0.4</v>
      </c>
      <c r="K183" s="653">
        <v>873.72</v>
      </c>
      <c r="L183" s="653">
        <v>0.16140217353153616</v>
      </c>
      <c r="M183" s="653">
        <v>2184.2999999999997</v>
      </c>
      <c r="N183" s="653">
        <v>0.45</v>
      </c>
      <c r="O183" s="653">
        <v>982.94</v>
      </c>
      <c r="P183" s="666">
        <v>0.18157836887227963</v>
      </c>
      <c r="Q183" s="654">
        <v>2184.3111111111111</v>
      </c>
    </row>
    <row r="184" spans="1:17" ht="14.4" customHeight="1" x14ac:dyDescent="0.3">
      <c r="A184" s="649" t="s">
        <v>1823</v>
      </c>
      <c r="B184" s="650" t="s">
        <v>1647</v>
      </c>
      <c r="C184" s="650" t="s">
        <v>1648</v>
      </c>
      <c r="D184" s="650" t="s">
        <v>1655</v>
      </c>
      <c r="E184" s="650" t="s">
        <v>874</v>
      </c>
      <c r="F184" s="653">
        <v>0.26</v>
      </c>
      <c r="G184" s="653">
        <v>234.14</v>
      </c>
      <c r="H184" s="653">
        <v>1</v>
      </c>
      <c r="I184" s="653">
        <v>900.53846153846143</v>
      </c>
      <c r="J184" s="653"/>
      <c r="K184" s="653"/>
      <c r="L184" s="653"/>
      <c r="M184" s="653"/>
      <c r="N184" s="653">
        <v>0.03</v>
      </c>
      <c r="O184" s="653">
        <v>23.62</v>
      </c>
      <c r="P184" s="666">
        <v>0.10087981549500299</v>
      </c>
      <c r="Q184" s="654">
        <v>787.33333333333337</v>
      </c>
    </row>
    <row r="185" spans="1:17" ht="14.4" customHeight="1" x14ac:dyDescent="0.3">
      <c r="A185" s="649" t="s">
        <v>1823</v>
      </c>
      <c r="B185" s="650" t="s">
        <v>1647</v>
      </c>
      <c r="C185" s="650" t="s">
        <v>1659</v>
      </c>
      <c r="D185" s="650" t="s">
        <v>1661</v>
      </c>
      <c r="E185" s="650" t="s">
        <v>1643</v>
      </c>
      <c r="F185" s="653">
        <v>600</v>
      </c>
      <c r="G185" s="653">
        <v>1104</v>
      </c>
      <c r="H185" s="653">
        <v>1</v>
      </c>
      <c r="I185" s="653">
        <v>1.84</v>
      </c>
      <c r="J185" s="653">
        <v>320</v>
      </c>
      <c r="K185" s="653">
        <v>610</v>
      </c>
      <c r="L185" s="653">
        <v>0.55253623188405798</v>
      </c>
      <c r="M185" s="653">
        <v>1.90625</v>
      </c>
      <c r="N185" s="653">
        <v>150</v>
      </c>
      <c r="O185" s="653">
        <v>300</v>
      </c>
      <c r="P185" s="666">
        <v>0.27173913043478259</v>
      </c>
      <c r="Q185" s="654">
        <v>2</v>
      </c>
    </row>
    <row r="186" spans="1:17" ht="14.4" customHeight="1" x14ac:dyDescent="0.3">
      <c r="A186" s="649" t="s">
        <v>1823</v>
      </c>
      <c r="B186" s="650" t="s">
        <v>1647</v>
      </c>
      <c r="C186" s="650" t="s">
        <v>1659</v>
      </c>
      <c r="D186" s="650" t="s">
        <v>1662</v>
      </c>
      <c r="E186" s="650" t="s">
        <v>1643</v>
      </c>
      <c r="F186" s="653"/>
      <c r="G186" s="653"/>
      <c r="H186" s="653"/>
      <c r="I186" s="653"/>
      <c r="J186" s="653"/>
      <c r="K186" s="653"/>
      <c r="L186" s="653"/>
      <c r="M186" s="653"/>
      <c r="N186" s="653">
        <v>150</v>
      </c>
      <c r="O186" s="653">
        <v>765</v>
      </c>
      <c r="P186" s="666"/>
      <c r="Q186" s="654">
        <v>5.0999999999999996</v>
      </c>
    </row>
    <row r="187" spans="1:17" ht="14.4" customHeight="1" x14ac:dyDescent="0.3">
      <c r="A187" s="649" t="s">
        <v>1823</v>
      </c>
      <c r="B187" s="650" t="s">
        <v>1647</v>
      </c>
      <c r="C187" s="650" t="s">
        <v>1659</v>
      </c>
      <c r="D187" s="650" t="s">
        <v>1667</v>
      </c>
      <c r="E187" s="650" t="s">
        <v>1643</v>
      </c>
      <c r="F187" s="653">
        <v>279</v>
      </c>
      <c r="G187" s="653">
        <v>2043.84</v>
      </c>
      <c r="H187" s="653">
        <v>1</v>
      </c>
      <c r="I187" s="653">
        <v>7.325591397849462</v>
      </c>
      <c r="J187" s="653">
        <v>259</v>
      </c>
      <c r="K187" s="653">
        <v>2014.4899999999998</v>
      </c>
      <c r="L187" s="653">
        <v>0.98563977610771869</v>
      </c>
      <c r="M187" s="653">
        <v>7.7779536679536667</v>
      </c>
      <c r="N187" s="653">
        <v>74</v>
      </c>
      <c r="O187" s="653">
        <v>608.28</v>
      </c>
      <c r="P187" s="666">
        <v>0.29761625176139034</v>
      </c>
      <c r="Q187" s="654">
        <v>8.2199999999999989</v>
      </c>
    </row>
    <row r="188" spans="1:17" ht="14.4" customHeight="1" x14ac:dyDescent="0.3">
      <c r="A188" s="649" t="s">
        <v>1823</v>
      </c>
      <c r="B188" s="650" t="s">
        <v>1647</v>
      </c>
      <c r="C188" s="650" t="s">
        <v>1659</v>
      </c>
      <c r="D188" s="650" t="s">
        <v>1669</v>
      </c>
      <c r="E188" s="650" t="s">
        <v>1643</v>
      </c>
      <c r="F188" s="653">
        <v>369</v>
      </c>
      <c r="G188" s="653">
        <v>3144.63</v>
      </c>
      <c r="H188" s="653">
        <v>1</v>
      </c>
      <c r="I188" s="653">
        <v>8.5220325203252028</v>
      </c>
      <c r="J188" s="653">
        <v>84</v>
      </c>
      <c r="K188" s="653">
        <v>737.52</v>
      </c>
      <c r="L188" s="653">
        <v>0.23453315652397896</v>
      </c>
      <c r="M188" s="653">
        <v>8.7799999999999994</v>
      </c>
      <c r="N188" s="653">
        <v>111</v>
      </c>
      <c r="O188" s="653">
        <v>1045.6199999999999</v>
      </c>
      <c r="P188" s="666">
        <v>0.33250970702435578</v>
      </c>
      <c r="Q188" s="654">
        <v>9.4199999999999982</v>
      </c>
    </row>
    <row r="189" spans="1:17" ht="14.4" customHeight="1" x14ac:dyDescent="0.3">
      <c r="A189" s="649" t="s">
        <v>1823</v>
      </c>
      <c r="B189" s="650" t="s">
        <v>1647</v>
      </c>
      <c r="C189" s="650" t="s">
        <v>1659</v>
      </c>
      <c r="D189" s="650" t="s">
        <v>1673</v>
      </c>
      <c r="E189" s="650" t="s">
        <v>1643</v>
      </c>
      <c r="F189" s="653">
        <v>410</v>
      </c>
      <c r="G189" s="653">
        <v>6740.4</v>
      </c>
      <c r="H189" s="653">
        <v>1</v>
      </c>
      <c r="I189" s="653">
        <v>16.439999999999998</v>
      </c>
      <c r="J189" s="653"/>
      <c r="K189" s="653"/>
      <c r="L189" s="653"/>
      <c r="M189" s="653"/>
      <c r="N189" s="653"/>
      <c r="O189" s="653"/>
      <c r="P189" s="666"/>
      <c r="Q189" s="654"/>
    </row>
    <row r="190" spans="1:17" ht="14.4" customHeight="1" x14ac:dyDescent="0.3">
      <c r="A190" s="649" t="s">
        <v>1823</v>
      </c>
      <c r="B190" s="650" t="s">
        <v>1647</v>
      </c>
      <c r="C190" s="650" t="s">
        <v>1659</v>
      </c>
      <c r="D190" s="650" t="s">
        <v>1674</v>
      </c>
      <c r="E190" s="650" t="s">
        <v>1643</v>
      </c>
      <c r="F190" s="653"/>
      <c r="G190" s="653"/>
      <c r="H190" s="653"/>
      <c r="I190" s="653"/>
      <c r="J190" s="653">
        <v>6</v>
      </c>
      <c r="K190" s="653">
        <v>9481.98</v>
      </c>
      <c r="L190" s="653"/>
      <c r="M190" s="653">
        <v>1580.33</v>
      </c>
      <c r="N190" s="653"/>
      <c r="O190" s="653"/>
      <c r="P190" s="666"/>
      <c r="Q190" s="654"/>
    </row>
    <row r="191" spans="1:17" ht="14.4" customHeight="1" x14ac:dyDescent="0.3">
      <c r="A191" s="649" t="s">
        <v>1823</v>
      </c>
      <c r="B191" s="650" t="s">
        <v>1647</v>
      </c>
      <c r="C191" s="650" t="s">
        <v>1659</v>
      </c>
      <c r="D191" s="650" t="s">
        <v>1676</v>
      </c>
      <c r="E191" s="650" t="s">
        <v>1643</v>
      </c>
      <c r="F191" s="653"/>
      <c r="G191" s="653"/>
      <c r="H191" s="653"/>
      <c r="I191" s="653"/>
      <c r="J191" s="653"/>
      <c r="K191" s="653"/>
      <c r="L191" s="653"/>
      <c r="M191" s="653"/>
      <c r="N191" s="653">
        <v>1</v>
      </c>
      <c r="O191" s="653">
        <v>2193.58</v>
      </c>
      <c r="P191" s="666"/>
      <c r="Q191" s="654">
        <v>2193.58</v>
      </c>
    </row>
    <row r="192" spans="1:17" ht="14.4" customHeight="1" x14ac:dyDescent="0.3">
      <c r="A192" s="649" t="s">
        <v>1823</v>
      </c>
      <c r="B192" s="650" t="s">
        <v>1647</v>
      </c>
      <c r="C192" s="650" t="s">
        <v>1659</v>
      </c>
      <c r="D192" s="650" t="s">
        <v>1678</v>
      </c>
      <c r="E192" s="650" t="s">
        <v>1643</v>
      </c>
      <c r="F192" s="653"/>
      <c r="G192" s="653"/>
      <c r="H192" s="653"/>
      <c r="I192" s="653"/>
      <c r="J192" s="653">
        <v>346</v>
      </c>
      <c r="K192" s="653">
        <v>1079.52</v>
      </c>
      <c r="L192" s="653"/>
      <c r="M192" s="653">
        <v>3.12</v>
      </c>
      <c r="N192" s="653">
        <v>260</v>
      </c>
      <c r="O192" s="653">
        <v>847.6</v>
      </c>
      <c r="P192" s="666"/>
      <c r="Q192" s="654">
        <v>3.2600000000000002</v>
      </c>
    </row>
    <row r="193" spans="1:17" ht="14.4" customHeight="1" x14ac:dyDescent="0.3">
      <c r="A193" s="649" t="s">
        <v>1823</v>
      </c>
      <c r="B193" s="650" t="s">
        <v>1647</v>
      </c>
      <c r="C193" s="650" t="s">
        <v>1659</v>
      </c>
      <c r="D193" s="650" t="s">
        <v>1680</v>
      </c>
      <c r="E193" s="650" t="s">
        <v>1643</v>
      </c>
      <c r="F193" s="653"/>
      <c r="G193" s="653"/>
      <c r="H193" s="653"/>
      <c r="I193" s="653"/>
      <c r="J193" s="653">
        <v>220</v>
      </c>
      <c r="K193" s="653">
        <v>51442.6</v>
      </c>
      <c r="L193" s="653"/>
      <c r="M193" s="653">
        <v>233.82999999999998</v>
      </c>
      <c r="N193" s="653"/>
      <c r="O193" s="653"/>
      <c r="P193" s="666"/>
      <c r="Q193" s="654"/>
    </row>
    <row r="194" spans="1:17" ht="14.4" customHeight="1" x14ac:dyDescent="0.3">
      <c r="A194" s="649" t="s">
        <v>1823</v>
      </c>
      <c r="B194" s="650" t="s">
        <v>1647</v>
      </c>
      <c r="C194" s="650" t="s">
        <v>1659</v>
      </c>
      <c r="D194" s="650" t="s">
        <v>1682</v>
      </c>
      <c r="E194" s="650" t="s">
        <v>1643</v>
      </c>
      <c r="F194" s="653">
        <v>2513</v>
      </c>
      <c r="G194" s="653">
        <v>80266.820000000007</v>
      </c>
      <c r="H194" s="653">
        <v>1</v>
      </c>
      <c r="I194" s="653">
        <v>31.940636689216078</v>
      </c>
      <c r="J194" s="653">
        <v>390</v>
      </c>
      <c r="K194" s="653">
        <v>12975.3</v>
      </c>
      <c r="L194" s="653">
        <v>0.16165209983402853</v>
      </c>
      <c r="M194" s="653">
        <v>33.269999999999996</v>
      </c>
      <c r="N194" s="653">
        <v>1044</v>
      </c>
      <c r="O194" s="653">
        <v>34765.199999999997</v>
      </c>
      <c r="P194" s="666">
        <v>0.43312043506893627</v>
      </c>
      <c r="Q194" s="654">
        <v>33.299999999999997</v>
      </c>
    </row>
    <row r="195" spans="1:17" ht="14.4" customHeight="1" x14ac:dyDescent="0.3">
      <c r="A195" s="649" t="s">
        <v>1823</v>
      </c>
      <c r="B195" s="650" t="s">
        <v>1647</v>
      </c>
      <c r="C195" s="650" t="s">
        <v>1659</v>
      </c>
      <c r="D195" s="650" t="s">
        <v>1689</v>
      </c>
      <c r="E195" s="650" t="s">
        <v>1643</v>
      </c>
      <c r="F195" s="653"/>
      <c r="G195" s="653"/>
      <c r="H195" s="653"/>
      <c r="I195" s="653"/>
      <c r="J195" s="653"/>
      <c r="K195" s="653"/>
      <c r="L195" s="653"/>
      <c r="M195" s="653"/>
      <c r="N195" s="653">
        <v>373</v>
      </c>
      <c r="O195" s="653">
        <v>21939.86</v>
      </c>
      <c r="P195" s="666"/>
      <c r="Q195" s="654">
        <v>58.82</v>
      </c>
    </row>
    <row r="196" spans="1:17" ht="14.4" customHeight="1" x14ac:dyDescent="0.3">
      <c r="A196" s="649" t="s">
        <v>1823</v>
      </c>
      <c r="B196" s="650" t="s">
        <v>1647</v>
      </c>
      <c r="C196" s="650" t="s">
        <v>1692</v>
      </c>
      <c r="D196" s="650" t="s">
        <v>1693</v>
      </c>
      <c r="E196" s="650" t="s">
        <v>1694</v>
      </c>
      <c r="F196" s="653"/>
      <c r="G196" s="653"/>
      <c r="H196" s="653"/>
      <c r="I196" s="653"/>
      <c r="J196" s="653"/>
      <c r="K196" s="653"/>
      <c r="L196" s="653"/>
      <c r="M196" s="653"/>
      <c r="N196" s="653">
        <v>4</v>
      </c>
      <c r="O196" s="653">
        <v>3537.28</v>
      </c>
      <c r="P196" s="666"/>
      <c r="Q196" s="654">
        <v>884.32</v>
      </c>
    </row>
    <row r="197" spans="1:17" ht="14.4" customHeight="1" x14ac:dyDescent="0.3">
      <c r="A197" s="649" t="s">
        <v>1823</v>
      </c>
      <c r="B197" s="650" t="s">
        <v>1647</v>
      </c>
      <c r="C197" s="650" t="s">
        <v>1695</v>
      </c>
      <c r="D197" s="650" t="s">
        <v>1717</v>
      </c>
      <c r="E197" s="650" t="s">
        <v>1718</v>
      </c>
      <c r="F197" s="653">
        <v>3</v>
      </c>
      <c r="G197" s="653">
        <v>3906</v>
      </c>
      <c r="H197" s="653">
        <v>1</v>
      </c>
      <c r="I197" s="653">
        <v>1302</v>
      </c>
      <c r="J197" s="653">
        <v>2</v>
      </c>
      <c r="K197" s="653">
        <v>2612</v>
      </c>
      <c r="L197" s="653">
        <v>0.66871479774705578</v>
      </c>
      <c r="M197" s="653">
        <v>1306</v>
      </c>
      <c r="N197" s="653">
        <v>2</v>
      </c>
      <c r="O197" s="653">
        <v>2619</v>
      </c>
      <c r="P197" s="666">
        <v>0.67050691244239635</v>
      </c>
      <c r="Q197" s="654">
        <v>1309.5</v>
      </c>
    </row>
    <row r="198" spans="1:17" ht="14.4" customHeight="1" x14ac:dyDescent="0.3">
      <c r="A198" s="649" t="s">
        <v>1823</v>
      </c>
      <c r="B198" s="650" t="s">
        <v>1647</v>
      </c>
      <c r="C198" s="650" t="s">
        <v>1695</v>
      </c>
      <c r="D198" s="650" t="s">
        <v>1719</v>
      </c>
      <c r="E198" s="650" t="s">
        <v>1720</v>
      </c>
      <c r="F198" s="653">
        <v>5</v>
      </c>
      <c r="G198" s="653">
        <v>6900</v>
      </c>
      <c r="H198" s="653">
        <v>1</v>
      </c>
      <c r="I198" s="653">
        <v>1380</v>
      </c>
      <c r="J198" s="653">
        <v>7</v>
      </c>
      <c r="K198" s="653">
        <v>9681</v>
      </c>
      <c r="L198" s="653">
        <v>1.4030434782608696</v>
      </c>
      <c r="M198" s="653">
        <v>1383</v>
      </c>
      <c r="N198" s="653">
        <v>2</v>
      </c>
      <c r="O198" s="653">
        <v>2778</v>
      </c>
      <c r="P198" s="666">
        <v>0.40260869565217389</v>
      </c>
      <c r="Q198" s="654">
        <v>1389</v>
      </c>
    </row>
    <row r="199" spans="1:17" ht="14.4" customHeight="1" x14ac:dyDescent="0.3">
      <c r="A199" s="649" t="s">
        <v>1823</v>
      </c>
      <c r="B199" s="650" t="s">
        <v>1647</v>
      </c>
      <c r="C199" s="650" t="s">
        <v>1695</v>
      </c>
      <c r="D199" s="650" t="s">
        <v>1721</v>
      </c>
      <c r="E199" s="650" t="s">
        <v>1722</v>
      </c>
      <c r="F199" s="653">
        <v>5</v>
      </c>
      <c r="G199" s="653">
        <v>9180</v>
      </c>
      <c r="H199" s="653">
        <v>1</v>
      </c>
      <c r="I199" s="653">
        <v>1836</v>
      </c>
      <c r="J199" s="653">
        <v>2</v>
      </c>
      <c r="K199" s="653">
        <v>3680</v>
      </c>
      <c r="L199" s="653">
        <v>0.40087145969498911</v>
      </c>
      <c r="M199" s="653">
        <v>1840</v>
      </c>
      <c r="N199" s="653">
        <v>3</v>
      </c>
      <c r="O199" s="653">
        <v>5538</v>
      </c>
      <c r="P199" s="666">
        <v>0.60326797385620912</v>
      </c>
      <c r="Q199" s="654">
        <v>1846</v>
      </c>
    </row>
    <row r="200" spans="1:17" ht="14.4" customHeight="1" x14ac:dyDescent="0.3">
      <c r="A200" s="649" t="s">
        <v>1823</v>
      </c>
      <c r="B200" s="650" t="s">
        <v>1647</v>
      </c>
      <c r="C200" s="650" t="s">
        <v>1695</v>
      </c>
      <c r="D200" s="650" t="s">
        <v>1725</v>
      </c>
      <c r="E200" s="650" t="s">
        <v>1726</v>
      </c>
      <c r="F200" s="653"/>
      <c r="G200" s="653"/>
      <c r="H200" s="653"/>
      <c r="I200" s="653"/>
      <c r="J200" s="653">
        <v>1</v>
      </c>
      <c r="K200" s="653">
        <v>1169</v>
      </c>
      <c r="L200" s="653"/>
      <c r="M200" s="653">
        <v>1169</v>
      </c>
      <c r="N200" s="653">
        <v>1</v>
      </c>
      <c r="O200" s="653">
        <v>1175</v>
      </c>
      <c r="P200" s="666"/>
      <c r="Q200" s="654">
        <v>1175</v>
      </c>
    </row>
    <row r="201" spans="1:17" ht="14.4" customHeight="1" x14ac:dyDescent="0.3">
      <c r="A201" s="649" t="s">
        <v>1823</v>
      </c>
      <c r="B201" s="650" t="s">
        <v>1647</v>
      </c>
      <c r="C201" s="650" t="s">
        <v>1695</v>
      </c>
      <c r="D201" s="650" t="s">
        <v>1729</v>
      </c>
      <c r="E201" s="650" t="s">
        <v>1730</v>
      </c>
      <c r="F201" s="653"/>
      <c r="G201" s="653"/>
      <c r="H201" s="653"/>
      <c r="I201" s="653"/>
      <c r="J201" s="653"/>
      <c r="K201" s="653"/>
      <c r="L201" s="653"/>
      <c r="M201" s="653"/>
      <c r="N201" s="653">
        <v>1</v>
      </c>
      <c r="O201" s="653">
        <v>657</v>
      </c>
      <c r="P201" s="666"/>
      <c r="Q201" s="654">
        <v>657</v>
      </c>
    </row>
    <row r="202" spans="1:17" ht="14.4" customHeight="1" x14ac:dyDescent="0.3">
      <c r="A202" s="649" t="s">
        <v>1823</v>
      </c>
      <c r="B202" s="650" t="s">
        <v>1647</v>
      </c>
      <c r="C202" s="650" t="s">
        <v>1695</v>
      </c>
      <c r="D202" s="650" t="s">
        <v>1735</v>
      </c>
      <c r="E202" s="650" t="s">
        <v>1736</v>
      </c>
      <c r="F202" s="653">
        <v>2</v>
      </c>
      <c r="G202" s="653">
        <v>3502</v>
      </c>
      <c r="H202" s="653">
        <v>1</v>
      </c>
      <c r="I202" s="653">
        <v>1751</v>
      </c>
      <c r="J202" s="653">
        <v>2</v>
      </c>
      <c r="K202" s="653">
        <v>3508</v>
      </c>
      <c r="L202" s="653">
        <v>1.001713306681896</v>
      </c>
      <c r="M202" s="653">
        <v>1754</v>
      </c>
      <c r="N202" s="653">
        <v>1</v>
      </c>
      <c r="O202" s="653">
        <v>1760</v>
      </c>
      <c r="P202" s="666">
        <v>0.50256996002284404</v>
      </c>
      <c r="Q202" s="654">
        <v>1760</v>
      </c>
    </row>
    <row r="203" spans="1:17" ht="14.4" customHeight="1" x14ac:dyDescent="0.3">
      <c r="A203" s="649" t="s">
        <v>1823</v>
      </c>
      <c r="B203" s="650" t="s">
        <v>1647</v>
      </c>
      <c r="C203" s="650" t="s">
        <v>1695</v>
      </c>
      <c r="D203" s="650" t="s">
        <v>1743</v>
      </c>
      <c r="E203" s="650" t="s">
        <v>1744</v>
      </c>
      <c r="F203" s="653"/>
      <c r="G203" s="653"/>
      <c r="H203" s="653"/>
      <c r="I203" s="653"/>
      <c r="J203" s="653">
        <v>1</v>
      </c>
      <c r="K203" s="653">
        <v>14328</v>
      </c>
      <c r="L203" s="653"/>
      <c r="M203" s="653">
        <v>14328</v>
      </c>
      <c r="N203" s="653">
        <v>6</v>
      </c>
      <c r="O203" s="653">
        <v>85992</v>
      </c>
      <c r="P203" s="666"/>
      <c r="Q203" s="654">
        <v>14332</v>
      </c>
    </row>
    <row r="204" spans="1:17" ht="14.4" customHeight="1" x14ac:dyDescent="0.3">
      <c r="A204" s="649" t="s">
        <v>1823</v>
      </c>
      <c r="B204" s="650" t="s">
        <v>1647</v>
      </c>
      <c r="C204" s="650" t="s">
        <v>1695</v>
      </c>
      <c r="D204" s="650" t="s">
        <v>1747</v>
      </c>
      <c r="E204" s="650" t="s">
        <v>1748</v>
      </c>
      <c r="F204" s="653">
        <v>1</v>
      </c>
      <c r="G204" s="653">
        <v>0</v>
      </c>
      <c r="H204" s="653"/>
      <c r="I204" s="653">
        <v>0</v>
      </c>
      <c r="J204" s="653"/>
      <c r="K204" s="653"/>
      <c r="L204" s="653"/>
      <c r="M204" s="653"/>
      <c r="N204" s="653"/>
      <c r="O204" s="653"/>
      <c r="P204" s="666"/>
      <c r="Q204" s="654"/>
    </row>
    <row r="205" spans="1:17" ht="14.4" customHeight="1" x14ac:dyDescent="0.3">
      <c r="A205" s="649" t="s">
        <v>1823</v>
      </c>
      <c r="B205" s="650" t="s">
        <v>1647</v>
      </c>
      <c r="C205" s="650" t="s">
        <v>1695</v>
      </c>
      <c r="D205" s="650" t="s">
        <v>1749</v>
      </c>
      <c r="E205" s="650" t="s">
        <v>1643</v>
      </c>
      <c r="F205" s="653">
        <v>8</v>
      </c>
      <c r="G205" s="653">
        <v>113264</v>
      </c>
      <c r="H205" s="653">
        <v>1</v>
      </c>
      <c r="I205" s="653">
        <v>14158</v>
      </c>
      <c r="J205" s="653"/>
      <c r="K205" s="653"/>
      <c r="L205" s="653"/>
      <c r="M205" s="653"/>
      <c r="N205" s="653"/>
      <c r="O205" s="653"/>
      <c r="P205" s="666"/>
      <c r="Q205" s="654"/>
    </row>
    <row r="206" spans="1:17" ht="14.4" customHeight="1" x14ac:dyDescent="0.3">
      <c r="A206" s="649" t="s">
        <v>1823</v>
      </c>
      <c r="B206" s="650" t="s">
        <v>1647</v>
      </c>
      <c r="C206" s="650" t="s">
        <v>1695</v>
      </c>
      <c r="D206" s="650" t="s">
        <v>1760</v>
      </c>
      <c r="E206" s="650" t="s">
        <v>1761</v>
      </c>
      <c r="F206" s="653"/>
      <c r="G206" s="653"/>
      <c r="H206" s="653"/>
      <c r="I206" s="653"/>
      <c r="J206" s="653">
        <v>1</v>
      </c>
      <c r="K206" s="653">
        <v>1286</v>
      </c>
      <c r="L206" s="653"/>
      <c r="M206" s="653">
        <v>1286</v>
      </c>
      <c r="N206" s="653">
        <v>1</v>
      </c>
      <c r="O206" s="653">
        <v>1292</v>
      </c>
      <c r="P206" s="666"/>
      <c r="Q206" s="654">
        <v>1292</v>
      </c>
    </row>
    <row r="207" spans="1:17" ht="14.4" customHeight="1" x14ac:dyDescent="0.3">
      <c r="A207" s="649" t="s">
        <v>1823</v>
      </c>
      <c r="B207" s="650" t="s">
        <v>1647</v>
      </c>
      <c r="C207" s="650" t="s">
        <v>1695</v>
      </c>
      <c r="D207" s="650" t="s">
        <v>1762</v>
      </c>
      <c r="E207" s="650" t="s">
        <v>1763</v>
      </c>
      <c r="F207" s="653"/>
      <c r="G207" s="653"/>
      <c r="H207" s="653"/>
      <c r="I207" s="653"/>
      <c r="J207" s="653"/>
      <c r="K207" s="653"/>
      <c r="L207" s="653"/>
      <c r="M207" s="653"/>
      <c r="N207" s="653">
        <v>1</v>
      </c>
      <c r="O207" s="653">
        <v>489</v>
      </c>
      <c r="P207" s="666"/>
      <c r="Q207" s="654">
        <v>489</v>
      </c>
    </row>
    <row r="208" spans="1:17" ht="14.4" customHeight="1" x14ac:dyDescent="0.3">
      <c r="A208" s="649" t="s">
        <v>1823</v>
      </c>
      <c r="B208" s="650" t="s">
        <v>1647</v>
      </c>
      <c r="C208" s="650" t="s">
        <v>1695</v>
      </c>
      <c r="D208" s="650" t="s">
        <v>1764</v>
      </c>
      <c r="E208" s="650" t="s">
        <v>1765</v>
      </c>
      <c r="F208" s="653">
        <v>1</v>
      </c>
      <c r="G208" s="653">
        <v>2236</v>
      </c>
      <c r="H208" s="653">
        <v>1</v>
      </c>
      <c r="I208" s="653">
        <v>2236</v>
      </c>
      <c r="J208" s="653"/>
      <c r="K208" s="653"/>
      <c r="L208" s="653"/>
      <c r="M208" s="653"/>
      <c r="N208" s="653"/>
      <c r="O208" s="653"/>
      <c r="P208" s="666"/>
      <c r="Q208" s="654"/>
    </row>
    <row r="209" spans="1:17" ht="14.4" customHeight="1" x14ac:dyDescent="0.3">
      <c r="A209" s="649" t="s">
        <v>1823</v>
      </c>
      <c r="B209" s="650" t="s">
        <v>1647</v>
      </c>
      <c r="C209" s="650" t="s">
        <v>1695</v>
      </c>
      <c r="D209" s="650" t="s">
        <v>1766</v>
      </c>
      <c r="E209" s="650" t="s">
        <v>1767</v>
      </c>
      <c r="F209" s="653"/>
      <c r="G209" s="653"/>
      <c r="H209" s="653"/>
      <c r="I209" s="653"/>
      <c r="J209" s="653">
        <v>1</v>
      </c>
      <c r="K209" s="653">
        <v>2535</v>
      </c>
      <c r="L209" s="653"/>
      <c r="M209" s="653">
        <v>2535</v>
      </c>
      <c r="N209" s="653"/>
      <c r="O209" s="653"/>
      <c r="P209" s="666"/>
      <c r="Q209" s="654"/>
    </row>
    <row r="210" spans="1:17" ht="14.4" customHeight="1" x14ac:dyDescent="0.3">
      <c r="A210" s="649" t="s">
        <v>1823</v>
      </c>
      <c r="B210" s="650" t="s">
        <v>1647</v>
      </c>
      <c r="C210" s="650" t="s">
        <v>1695</v>
      </c>
      <c r="D210" s="650" t="s">
        <v>1824</v>
      </c>
      <c r="E210" s="650" t="s">
        <v>1825</v>
      </c>
      <c r="F210" s="653"/>
      <c r="G210" s="653"/>
      <c r="H210" s="653"/>
      <c r="I210" s="653"/>
      <c r="J210" s="653">
        <v>1</v>
      </c>
      <c r="K210" s="653">
        <v>413</v>
      </c>
      <c r="L210" s="653"/>
      <c r="M210" s="653">
        <v>413</v>
      </c>
      <c r="N210" s="653"/>
      <c r="O210" s="653"/>
      <c r="P210" s="666"/>
      <c r="Q210" s="654"/>
    </row>
    <row r="211" spans="1:17" ht="14.4" customHeight="1" x14ac:dyDescent="0.3">
      <c r="A211" s="649" t="s">
        <v>1826</v>
      </c>
      <c r="B211" s="650" t="s">
        <v>1647</v>
      </c>
      <c r="C211" s="650" t="s">
        <v>1648</v>
      </c>
      <c r="D211" s="650" t="s">
        <v>1654</v>
      </c>
      <c r="E211" s="650" t="s">
        <v>878</v>
      </c>
      <c r="F211" s="653"/>
      <c r="G211" s="653"/>
      <c r="H211" s="653"/>
      <c r="I211" s="653"/>
      <c r="J211" s="653"/>
      <c r="K211" s="653"/>
      <c r="L211" s="653"/>
      <c r="M211" s="653"/>
      <c r="N211" s="653">
        <v>0.45</v>
      </c>
      <c r="O211" s="653">
        <v>982.94</v>
      </c>
      <c r="P211" s="666"/>
      <c r="Q211" s="654">
        <v>2184.3111111111111</v>
      </c>
    </row>
    <row r="212" spans="1:17" ht="14.4" customHeight="1" x14ac:dyDescent="0.3">
      <c r="A212" s="649" t="s">
        <v>1826</v>
      </c>
      <c r="B212" s="650" t="s">
        <v>1647</v>
      </c>
      <c r="C212" s="650" t="s">
        <v>1659</v>
      </c>
      <c r="D212" s="650" t="s">
        <v>1662</v>
      </c>
      <c r="E212" s="650" t="s">
        <v>1643</v>
      </c>
      <c r="F212" s="653">
        <v>400</v>
      </c>
      <c r="G212" s="653">
        <v>1836</v>
      </c>
      <c r="H212" s="653">
        <v>1</v>
      </c>
      <c r="I212" s="653">
        <v>4.59</v>
      </c>
      <c r="J212" s="653"/>
      <c r="K212" s="653"/>
      <c r="L212" s="653"/>
      <c r="M212" s="653"/>
      <c r="N212" s="653">
        <v>180</v>
      </c>
      <c r="O212" s="653">
        <v>918</v>
      </c>
      <c r="P212" s="666">
        <v>0.5</v>
      </c>
      <c r="Q212" s="654">
        <v>5.0999999999999996</v>
      </c>
    </row>
    <row r="213" spans="1:17" ht="14.4" customHeight="1" x14ac:dyDescent="0.3">
      <c r="A213" s="649" t="s">
        <v>1826</v>
      </c>
      <c r="B213" s="650" t="s">
        <v>1647</v>
      </c>
      <c r="C213" s="650" t="s">
        <v>1659</v>
      </c>
      <c r="D213" s="650" t="s">
        <v>1673</v>
      </c>
      <c r="E213" s="650" t="s">
        <v>1643</v>
      </c>
      <c r="F213" s="653">
        <v>461</v>
      </c>
      <c r="G213" s="653">
        <v>7343.73</v>
      </c>
      <c r="H213" s="653">
        <v>1</v>
      </c>
      <c r="I213" s="653">
        <v>15.93</v>
      </c>
      <c r="J213" s="653"/>
      <c r="K213" s="653"/>
      <c r="L213" s="653"/>
      <c r="M213" s="653"/>
      <c r="N213" s="653">
        <v>461</v>
      </c>
      <c r="O213" s="653">
        <v>8814.32</v>
      </c>
      <c r="P213" s="666">
        <v>1.2002510985561834</v>
      </c>
      <c r="Q213" s="654">
        <v>19.12</v>
      </c>
    </row>
    <row r="214" spans="1:17" ht="14.4" customHeight="1" x14ac:dyDescent="0.3">
      <c r="A214" s="649" t="s">
        <v>1826</v>
      </c>
      <c r="B214" s="650" t="s">
        <v>1647</v>
      </c>
      <c r="C214" s="650" t="s">
        <v>1659</v>
      </c>
      <c r="D214" s="650" t="s">
        <v>1676</v>
      </c>
      <c r="E214" s="650" t="s">
        <v>1643</v>
      </c>
      <c r="F214" s="653">
        <v>1</v>
      </c>
      <c r="G214" s="653">
        <v>2212.25</v>
      </c>
      <c r="H214" s="653">
        <v>1</v>
      </c>
      <c r="I214" s="653">
        <v>2212.25</v>
      </c>
      <c r="J214" s="653"/>
      <c r="K214" s="653"/>
      <c r="L214" s="653"/>
      <c r="M214" s="653"/>
      <c r="N214" s="653"/>
      <c r="O214" s="653"/>
      <c r="P214" s="666"/>
      <c r="Q214" s="654"/>
    </row>
    <row r="215" spans="1:17" ht="14.4" customHeight="1" x14ac:dyDescent="0.3">
      <c r="A215" s="649" t="s">
        <v>1826</v>
      </c>
      <c r="B215" s="650" t="s">
        <v>1647</v>
      </c>
      <c r="C215" s="650" t="s">
        <v>1659</v>
      </c>
      <c r="D215" s="650" t="s">
        <v>1678</v>
      </c>
      <c r="E215" s="650" t="s">
        <v>1643</v>
      </c>
      <c r="F215" s="653"/>
      <c r="G215" s="653"/>
      <c r="H215" s="653"/>
      <c r="I215" s="653"/>
      <c r="J215" s="653"/>
      <c r="K215" s="653"/>
      <c r="L215" s="653"/>
      <c r="M215" s="653"/>
      <c r="N215" s="653">
        <v>1928</v>
      </c>
      <c r="O215" s="653">
        <v>6285.28</v>
      </c>
      <c r="P215" s="666"/>
      <c r="Q215" s="654">
        <v>3.26</v>
      </c>
    </row>
    <row r="216" spans="1:17" ht="14.4" customHeight="1" x14ac:dyDescent="0.3">
      <c r="A216" s="649" t="s">
        <v>1826</v>
      </c>
      <c r="B216" s="650" t="s">
        <v>1647</v>
      </c>
      <c r="C216" s="650" t="s">
        <v>1659</v>
      </c>
      <c r="D216" s="650" t="s">
        <v>1682</v>
      </c>
      <c r="E216" s="650" t="s">
        <v>1643</v>
      </c>
      <c r="F216" s="653"/>
      <c r="G216" s="653"/>
      <c r="H216" s="653"/>
      <c r="I216" s="653"/>
      <c r="J216" s="653"/>
      <c r="K216" s="653"/>
      <c r="L216" s="653"/>
      <c r="M216" s="653"/>
      <c r="N216" s="653">
        <v>388</v>
      </c>
      <c r="O216" s="653">
        <v>12920.4</v>
      </c>
      <c r="P216" s="666"/>
      <c r="Q216" s="654">
        <v>33.299999999999997</v>
      </c>
    </row>
    <row r="217" spans="1:17" ht="14.4" customHeight="1" x14ac:dyDescent="0.3">
      <c r="A217" s="649" t="s">
        <v>1826</v>
      </c>
      <c r="B217" s="650" t="s">
        <v>1647</v>
      </c>
      <c r="C217" s="650" t="s">
        <v>1692</v>
      </c>
      <c r="D217" s="650" t="s">
        <v>1693</v>
      </c>
      <c r="E217" s="650" t="s">
        <v>1694</v>
      </c>
      <c r="F217" s="653"/>
      <c r="G217" s="653"/>
      <c r="H217" s="653"/>
      <c r="I217" s="653"/>
      <c r="J217" s="653"/>
      <c r="K217" s="653"/>
      <c r="L217" s="653"/>
      <c r="M217" s="653"/>
      <c r="N217" s="653">
        <v>1</v>
      </c>
      <c r="O217" s="653">
        <v>884.32</v>
      </c>
      <c r="P217" s="666"/>
      <c r="Q217" s="654">
        <v>884.32</v>
      </c>
    </row>
    <row r="218" spans="1:17" ht="14.4" customHeight="1" x14ac:dyDescent="0.3">
      <c r="A218" s="649" t="s">
        <v>1826</v>
      </c>
      <c r="B218" s="650" t="s">
        <v>1647</v>
      </c>
      <c r="C218" s="650" t="s">
        <v>1695</v>
      </c>
      <c r="D218" s="650" t="s">
        <v>1725</v>
      </c>
      <c r="E218" s="650" t="s">
        <v>1726</v>
      </c>
      <c r="F218" s="653"/>
      <c r="G218" s="653"/>
      <c r="H218" s="653"/>
      <c r="I218" s="653"/>
      <c r="J218" s="653"/>
      <c r="K218" s="653"/>
      <c r="L218" s="653"/>
      <c r="M218" s="653"/>
      <c r="N218" s="653">
        <v>1</v>
      </c>
      <c r="O218" s="653">
        <v>1169</v>
      </c>
      <c r="P218" s="666"/>
      <c r="Q218" s="654">
        <v>1169</v>
      </c>
    </row>
    <row r="219" spans="1:17" ht="14.4" customHeight="1" x14ac:dyDescent="0.3">
      <c r="A219" s="649" t="s">
        <v>1826</v>
      </c>
      <c r="B219" s="650" t="s">
        <v>1647</v>
      </c>
      <c r="C219" s="650" t="s">
        <v>1695</v>
      </c>
      <c r="D219" s="650" t="s">
        <v>1729</v>
      </c>
      <c r="E219" s="650" t="s">
        <v>1730</v>
      </c>
      <c r="F219" s="653">
        <v>1</v>
      </c>
      <c r="G219" s="653">
        <v>653</v>
      </c>
      <c r="H219" s="653">
        <v>1</v>
      </c>
      <c r="I219" s="653">
        <v>653</v>
      </c>
      <c r="J219" s="653"/>
      <c r="K219" s="653"/>
      <c r="L219" s="653"/>
      <c r="M219" s="653"/>
      <c r="N219" s="653"/>
      <c r="O219" s="653"/>
      <c r="P219" s="666"/>
      <c r="Q219" s="654"/>
    </row>
    <row r="220" spans="1:17" ht="14.4" customHeight="1" x14ac:dyDescent="0.3">
      <c r="A220" s="649" t="s">
        <v>1826</v>
      </c>
      <c r="B220" s="650" t="s">
        <v>1647</v>
      </c>
      <c r="C220" s="650" t="s">
        <v>1695</v>
      </c>
      <c r="D220" s="650" t="s">
        <v>1735</v>
      </c>
      <c r="E220" s="650" t="s">
        <v>1736</v>
      </c>
      <c r="F220" s="653">
        <v>3</v>
      </c>
      <c r="G220" s="653">
        <v>5253</v>
      </c>
      <c r="H220" s="653">
        <v>1</v>
      </c>
      <c r="I220" s="653">
        <v>1751</v>
      </c>
      <c r="J220" s="653"/>
      <c r="K220" s="653"/>
      <c r="L220" s="653"/>
      <c r="M220" s="653"/>
      <c r="N220" s="653">
        <v>6</v>
      </c>
      <c r="O220" s="653">
        <v>10548</v>
      </c>
      <c r="P220" s="666">
        <v>2.0079954311821817</v>
      </c>
      <c r="Q220" s="654">
        <v>1758</v>
      </c>
    </row>
    <row r="221" spans="1:17" ht="14.4" customHeight="1" x14ac:dyDescent="0.3">
      <c r="A221" s="649" t="s">
        <v>1826</v>
      </c>
      <c r="B221" s="650" t="s">
        <v>1647</v>
      </c>
      <c r="C221" s="650" t="s">
        <v>1695</v>
      </c>
      <c r="D221" s="650" t="s">
        <v>1743</v>
      </c>
      <c r="E221" s="650" t="s">
        <v>1744</v>
      </c>
      <c r="F221" s="653"/>
      <c r="G221" s="653"/>
      <c r="H221" s="653"/>
      <c r="I221" s="653"/>
      <c r="J221" s="653"/>
      <c r="K221" s="653"/>
      <c r="L221" s="653"/>
      <c r="M221" s="653"/>
      <c r="N221" s="653">
        <v>1</v>
      </c>
      <c r="O221" s="653">
        <v>14336</v>
      </c>
      <c r="P221" s="666"/>
      <c r="Q221" s="654">
        <v>14336</v>
      </c>
    </row>
    <row r="222" spans="1:17" ht="14.4" customHeight="1" x14ac:dyDescent="0.3">
      <c r="A222" s="649" t="s">
        <v>1826</v>
      </c>
      <c r="B222" s="650" t="s">
        <v>1647</v>
      </c>
      <c r="C222" s="650" t="s">
        <v>1695</v>
      </c>
      <c r="D222" s="650" t="s">
        <v>1760</v>
      </c>
      <c r="E222" s="650" t="s">
        <v>1761</v>
      </c>
      <c r="F222" s="653"/>
      <c r="G222" s="653"/>
      <c r="H222" s="653"/>
      <c r="I222" s="653"/>
      <c r="J222" s="653"/>
      <c r="K222" s="653"/>
      <c r="L222" s="653"/>
      <c r="M222" s="653"/>
      <c r="N222" s="653">
        <v>3</v>
      </c>
      <c r="O222" s="653">
        <v>3870</v>
      </c>
      <c r="P222" s="666"/>
      <c r="Q222" s="654">
        <v>1290</v>
      </c>
    </row>
    <row r="223" spans="1:17" ht="14.4" customHeight="1" x14ac:dyDescent="0.3">
      <c r="A223" s="649" t="s">
        <v>1826</v>
      </c>
      <c r="B223" s="650" t="s">
        <v>1647</v>
      </c>
      <c r="C223" s="650" t="s">
        <v>1695</v>
      </c>
      <c r="D223" s="650" t="s">
        <v>1762</v>
      </c>
      <c r="E223" s="650" t="s">
        <v>1763</v>
      </c>
      <c r="F223" s="653">
        <v>2</v>
      </c>
      <c r="G223" s="653">
        <v>972</v>
      </c>
      <c r="H223" s="653">
        <v>1</v>
      </c>
      <c r="I223" s="653">
        <v>486</v>
      </c>
      <c r="J223" s="653"/>
      <c r="K223" s="653"/>
      <c r="L223" s="653"/>
      <c r="M223" s="653"/>
      <c r="N223" s="653">
        <v>1</v>
      </c>
      <c r="O223" s="653">
        <v>489</v>
      </c>
      <c r="P223" s="666">
        <v>0.50308641975308643</v>
      </c>
      <c r="Q223" s="654">
        <v>489</v>
      </c>
    </row>
    <row r="224" spans="1:17" ht="14.4" customHeight="1" x14ac:dyDescent="0.3">
      <c r="A224" s="649" t="s">
        <v>1826</v>
      </c>
      <c r="B224" s="650" t="s">
        <v>1647</v>
      </c>
      <c r="C224" s="650" t="s">
        <v>1695</v>
      </c>
      <c r="D224" s="650" t="s">
        <v>1764</v>
      </c>
      <c r="E224" s="650" t="s">
        <v>1765</v>
      </c>
      <c r="F224" s="653">
        <v>1</v>
      </c>
      <c r="G224" s="653">
        <v>2236</v>
      </c>
      <c r="H224" s="653">
        <v>1</v>
      </c>
      <c r="I224" s="653">
        <v>2236</v>
      </c>
      <c r="J224" s="653"/>
      <c r="K224" s="653"/>
      <c r="L224" s="653"/>
      <c r="M224" s="653"/>
      <c r="N224" s="653">
        <v>1</v>
      </c>
      <c r="O224" s="653">
        <v>2242</v>
      </c>
      <c r="P224" s="666">
        <v>1.0026833631484795</v>
      </c>
      <c r="Q224" s="654">
        <v>2242</v>
      </c>
    </row>
    <row r="225" spans="1:17" ht="14.4" customHeight="1" x14ac:dyDescent="0.3">
      <c r="A225" s="649" t="s">
        <v>1827</v>
      </c>
      <c r="B225" s="650" t="s">
        <v>1647</v>
      </c>
      <c r="C225" s="650" t="s">
        <v>1648</v>
      </c>
      <c r="D225" s="650" t="s">
        <v>1649</v>
      </c>
      <c r="E225" s="650" t="s">
        <v>867</v>
      </c>
      <c r="F225" s="653">
        <v>0.6</v>
      </c>
      <c r="G225" s="653">
        <v>1485.85</v>
      </c>
      <c r="H225" s="653">
        <v>1</v>
      </c>
      <c r="I225" s="653">
        <v>2476.4166666666665</v>
      </c>
      <c r="J225" s="653"/>
      <c r="K225" s="653"/>
      <c r="L225" s="653"/>
      <c r="M225" s="653"/>
      <c r="N225" s="653"/>
      <c r="O225" s="653"/>
      <c r="P225" s="666"/>
      <c r="Q225" s="654"/>
    </row>
    <row r="226" spans="1:17" ht="14.4" customHeight="1" x14ac:dyDescent="0.3">
      <c r="A226" s="649" t="s">
        <v>1827</v>
      </c>
      <c r="B226" s="650" t="s">
        <v>1647</v>
      </c>
      <c r="C226" s="650" t="s">
        <v>1648</v>
      </c>
      <c r="D226" s="650" t="s">
        <v>1654</v>
      </c>
      <c r="E226" s="650" t="s">
        <v>878</v>
      </c>
      <c r="F226" s="653">
        <v>0.5</v>
      </c>
      <c r="G226" s="653">
        <v>1082.6600000000001</v>
      </c>
      <c r="H226" s="653">
        <v>1</v>
      </c>
      <c r="I226" s="653">
        <v>2165.3200000000002</v>
      </c>
      <c r="J226" s="653"/>
      <c r="K226" s="653"/>
      <c r="L226" s="653"/>
      <c r="M226" s="653"/>
      <c r="N226" s="653">
        <v>0.5</v>
      </c>
      <c r="O226" s="653">
        <v>1092.1600000000001</v>
      </c>
      <c r="P226" s="666">
        <v>1.0087746845731809</v>
      </c>
      <c r="Q226" s="654">
        <v>2184.3200000000002</v>
      </c>
    </row>
    <row r="227" spans="1:17" ht="14.4" customHeight="1" x14ac:dyDescent="0.3">
      <c r="A227" s="649" t="s">
        <v>1827</v>
      </c>
      <c r="B227" s="650" t="s">
        <v>1647</v>
      </c>
      <c r="C227" s="650" t="s">
        <v>1648</v>
      </c>
      <c r="D227" s="650" t="s">
        <v>1655</v>
      </c>
      <c r="E227" s="650" t="s">
        <v>874</v>
      </c>
      <c r="F227" s="653">
        <v>0.15000000000000002</v>
      </c>
      <c r="G227" s="653">
        <v>140.49</v>
      </c>
      <c r="H227" s="653">
        <v>1</v>
      </c>
      <c r="I227" s="653">
        <v>936.59999999999991</v>
      </c>
      <c r="J227" s="653"/>
      <c r="K227" s="653"/>
      <c r="L227" s="653"/>
      <c r="M227" s="653"/>
      <c r="N227" s="653">
        <v>0.05</v>
      </c>
      <c r="O227" s="653">
        <v>47.24</v>
      </c>
      <c r="P227" s="666">
        <v>0.33625169051178017</v>
      </c>
      <c r="Q227" s="654">
        <v>944.8</v>
      </c>
    </row>
    <row r="228" spans="1:17" ht="14.4" customHeight="1" x14ac:dyDescent="0.3">
      <c r="A228" s="649" t="s">
        <v>1827</v>
      </c>
      <c r="B228" s="650" t="s">
        <v>1647</v>
      </c>
      <c r="C228" s="650" t="s">
        <v>1659</v>
      </c>
      <c r="D228" s="650" t="s">
        <v>1662</v>
      </c>
      <c r="E228" s="650" t="s">
        <v>1643</v>
      </c>
      <c r="F228" s="653">
        <v>730</v>
      </c>
      <c r="G228" s="653">
        <v>3359.7</v>
      </c>
      <c r="H228" s="653">
        <v>1</v>
      </c>
      <c r="I228" s="653">
        <v>4.6023287671232875</v>
      </c>
      <c r="J228" s="653">
        <v>365</v>
      </c>
      <c r="K228" s="653">
        <v>1766.6</v>
      </c>
      <c r="L228" s="653">
        <v>0.52582075780575643</v>
      </c>
      <c r="M228" s="653">
        <v>4.84</v>
      </c>
      <c r="N228" s="653">
        <v>150</v>
      </c>
      <c r="O228" s="653">
        <v>765</v>
      </c>
      <c r="P228" s="666">
        <v>0.2276989016876507</v>
      </c>
      <c r="Q228" s="654">
        <v>5.0999999999999996</v>
      </c>
    </row>
    <row r="229" spans="1:17" ht="14.4" customHeight="1" x14ac:dyDescent="0.3">
      <c r="A229" s="649" t="s">
        <v>1827</v>
      </c>
      <c r="B229" s="650" t="s">
        <v>1647</v>
      </c>
      <c r="C229" s="650" t="s">
        <v>1659</v>
      </c>
      <c r="D229" s="650" t="s">
        <v>1667</v>
      </c>
      <c r="E229" s="650" t="s">
        <v>1643</v>
      </c>
      <c r="F229" s="653">
        <v>570</v>
      </c>
      <c r="G229" s="653">
        <v>4150.5</v>
      </c>
      <c r="H229" s="653">
        <v>1</v>
      </c>
      <c r="I229" s="653">
        <v>7.2815789473684207</v>
      </c>
      <c r="J229" s="653">
        <v>270</v>
      </c>
      <c r="K229" s="653">
        <v>2072.6999999999998</v>
      </c>
      <c r="L229" s="653">
        <v>0.49938561619082034</v>
      </c>
      <c r="M229" s="653">
        <v>7.6766666666666659</v>
      </c>
      <c r="N229" s="653">
        <v>644</v>
      </c>
      <c r="O229" s="653">
        <v>5293.68</v>
      </c>
      <c r="P229" s="666">
        <v>1.2754318756776293</v>
      </c>
      <c r="Q229" s="654">
        <v>8.2200000000000006</v>
      </c>
    </row>
    <row r="230" spans="1:17" ht="14.4" customHeight="1" x14ac:dyDescent="0.3">
      <c r="A230" s="649" t="s">
        <v>1827</v>
      </c>
      <c r="B230" s="650" t="s">
        <v>1647</v>
      </c>
      <c r="C230" s="650" t="s">
        <v>1659</v>
      </c>
      <c r="D230" s="650" t="s">
        <v>1669</v>
      </c>
      <c r="E230" s="650" t="s">
        <v>1643</v>
      </c>
      <c r="F230" s="653">
        <v>570</v>
      </c>
      <c r="G230" s="653">
        <v>4827.8999999999996</v>
      </c>
      <c r="H230" s="653">
        <v>1</v>
      </c>
      <c r="I230" s="653">
        <v>8.4699999999999989</v>
      </c>
      <c r="J230" s="653"/>
      <c r="K230" s="653"/>
      <c r="L230" s="653"/>
      <c r="M230" s="653"/>
      <c r="N230" s="653">
        <v>255</v>
      </c>
      <c r="O230" s="653">
        <v>2402.1</v>
      </c>
      <c r="P230" s="666">
        <v>0.49754551668427266</v>
      </c>
      <c r="Q230" s="654">
        <v>9.42</v>
      </c>
    </row>
    <row r="231" spans="1:17" ht="14.4" customHeight="1" x14ac:dyDescent="0.3">
      <c r="A231" s="649" t="s">
        <v>1827</v>
      </c>
      <c r="B231" s="650" t="s">
        <v>1647</v>
      </c>
      <c r="C231" s="650" t="s">
        <v>1659</v>
      </c>
      <c r="D231" s="650" t="s">
        <v>1673</v>
      </c>
      <c r="E231" s="650" t="s">
        <v>1643</v>
      </c>
      <c r="F231" s="653"/>
      <c r="G231" s="653"/>
      <c r="H231" s="653"/>
      <c r="I231" s="653"/>
      <c r="J231" s="653"/>
      <c r="K231" s="653"/>
      <c r="L231" s="653"/>
      <c r="M231" s="653"/>
      <c r="N231" s="653">
        <v>440</v>
      </c>
      <c r="O231" s="653">
        <v>8412.7999999999993</v>
      </c>
      <c r="P231" s="666"/>
      <c r="Q231" s="654">
        <v>19.119999999999997</v>
      </c>
    </row>
    <row r="232" spans="1:17" ht="14.4" customHeight="1" x14ac:dyDescent="0.3">
      <c r="A232" s="649" t="s">
        <v>1827</v>
      </c>
      <c r="B232" s="650" t="s">
        <v>1647</v>
      </c>
      <c r="C232" s="650" t="s">
        <v>1659</v>
      </c>
      <c r="D232" s="650" t="s">
        <v>1676</v>
      </c>
      <c r="E232" s="650" t="s">
        <v>1643</v>
      </c>
      <c r="F232" s="653">
        <v>2</v>
      </c>
      <c r="G232" s="653">
        <v>4347.34</v>
      </c>
      <c r="H232" s="653">
        <v>1</v>
      </c>
      <c r="I232" s="653">
        <v>2173.67</v>
      </c>
      <c r="J232" s="653"/>
      <c r="K232" s="653"/>
      <c r="L232" s="653"/>
      <c r="M232" s="653"/>
      <c r="N232" s="653">
        <v>1</v>
      </c>
      <c r="O232" s="653">
        <v>2193.58</v>
      </c>
      <c r="P232" s="666">
        <v>0.50457981202298419</v>
      </c>
      <c r="Q232" s="654">
        <v>2193.58</v>
      </c>
    </row>
    <row r="233" spans="1:17" ht="14.4" customHeight="1" x14ac:dyDescent="0.3">
      <c r="A233" s="649" t="s">
        <v>1827</v>
      </c>
      <c r="B233" s="650" t="s">
        <v>1647</v>
      </c>
      <c r="C233" s="650" t="s">
        <v>1659</v>
      </c>
      <c r="D233" s="650" t="s">
        <v>1678</v>
      </c>
      <c r="E233" s="650" t="s">
        <v>1643</v>
      </c>
      <c r="F233" s="653">
        <v>5339</v>
      </c>
      <c r="G233" s="653">
        <v>15996.74</v>
      </c>
      <c r="H233" s="653">
        <v>1</v>
      </c>
      <c r="I233" s="653">
        <v>2.9962052818879941</v>
      </c>
      <c r="J233" s="653">
        <v>2159</v>
      </c>
      <c r="K233" s="653">
        <v>6660.28</v>
      </c>
      <c r="L233" s="653">
        <v>0.41635233178760173</v>
      </c>
      <c r="M233" s="653">
        <v>3.0848911533117183</v>
      </c>
      <c r="N233" s="653">
        <v>2099</v>
      </c>
      <c r="O233" s="653">
        <v>6842.74</v>
      </c>
      <c r="P233" s="666">
        <v>0.42775840577517671</v>
      </c>
      <c r="Q233" s="654">
        <v>3.26</v>
      </c>
    </row>
    <row r="234" spans="1:17" ht="14.4" customHeight="1" x14ac:dyDescent="0.3">
      <c r="A234" s="649" t="s">
        <v>1827</v>
      </c>
      <c r="B234" s="650" t="s">
        <v>1647</v>
      </c>
      <c r="C234" s="650" t="s">
        <v>1659</v>
      </c>
      <c r="D234" s="650" t="s">
        <v>1682</v>
      </c>
      <c r="E234" s="650" t="s">
        <v>1643</v>
      </c>
      <c r="F234" s="653">
        <v>1398</v>
      </c>
      <c r="G234" s="653">
        <v>44456.520000000004</v>
      </c>
      <c r="H234" s="653">
        <v>1</v>
      </c>
      <c r="I234" s="653">
        <v>31.800085836909876</v>
      </c>
      <c r="J234" s="653"/>
      <c r="K234" s="653"/>
      <c r="L234" s="653"/>
      <c r="M234" s="653"/>
      <c r="N234" s="653">
        <v>436</v>
      </c>
      <c r="O234" s="653">
        <v>14518.8</v>
      </c>
      <c r="P234" s="666">
        <v>0.32658426705464122</v>
      </c>
      <c r="Q234" s="654">
        <v>33.299999999999997</v>
      </c>
    </row>
    <row r="235" spans="1:17" ht="14.4" customHeight="1" x14ac:dyDescent="0.3">
      <c r="A235" s="649" t="s">
        <v>1827</v>
      </c>
      <c r="B235" s="650" t="s">
        <v>1647</v>
      </c>
      <c r="C235" s="650" t="s">
        <v>1692</v>
      </c>
      <c r="D235" s="650" t="s">
        <v>1693</v>
      </c>
      <c r="E235" s="650" t="s">
        <v>1694</v>
      </c>
      <c r="F235" s="653">
        <v>1</v>
      </c>
      <c r="G235" s="653">
        <v>884.32</v>
      </c>
      <c r="H235" s="653">
        <v>1</v>
      </c>
      <c r="I235" s="653">
        <v>884.32</v>
      </c>
      <c r="J235" s="653"/>
      <c r="K235" s="653"/>
      <c r="L235" s="653"/>
      <c r="M235" s="653"/>
      <c r="N235" s="653"/>
      <c r="O235" s="653"/>
      <c r="P235" s="666"/>
      <c r="Q235" s="654"/>
    </row>
    <row r="236" spans="1:17" ht="14.4" customHeight="1" x14ac:dyDescent="0.3">
      <c r="A236" s="649" t="s">
        <v>1827</v>
      </c>
      <c r="B236" s="650" t="s">
        <v>1647</v>
      </c>
      <c r="C236" s="650" t="s">
        <v>1695</v>
      </c>
      <c r="D236" s="650" t="s">
        <v>1696</v>
      </c>
      <c r="E236" s="650" t="s">
        <v>1697</v>
      </c>
      <c r="F236" s="653"/>
      <c r="G236" s="653"/>
      <c r="H236" s="653"/>
      <c r="I236" s="653"/>
      <c r="J236" s="653">
        <v>1</v>
      </c>
      <c r="K236" s="653">
        <v>34</v>
      </c>
      <c r="L236" s="653"/>
      <c r="M236" s="653">
        <v>34</v>
      </c>
      <c r="N236" s="653"/>
      <c r="O236" s="653"/>
      <c r="P236" s="666"/>
      <c r="Q236" s="654"/>
    </row>
    <row r="237" spans="1:17" ht="14.4" customHeight="1" x14ac:dyDescent="0.3">
      <c r="A237" s="649" t="s">
        <v>1827</v>
      </c>
      <c r="B237" s="650" t="s">
        <v>1647</v>
      </c>
      <c r="C237" s="650" t="s">
        <v>1695</v>
      </c>
      <c r="D237" s="650" t="s">
        <v>1719</v>
      </c>
      <c r="E237" s="650" t="s">
        <v>1720</v>
      </c>
      <c r="F237" s="653">
        <v>4</v>
      </c>
      <c r="G237" s="653">
        <v>5520</v>
      </c>
      <c r="H237" s="653">
        <v>1</v>
      </c>
      <c r="I237" s="653">
        <v>1380</v>
      </c>
      <c r="J237" s="653">
        <v>1</v>
      </c>
      <c r="K237" s="653">
        <v>1383</v>
      </c>
      <c r="L237" s="653">
        <v>0.25054347826086959</v>
      </c>
      <c r="M237" s="653">
        <v>1383</v>
      </c>
      <c r="N237" s="653">
        <v>5</v>
      </c>
      <c r="O237" s="653">
        <v>6921</v>
      </c>
      <c r="P237" s="666">
        <v>1.253804347826087</v>
      </c>
      <c r="Q237" s="654">
        <v>1384.2</v>
      </c>
    </row>
    <row r="238" spans="1:17" ht="14.4" customHeight="1" x14ac:dyDescent="0.3">
      <c r="A238" s="649" t="s">
        <v>1827</v>
      </c>
      <c r="B238" s="650" t="s">
        <v>1647</v>
      </c>
      <c r="C238" s="650" t="s">
        <v>1695</v>
      </c>
      <c r="D238" s="650" t="s">
        <v>1721</v>
      </c>
      <c r="E238" s="650" t="s">
        <v>1722</v>
      </c>
      <c r="F238" s="653">
        <v>4</v>
      </c>
      <c r="G238" s="653">
        <v>7344</v>
      </c>
      <c r="H238" s="653">
        <v>1</v>
      </c>
      <c r="I238" s="653">
        <v>1836</v>
      </c>
      <c r="J238" s="653"/>
      <c r="K238" s="653"/>
      <c r="L238" s="653"/>
      <c r="M238" s="653"/>
      <c r="N238" s="653">
        <v>2</v>
      </c>
      <c r="O238" s="653">
        <v>3686</v>
      </c>
      <c r="P238" s="666">
        <v>0.50190631808278863</v>
      </c>
      <c r="Q238" s="654">
        <v>1843</v>
      </c>
    </row>
    <row r="239" spans="1:17" ht="14.4" customHeight="1" x14ac:dyDescent="0.3">
      <c r="A239" s="649" t="s">
        <v>1827</v>
      </c>
      <c r="B239" s="650" t="s">
        <v>1647</v>
      </c>
      <c r="C239" s="650" t="s">
        <v>1695</v>
      </c>
      <c r="D239" s="650" t="s">
        <v>1729</v>
      </c>
      <c r="E239" s="650" t="s">
        <v>1730</v>
      </c>
      <c r="F239" s="653">
        <v>2</v>
      </c>
      <c r="G239" s="653">
        <v>1306</v>
      </c>
      <c r="H239" s="653">
        <v>1</v>
      </c>
      <c r="I239" s="653">
        <v>653</v>
      </c>
      <c r="J239" s="653"/>
      <c r="K239" s="653"/>
      <c r="L239" s="653"/>
      <c r="M239" s="653"/>
      <c r="N239" s="653">
        <v>1</v>
      </c>
      <c r="O239" s="653">
        <v>657</v>
      </c>
      <c r="P239" s="666">
        <v>0.50306278713629404</v>
      </c>
      <c r="Q239" s="654">
        <v>657</v>
      </c>
    </row>
    <row r="240" spans="1:17" ht="14.4" customHeight="1" x14ac:dyDescent="0.3">
      <c r="A240" s="649" t="s">
        <v>1827</v>
      </c>
      <c r="B240" s="650" t="s">
        <v>1647</v>
      </c>
      <c r="C240" s="650" t="s">
        <v>1695</v>
      </c>
      <c r="D240" s="650" t="s">
        <v>1735</v>
      </c>
      <c r="E240" s="650" t="s">
        <v>1736</v>
      </c>
      <c r="F240" s="653">
        <v>17</v>
      </c>
      <c r="G240" s="653">
        <v>29767</v>
      </c>
      <c r="H240" s="653">
        <v>1</v>
      </c>
      <c r="I240" s="653">
        <v>1751</v>
      </c>
      <c r="J240" s="653">
        <v>9</v>
      </c>
      <c r="K240" s="653">
        <v>15786</v>
      </c>
      <c r="L240" s="653">
        <v>0.53031880941982734</v>
      </c>
      <c r="M240" s="653">
        <v>1754</v>
      </c>
      <c r="N240" s="653">
        <v>5</v>
      </c>
      <c r="O240" s="653">
        <v>8794</v>
      </c>
      <c r="P240" s="666">
        <v>0.29542782275674406</v>
      </c>
      <c r="Q240" s="654">
        <v>1758.8</v>
      </c>
    </row>
    <row r="241" spans="1:17" ht="14.4" customHeight="1" x14ac:dyDescent="0.3">
      <c r="A241" s="649" t="s">
        <v>1827</v>
      </c>
      <c r="B241" s="650" t="s">
        <v>1647</v>
      </c>
      <c r="C241" s="650" t="s">
        <v>1695</v>
      </c>
      <c r="D241" s="650" t="s">
        <v>1743</v>
      </c>
      <c r="E241" s="650" t="s">
        <v>1744</v>
      </c>
      <c r="F241" s="653"/>
      <c r="G241" s="653"/>
      <c r="H241" s="653"/>
      <c r="I241" s="653"/>
      <c r="J241" s="653"/>
      <c r="K241" s="653"/>
      <c r="L241" s="653"/>
      <c r="M241" s="653"/>
      <c r="N241" s="653">
        <v>1</v>
      </c>
      <c r="O241" s="653">
        <v>14328</v>
      </c>
      <c r="P241" s="666"/>
      <c r="Q241" s="654">
        <v>14328</v>
      </c>
    </row>
    <row r="242" spans="1:17" ht="14.4" customHeight="1" x14ac:dyDescent="0.3">
      <c r="A242" s="649" t="s">
        <v>1827</v>
      </c>
      <c r="B242" s="650" t="s">
        <v>1647</v>
      </c>
      <c r="C242" s="650" t="s">
        <v>1695</v>
      </c>
      <c r="D242" s="650" t="s">
        <v>1749</v>
      </c>
      <c r="E242" s="650" t="s">
        <v>1643</v>
      </c>
      <c r="F242" s="653">
        <v>3</v>
      </c>
      <c r="G242" s="653">
        <v>44842</v>
      </c>
      <c r="H242" s="653">
        <v>1</v>
      </c>
      <c r="I242" s="653">
        <v>14947.333333333334</v>
      </c>
      <c r="J242" s="653"/>
      <c r="K242" s="653"/>
      <c r="L242" s="653"/>
      <c r="M242" s="653"/>
      <c r="N242" s="653"/>
      <c r="O242" s="653"/>
      <c r="P242" s="666"/>
      <c r="Q242" s="654"/>
    </row>
    <row r="243" spans="1:17" ht="14.4" customHeight="1" x14ac:dyDescent="0.3">
      <c r="A243" s="649" t="s">
        <v>1827</v>
      </c>
      <c r="B243" s="650" t="s">
        <v>1647</v>
      </c>
      <c r="C243" s="650" t="s">
        <v>1695</v>
      </c>
      <c r="D243" s="650" t="s">
        <v>1760</v>
      </c>
      <c r="E243" s="650" t="s">
        <v>1761</v>
      </c>
      <c r="F243" s="653">
        <v>8</v>
      </c>
      <c r="G243" s="653">
        <v>10264</v>
      </c>
      <c r="H243" s="653">
        <v>1</v>
      </c>
      <c r="I243" s="653">
        <v>1283</v>
      </c>
      <c r="J243" s="653">
        <v>3</v>
      </c>
      <c r="K243" s="653">
        <v>3858</v>
      </c>
      <c r="L243" s="653">
        <v>0.37587685113016367</v>
      </c>
      <c r="M243" s="653">
        <v>1286</v>
      </c>
      <c r="N243" s="653">
        <v>3</v>
      </c>
      <c r="O243" s="653">
        <v>3870</v>
      </c>
      <c r="P243" s="666">
        <v>0.37704598597038191</v>
      </c>
      <c r="Q243" s="654">
        <v>1290</v>
      </c>
    </row>
    <row r="244" spans="1:17" ht="14.4" customHeight="1" x14ac:dyDescent="0.3">
      <c r="A244" s="649" t="s">
        <v>1827</v>
      </c>
      <c r="B244" s="650" t="s">
        <v>1647</v>
      </c>
      <c r="C244" s="650" t="s">
        <v>1695</v>
      </c>
      <c r="D244" s="650" t="s">
        <v>1762</v>
      </c>
      <c r="E244" s="650" t="s">
        <v>1763</v>
      </c>
      <c r="F244" s="653">
        <v>4</v>
      </c>
      <c r="G244" s="653">
        <v>1944</v>
      </c>
      <c r="H244" s="653">
        <v>1</v>
      </c>
      <c r="I244" s="653">
        <v>486</v>
      </c>
      <c r="J244" s="653">
        <v>2</v>
      </c>
      <c r="K244" s="653">
        <v>974</v>
      </c>
      <c r="L244" s="653">
        <v>0.50102880658436211</v>
      </c>
      <c r="M244" s="653">
        <v>487</v>
      </c>
      <c r="N244" s="653">
        <v>1</v>
      </c>
      <c r="O244" s="653">
        <v>489</v>
      </c>
      <c r="P244" s="666">
        <v>0.25154320987654322</v>
      </c>
      <c r="Q244" s="654">
        <v>489</v>
      </c>
    </row>
    <row r="245" spans="1:17" ht="14.4" customHeight="1" x14ac:dyDescent="0.3">
      <c r="A245" s="649" t="s">
        <v>1827</v>
      </c>
      <c r="B245" s="650" t="s">
        <v>1647</v>
      </c>
      <c r="C245" s="650" t="s">
        <v>1695</v>
      </c>
      <c r="D245" s="650" t="s">
        <v>1764</v>
      </c>
      <c r="E245" s="650" t="s">
        <v>1765</v>
      </c>
      <c r="F245" s="653"/>
      <c r="G245" s="653"/>
      <c r="H245" s="653"/>
      <c r="I245" s="653"/>
      <c r="J245" s="653"/>
      <c r="K245" s="653"/>
      <c r="L245" s="653"/>
      <c r="M245" s="653"/>
      <c r="N245" s="653">
        <v>1</v>
      </c>
      <c r="O245" s="653">
        <v>2253</v>
      </c>
      <c r="P245" s="666"/>
      <c r="Q245" s="654">
        <v>2253</v>
      </c>
    </row>
    <row r="246" spans="1:17" ht="14.4" customHeight="1" x14ac:dyDescent="0.3">
      <c r="A246" s="649" t="s">
        <v>1827</v>
      </c>
      <c r="B246" s="650" t="s">
        <v>1647</v>
      </c>
      <c r="C246" s="650" t="s">
        <v>1695</v>
      </c>
      <c r="D246" s="650" t="s">
        <v>1774</v>
      </c>
      <c r="E246" s="650" t="s">
        <v>1775</v>
      </c>
      <c r="F246" s="653"/>
      <c r="G246" s="653"/>
      <c r="H246" s="653"/>
      <c r="I246" s="653"/>
      <c r="J246" s="653">
        <v>1</v>
      </c>
      <c r="K246" s="653">
        <v>499</v>
      </c>
      <c r="L246" s="653"/>
      <c r="M246" s="653">
        <v>499</v>
      </c>
      <c r="N246" s="653"/>
      <c r="O246" s="653"/>
      <c r="P246" s="666"/>
      <c r="Q246" s="654"/>
    </row>
    <row r="247" spans="1:17" ht="14.4" customHeight="1" x14ac:dyDescent="0.3">
      <c r="A247" s="649" t="s">
        <v>1828</v>
      </c>
      <c r="B247" s="650" t="s">
        <v>1647</v>
      </c>
      <c r="C247" s="650" t="s">
        <v>1648</v>
      </c>
      <c r="D247" s="650" t="s">
        <v>1649</v>
      </c>
      <c r="E247" s="650" t="s">
        <v>867</v>
      </c>
      <c r="F247" s="653"/>
      <c r="G247" s="653"/>
      <c r="H247" s="653"/>
      <c r="I247" s="653"/>
      <c r="J247" s="653">
        <v>0.4</v>
      </c>
      <c r="K247" s="653">
        <v>784.33</v>
      </c>
      <c r="L247" s="653"/>
      <c r="M247" s="653">
        <v>1960.825</v>
      </c>
      <c r="N247" s="653">
        <v>1.05</v>
      </c>
      <c r="O247" s="653">
        <v>2076.9300000000003</v>
      </c>
      <c r="P247" s="666"/>
      <c r="Q247" s="654">
        <v>1978.0285714285717</v>
      </c>
    </row>
    <row r="248" spans="1:17" ht="14.4" customHeight="1" x14ac:dyDescent="0.3">
      <c r="A248" s="649" t="s">
        <v>1828</v>
      </c>
      <c r="B248" s="650" t="s">
        <v>1647</v>
      </c>
      <c r="C248" s="650" t="s">
        <v>1648</v>
      </c>
      <c r="D248" s="650" t="s">
        <v>1654</v>
      </c>
      <c r="E248" s="650" t="s">
        <v>878</v>
      </c>
      <c r="F248" s="653">
        <v>1</v>
      </c>
      <c r="G248" s="653">
        <v>2165.3200000000002</v>
      </c>
      <c r="H248" s="653">
        <v>1</v>
      </c>
      <c r="I248" s="653">
        <v>2165.3200000000002</v>
      </c>
      <c r="J248" s="653">
        <v>0.5</v>
      </c>
      <c r="K248" s="653">
        <v>1092.1600000000001</v>
      </c>
      <c r="L248" s="653">
        <v>0.50438734228659043</v>
      </c>
      <c r="M248" s="653">
        <v>2184.3200000000002</v>
      </c>
      <c r="N248" s="653">
        <v>1.85</v>
      </c>
      <c r="O248" s="653">
        <v>4040.98</v>
      </c>
      <c r="P248" s="666">
        <v>1.8662276245543383</v>
      </c>
      <c r="Q248" s="654">
        <v>2184.3135135135135</v>
      </c>
    </row>
    <row r="249" spans="1:17" ht="14.4" customHeight="1" x14ac:dyDescent="0.3">
      <c r="A249" s="649" t="s">
        <v>1828</v>
      </c>
      <c r="B249" s="650" t="s">
        <v>1647</v>
      </c>
      <c r="C249" s="650" t="s">
        <v>1648</v>
      </c>
      <c r="D249" s="650" t="s">
        <v>1655</v>
      </c>
      <c r="E249" s="650" t="s">
        <v>874</v>
      </c>
      <c r="F249" s="653">
        <v>0.13</v>
      </c>
      <c r="G249" s="653">
        <v>117.07</v>
      </c>
      <c r="H249" s="653">
        <v>1</v>
      </c>
      <c r="I249" s="653">
        <v>900.53846153846143</v>
      </c>
      <c r="J249" s="653">
        <v>0.1</v>
      </c>
      <c r="K249" s="653">
        <v>94.07</v>
      </c>
      <c r="L249" s="653">
        <v>0.80353634577603139</v>
      </c>
      <c r="M249" s="653">
        <v>940.69999999999993</v>
      </c>
      <c r="N249" s="653">
        <v>0.06</v>
      </c>
      <c r="O249" s="653">
        <v>47.24</v>
      </c>
      <c r="P249" s="666">
        <v>0.40351926198001198</v>
      </c>
      <c r="Q249" s="654">
        <v>787.33333333333337</v>
      </c>
    </row>
    <row r="250" spans="1:17" ht="14.4" customHeight="1" x14ac:dyDescent="0.3">
      <c r="A250" s="649" t="s">
        <v>1828</v>
      </c>
      <c r="B250" s="650" t="s">
        <v>1647</v>
      </c>
      <c r="C250" s="650" t="s">
        <v>1659</v>
      </c>
      <c r="D250" s="650" t="s">
        <v>1663</v>
      </c>
      <c r="E250" s="650" t="s">
        <v>1643</v>
      </c>
      <c r="F250" s="653"/>
      <c r="G250" s="653"/>
      <c r="H250" s="653"/>
      <c r="I250" s="653"/>
      <c r="J250" s="653"/>
      <c r="K250" s="653"/>
      <c r="L250" s="653"/>
      <c r="M250" s="653"/>
      <c r="N250" s="653">
        <v>0</v>
      </c>
      <c r="O250" s="653">
        <v>0</v>
      </c>
      <c r="P250" s="666"/>
      <c r="Q250" s="654"/>
    </row>
    <row r="251" spans="1:17" ht="14.4" customHeight="1" x14ac:dyDescent="0.3">
      <c r="A251" s="649" t="s">
        <v>1828</v>
      </c>
      <c r="B251" s="650" t="s">
        <v>1647</v>
      </c>
      <c r="C251" s="650" t="s">
        <v>1659</v>
      </c>
      <c r="D251" s="650" t="s">
        <v>1668</v>
      </c>
      <c r="E251" s="650" t="s">
        <v>1643</v>
      </c>
      <c r="F251" s="653"/>
      <c r="G251" s="653"/>
      <c r="H251" s="653"/>
      <c r="I251" s="653"/>
      <c r="J251" s="653">
        <v>140</v>
      </c>
      <c r="K251" s="653">
        <v>1054.2</v>
      </c>
      <c r="L251" s="653"/>
      <c r="M251" s="653">
        <v>7.53</v>
      </c>
      <c r="N251" s="653"/>
      <c r="O251" s="653"/>
      <c r="P251" s="666"/>
      <c r="Q251" s="654"/>
    </row>
    <row r="252" spans="1:17" ht="14.4" customHeight="1" x14ac:dyDescent="0.3">
      <c r="A252" s="649" t="s">
        <v>1828</v>
      </c>
      <c r="B252" s="650" t="s">
        <v>1647</v>
      </c>
      <c r="C252" s="650" t="s">
        <v>1659</v>
      </c>
      <c r="D252" s="650" t="s">
        <v>1673</v>
      </c>
      <c r="E252" s="650" t="s">
        <v>1643</v>
      </c>
      <c r="F252" s="653">
        <v>1838</v>
      </c>
      <c r="G252" s="653">
        <v>29279.34</v>
      </c>
      <c r="H252" s="653">
        <v>1</v>
      </c>
      <c r="I252" s="653">
        <v>15.93</v>
      </c>
      <c r="J252" s="653"/>
      <c r="K252" s="653"/>
      <c r="L252" s="653"/>
      <c r="M252" s="653"/>
      <c r="N252" s="653"/>
      <c r="O252" s="653"/>
      <c r="P252" s="666"/>
      <c r="Q252" s="654"/>
    </row>
    <row r="253" spans="1:17" ht="14.4" customHeight="1" x14ac:dyDescent="0.3">
      <c r="A253" s="649" t="s">
        <v>1828</v>
      </c>
      <c r="B253" s="650" t="s">
        <v>1647</v>
      </c>
      <c r="C253" s="650" t="s">
        <v>1659</v>
      </c>
      <c r="D253" s="650" t="s">
        <v>1682</v>
      </c>
      <c r="E253" s="650" t="s">
        <v>1643</v>
      </c>
      <c r="F253" s="653">
        <v>1235</v>
      </c>
      <c r="G253" s="653">
        <v>38906.300000000003</v>
      </c>
      <c r="H253" s="653">
        <v>1</v>
      </c>
      <c r="I253" s="653">
        <v>31.503076923076925</v>
      </c>
      <c r="J253" s="653">
        <v>776</v>
      </c>
      <c r="K253" s="653">
        <v>25671.919999999998</v>
      </c>
      <c r="L253" s="653">
        <v>0.65983966606950539</v>
      </c>
      <c r="M253" s="653">
        <v>33.082371134020619</v>
      </c>
      <c r="N253" s="653">
        <v>2502</v>
      </c>
      <c r="O253" s="653">
        <v>83316.600000000006</v>
      </c>
      <c r="P253" s="666">
        <v>2.1414680912859869</v>
      </c>
      <c r="Q253" s="654">
        <v>33.300000000000004</v>
      </c>
    </row>
    <row r="254" spans="1:17" ht="14.4" customHeight="1" x14ac:dyDescent="0.3">
      <c r="A254" s="649" t="s">
        <v>1828</v>
      </c>
      <c r="B254" s="650" t="s">
        <v>1647</v>
      </c>
      <c r="C254" s="650" t="s">
        <v>1692</v>
      </c>
      <c r="D254" s="650" t="s">
        <v>1693</v>
      </c>
      <c r="E254" s="650" t="s">
        <v>1694</v>
      </c>
      <c r="F254" s="653">
        <v>1</v>
      </c>
      <c r="G254" s="653">
        <v>884.32</v>
      </c>
      <c r="H254" s="653">
        <v>1</v>
      </c>
      <c r="I254" s="653">
        <v>884.32</v>
      </c>
      <c r="J254" s="653"/>
      <c r="K254" s="653"/>
      <c r="L254" s="653"/>
      <c r="M254" s="653"/>
      <c r="N254" s="653">
        <v>6</v>
      </c>
      <c r="O254" s="653">
        <v>5305.92</v>
      </c>
      <c r="P254" s="666">
        <v>6</v>
      </c>
      <c r="Q254" s="654">
        <v>884.32</v>
      </c>
    </row>
    <row r="255" spans="1:17" ht="14.4" customHeight="1" x14ac:dyDescent="0.3">
      <c r="A255" s="649" t="s">
        <v>1828</v>
      </c>
      <c r="B255" s="650" t="s">
        <v>1647</v>
      </c>
      <c r="C255" s="650" t="s">
        <v>1695</v>
      </c>
      <c r="D255" s="650" t="s">
        <v>1696</v>
      </c>
      <c r="E255" s="650" t="s">
        <v>1697</v>
      </c>
      <c r="F255" s="653">
        <v>1</v>
      </c>
      <c r="G255" s="653">
        <v>34</v>
      </c>
      <c r="H255" s="653">
        <v>1</v>
      </c>
      <c r="I255" s="653">
        <v>34</v>
      </c>
      <c r="J255" s="653">
        <v>2</v>
      </c>
      <c r="K255" s="653">
        <v>68</v>
      </c>
      <c r="L255" s="653">
        <v>2</v>
      </c>
      <c r="M255" s="653">
        <v>34</v>
      </c>
      <c r="N255" s="653">
        <v>1</v>
      </c>
      <c r="O255" s="653">
        <v>35</v>
      </c>
      <c r="P255" s="666">
        <v>1.0294117647058822</v>
      </c>
      <c r="Q255" s="654">
        <v>35</v>
      </c>
    </row>
    <row r="256" spans="1:17" ht="14.4" customHeight="1" x14ac:dyDescent="0.3">
      <c r="A256" s="649" t="s">
        <v>1828</v>
      </c>
      <c r="B256" s="650" t="s">
        <v>1647</v>
      </c>
      <c r="C256" s="650" t="s">
        <v>1695</v>
      </c>
      <c r="D256" s="650" t="s">
        <v>1721</v>
      </c>
      <c r="E256" s="650" t="s">
        <v>1722</v>
      </c>
      <c r="F256" s="653"/>
      <c r="G256" s="653"/>
      <c r="H256" s="653"/>
      <c r="I256" s="653"/>
      <c r="J256" s="653">
        <v>1</v>
      </c>
      <c r="K256" s="653">
        <v>1840</v>
      </c>
      <c r="L256" s="653"/>
      <c r="M256" s="653">
        <v>1840</v>
      </c>
      <c r="N256" s="653"/>
      <c r="O256" s="653"/>
      <c r="P256" s="666"/>
      <c r="Q256" s="654"/>
    </row>
    <row r="257" spans="1:17" ht="14.4" customHeight="1" x14ac:dyDescent="0.3">
      <c r="A257" s="649" t="s">
        <v>1828</v>
      </c>
      <c r="B257" s="650" t="s">
        <v>1647</v>
      </c>
      <c r="C257" s="650" t="s">
        <v>1695</v>
      </c>
      <c r="D257" s="650" t="s">
        <v>1735</v>
      </c>
      <c r="E257" s="650" t="s">
        <v>1736</v>
      </c>
      <c r="F257" s="653">
        <v>3</v>
      </c>
      <c r="G257" s="653">
        <v>5253</v>
      </c>
      <c r="H257" s="653">
        <v>1</v>
      </c>
      <c r="I257" s="653">
        <v>1751</v>
      </c>
      <c r="J257" s="653"/>
      <c r="K257" s="653"/>
      <c r="L257" s="653"/>
      <c r="M257" s="653"/>
      <c r="N257" s="653"/>
      <c r="O257" s="653"/>
      <c r="P257" s="666"/>
      <c r="Q257" s="654"/>
    </row>
    <row r="258" spans="1:17" ht="14.4" customHeight="1" x14ac:dyDescent="0.3">
      <c r="A258" s="649" t="s">
        <v>1828</v>
      </c>
      <c r="B258" s="650" t="s">
        <v>1647</v>
      </c>
      <c r="C258" s="650" t="s">
        <v>1695</v>
      </c>
      <c r="D258" s="650" t="s">
        <v>1739</v>
      </c>
      <c r="E258" s="650" t="s">
        <v>1740</v>
      </c>
      <c r="F258" s="653"/>
      <c r="G258" s="653"/>
      <c r="H258" s="653"/>
      <c r="I258" s="653"/>
      <c r="J258" s="653"/>
      <c r="K258" s="653"/>
      <c r="L258" s="653"/>
      <c r="M258" s="653"/>
      <c r="N258" s="653">
        <v>1</v>
      </c>
      <c r="O258" s="653">
        <v>3437</v>
      </c>
      <c r="P258" s="666"/>
      <c r="Q258" s="654">
        <v>3437</v>
      </c>
    </row>
    <row r="259" spans="1:17" ht="14.4" customHeight="1" x14ac:dyDescent="0.3">
      <c r="A259" s="649" t="s">
        <v>1828</v>
      </c>
      <c r="B259" s="650" t="s">
        <v>1647</v>
      </c>
      <c r="C259" s="650" t="s">
        <v>1695</v>
      </c>
      <c r="D259" s="650" t="s">
        <v>1743</v>
      </c>
      <c r="E259" s="650" t="s">
        <v>1744</v>
      </c>
      <c r="F259" s="653"/>
      <c r="G259" s="653"/>
      <c r="H259" s="653"/>
      <c r="I259" s="653"/>
      <c r="J259" s="653">
        <v>2</v>
      </c>
      <c r="K259" s="653">
        <v>28656</v>
      </c>
      <c r="L259" s="653"/>
      <c r="M259" s="653">
        <v>14328</v>
      </c>
      <c r="N259" s="653">
        <v>6</v>
      </c>
      <c r="O259" s="653">
        <v>85992</v>
      </c>
      <c r="P259" s="666"/>
      <c r="Q259" s="654">
        <v>14332</v>
      </c>
    </row>
    <row r="260" spans="1:17" ht="14.4" customHeight="1" x14ac:dyDescent="0.3">
      <c r="A260" s="649" t="s">
        <v>1828</v>
      </c>
      <c r="B260" s="650" t="s">
        <v>1647</v>
      </c>
      <c r="C260" s="650" t="s">
        <v>1695</v>
      </c>
      <c r="D260" s="650" t="s">
        <v>1749</v>
      </c>
      <c r="E260" s="650" t="s">
        <v>1643</v>
      </c>
      <c r="F260" s="653">
        <v>3</v>
      </c>
      <c r="G260" s="653">
        <v>44842</v>
      </c>
      <c r="H260" s="653">
        <v>1</v>
      </c>
      <c r="I260" s="653">
        <v>14947.333333333334</v>
      </c>
      <c r="J260" s="653"/>
      <c r="K260" s="653"/>
      <c r="L260" s="653"/>
      <c r="M260" s="653"/>
      <c r="N260" s="653"/>
      <c r="O260" s="653"/>
      <c r="P260" s="666"/>
      <c r="Q260" s="654"/>
    </row>
    <row r="261" spans="1:17" ht="14.4" customHeight="1" x14ac:dyDescent="0.3">
      <c r="A261" s="649" t="s">
        <v>1828</v>
      </c>
      <c r="B261" s="650" t="s">
        <v>1647</v>
      </c>
      <c r="C261" s="650" t="s">
        <v>1695</v>
      </c>
      <c r="D261" s="650" t="s">
        <v>1764</v>
      </c>
      <c r="E261" s="650" t="s">
        <v>1765</v>
      </c>
      <c r="F261" s="653">
        <v>3</v>
      </c>
      <c r="G261" s="653">
        <v>6708</v>
      </c>
      <c r="H261" s="653">
        <v>1</v>
      </c>
      <c r="I261" s="653">
        <v>2236</v>
      </c>
      <c r="J261" s="653"/>
      <c r="K261" s="653"/>
      <c r="L261" s="653"/>
      <c r="M261" s="653"/>
      <c r="N261" s="653"/>
      <c r="O261" s="653"/>
      <c r="P261" s="666"/>
      <c r="Q261" s="654"/>
    </row>
    <row r="262" spans="1:17" ht="14.4" customHeight="1" x14ac:dyDescent="0.3">
      <c r="A262" s="649" t="s">
        <v>1828</v>
      </c>
      <c r="B262" s="650" t="s">
        <v>1647</v>
      </c>
      <c r="C262" s="650" t="s">
        <v>1695</v>
      </c>
      <c r="D262" s="650" t="s">
        <v>1768</v>
      </c>
      <c r="E262" s="650" t="s">
        <v>1769</v>
      </c>
      <c r="F262" s="653"/>
      <c r="G262" s="653"/>
      <c r="H262" s="653"/>
      <c r="I262" s="653"/>
      <c r="J262" s="653"/>
      <c r="K262" s="653"/>
      <c r="L262" s="653"/>
      <c r="M262" s="653"/>
      <c r="N262" s="653">
        <v>1</v>
      </c>
      <c r="O262" s="653">
        <v>327</v>
      </c>
      <c r="P262" s="666"/>
      <c r="Q262" s="654">
        <v>327</v>
      </c>
    </row>
    <row r="263" spans="1:17" ht="14.4" customHeight="1" x14ac:dyDescent="0.3">
      <c r="A263" s="649" t="s">
        <v>1829</v>
      </c>
      <c r="B263" s="650" t="s">
        <v>1647</v>
      </c>
      <c r="C263" s="650" t="s">
        <v>1648</v>
      </c>
      <c r="D263" s="650" t="s">
        <v>1654</v>
      </c>
      <c r="E263" s="650" t="s">
        <v>878</v>
      </c>
      <c r="F263" s="653">
        <v>0.5</v>
      </c>
      <c r="G263" s="653">
        <v>1082.67</v>
      </c>
      <c r="H263" s="653">
        <v>1</v>
      </c>
      <c r="I263" s="653">
        <v>2165.34</v>
      </c>
      <c r="J263" s="653"/>
      <c r="K263" s="653"/>
      <c r="L263" s="653"/>
      <c r="M263" s="653"/>
      <c r="N263" s="653"/>
      <c r="O263" s="653"/>
      <c r="P263" s="666"/>
      <c r="Q263" s="654"/>
    </row>
    <row r="264" spans="1:17" ht="14.4" customHeight="1" x14ac:dyDescent="0.3">
      <c r="A264" s="649" t="s">
        <v>1829</v>
      </c>
      <c r="B264" s="650" t="s">
        <v>1647</v>
      </c>
      <c r="C264" s="650" t="s">
        <v>1659</v>
      </c>
      <c r="D264" s="650" t="s">
        <v>1682</v>
      </c>
      <c r="E264" s="650" t="s">
        <v>1643</v>
      </c>
      <c r="F264" s="653">
        <v>427</v>
      </c>
      <c r="G264" s="653">
        <v>13288.24</v>
      </c>
      <c r="H264" s="653">
        <v>1</v>
      </c>
      <c r="I264" s="653">
        <v>31.12</v>
      </c>
      <c r="J264" s="653"/>
      <c r="K264" s="653"/>
      <c r="L264" s="653"/>
      <c r="M264" s="653"/>
      <c r="N264" s="653"/>
      <c r="O264" s="653"/>
      <c r="P264" s="666"/>
      <c r="Q264" s="654"/>
    </row>
    <row r="265" spans="1:17" ht="14.4" customHeight="1" x14ac:dyDescent="0.3">
      <c r="A265" s="649" t="s">
        <v>1829</v>
      </c>
      <c r="B265" s="650" t="s">
        <v>1647</v>
      </c>
      <c r="C265" s="650" t="s">
        <v>1695</v>
      </c>
      <c r="D265" s="650" t="s">
        <v>1749</v>
      </c>
      <c r="E265" s="650" t="s">
        <v>1643</v>
      </c>
      <c r="F265" s="653">
        <v>1</v>
      </c>
      <c r="G265" s="653">
        <v>14158</v>
      </c>
      <c r="H265" s="653">
        <v>1</v>
      </c>
      <c r="I265" s="653">
        <v>14158</v>
      </c>
      <c r="J265" s="653"/>
      <c r="K265" s="653"/>
      <c r="L265" s="653"/>
      <c r="M265" s="653"/>
      <c r="N265" s="653"/>
      <c r="O265" s="653"/>
      <c r="P265" s="666"/>
      <c r="Q265" s="654"/>
    </row>
    <row r="266" spans="1:17" ht="14.4" customHeight="1" x14ac:dyDescent="0.3">
      <c r="A266" s="649" t="s">
        <v>1830</v>
      </c>
      <c r="B266" s="650" t="s">
        <v>1647</v>
      </c>
      <c r="C266" s="650" t="s">
        <v>1648</v>
      </c>
      <c r="D266" s="650" t="s">
        <v>1649</v>
      </c>
      <c r="E266" s="650" t="s">
        <v>867</v>
      </c>
      <c r="F266" s="653"/>
      <c r="G266" s="653"/>
      <c r="H266" s="653"/>
      <c r="I266" s="653"/>
      <c r="J266" s="653">
        <v>1.1000000000000001</v>
      </c>
      <c r="K266" s="653">
        <v>2158.64</v>
      </c>
      <c r="L266" s="653"/>
      <c r="M266" s="653">
        <v>1962.3999999999996</v>
      </c>
      <c r="N266" s="653">
        <v>1.55</v>
      </c>
      <c r="O266" s="653">
        <v>3065.9500000000003</v>
      </c>
      <c r="P266" s="666"/>
      <c r="Q266" s="654">
        <v>1978.0322580645163</v>
      </c>
    </row>
    <row r="267" spans="1:17" ht="14.4" customHeight="1" x14ac:dyDescent="0.3">
      <c r="A267" s="649" t="s">
        <v>1830</v>
      </c>
      <c r="B267" s="650" t="s">
        <v>1647</v>
      </c>
      <c r="C267" s="650" t="s">
        <v>1648</v>
      </c>
      <c r="D267" s="650" t="s">
        <v>1652</v>
      </c>
      <c r="E267" s="650" t="s">
        <v>878</v>
      </c>
      <c r="F267" s="653"/>
      <c r="G267" s="653"/>
      <c r="H267" s="653"/>
      <c r="I267" s="653"/>
      <c r="J267" s="653"/>
      <c r="K267" s="653"/>
      <c r="L267" s="653"/>
      <c r="M267" s="653"/>
      <c r="N267" s="653">
        <v>0.04</v>
      </c>
      <c r="O267" s="653">
        <v>412.16</v>
      </c>
      <c r="P267" s="666"/>
      <c r="Q267" s="654">
        <v>10304</v>
      </c>
    </row>
    <row r="268" spans="1:17" ht="14.4" customHeight="1" x14ac:dyDescent="0.3">
      <c r="A268" s="649" t="s">
        <v>1830</v>
      </c>
      <c r="B268" s="650" t="s">
        <v>1647</v>
      </c>
      <c r="C268" s="650" t="s">
        <v>1648</v>
      </c>
      <c r="D268" s="650" t="s">
        <v>1653</v>
      </c>
      <c r="E268" s="650" t="s">
        <v>878</v>
      </c>
      <c r="F268" s="653">
        <v>0.60000000000000009</v>
      </c>
      <c r="G268" s="653">
        <v>649.59</v>
      </c>
      <c r="H268" s="653">
        <v>1</v>
      </c>
      <c r="I268" s="653">
        <v>1082.6499999999999</v>
      </c>
      <c r="J268" s="653">
        <v>4.0500000000000007</v>
      </c>
      <c r="K268" s="653">
        <v>4403.74</v>
      </c>
      <c r="L268" s="653">
        <v>6.7792607644822116</v>
      </c>
      <c r="M268" s="653">
        <v>1087.3432098765429</v>
      </c>
      <c r="N268" s="653">
        <v>0.2</v>
      </c>
      <c r="O268" s="653">
        <v>218.43</v>
      </c>
      <c r="P268" s="666">
        <v>0.33625825520713065</v>
      </c>
      <c r="Q268" s="654">
        <v>1092.1499999999999</v>
      </c>
    </row>
    <row r="269" spans="1:17" ht="14.4" customHeight="1" x14ac:dyDescent="0.3">
      <c r="A269" s="649" t="s">
        <v>1830</v>
      </c>
      <c r="B269" s="650" t="s">
        <v>1647</v>
      </c>
      <c r="C269" s="650" t="s">
        <v>1648</v>
      </c>
      <c r="D269" s="650" t="s">
        <v>1654</v>
      </c>
      <c r="E269" s="650" t="s">
        <v>878</v>
      </c>
      <c r="F269" s="653">
        <v>20.7</v>
      </c>
      <c r="G269" s="653">
        <v>44822.18</v>
      </c>
      <c r="H269" s="653">
        <v>1</v>
      </c>
      <c r="I269" s="653">
        <v>2165.3227053140099</v>
      </c>
      <c r="J269" s="653">
        <v>24.7</v>
      </c>
      <c r="K269" s="653">
        <v>53771.19</v>
      </c>
      <c r="L269" s="653">
        <v>1.1996558400327695</v>
      </c>
      <c r="M269" s="653">
        <v>2176.9712550607287</v>
      </c>
      <c r="N269" s="653">
        <v>11.5</v>
      </c>
      <c r="O269" s="653">
        <v>25119.629999999997</v>
      </c>
      <c r="P269" s="666">
        <v>0.56042856460796853</v>
      </c>
      <c r="Q269" s="654">
        <v>2184.3156521739129</v>
      </c>
    </row>
    <row r="270" spans="1:17" ht="14.4" customHeight="1" x14ac:dyDescent="0.3">
      <c r="A270" s="649" t="s">
        <v>1830</v>
      </c>
      <c r="B270" s="650" t="s">
        <v>1647</v>
      </c>
      <c r="C270" s="650" t="s">
        <v>1648</v>
      </c>
      <c r="D270" s="650" t="s">
        <v>1655</v>
      </c>
      <c r="E270" s="650" t="s">
        <v>874</v>
      </c>
      <c r="F270" s="653">
        <v>2.4500000000000002</v>
      </c>
      <c r="G270" s="653">
        <v>2294.6699999999996</v>
      </c>
      <c r="H270" s="653">
        <v>1</v>
      </c>
      <c r="I270" s="653">
        <v>936.5999999999998</v>
      </c>
      <c r="J270" s="653">
        <v>1.4</v>
      </c>
      <c r="K270" s="653">
        <v>1321.08</v>
      </c>
      <c r="L270" s="653">
        <v>0.57571676973159547</v>
      </c>
      <c r="M270" s="653">
        <v>943.62857142857149</v>
      </c>
      <c r="N270" s="653">
        <v>1.05</v>
      </c>
      <c r="O270" s="653">
        <v>992.04</v>
      </c>
      <c r="P270" s="666">
        <v>0.43232360208657461</v>
      </c>
      <c r="Q270" s="654">
        <v>944.8</v>
      </c>
    </row>
    <row r="271" spans="1:17" ht="14.4" customHeight="1" x14ac:dyDescent="0.3">
      <c r="A271" s="649" t="s">
        <v>1830</v>
      </c>
      <c r="B271" s="650" t="s">
        <v>1647</v>
      </c>
      <c r="C271" s="650" t="s">
        <v>1659</v>
      </c>
      <c r="D271" s="650" t="s">
        <v>1662</v>
      </c>
      <c r="E271" s="650" t="s">
        <v>1643</v>
      </c>
      <c r="F271" s="653">
        <v>6030</v>
      </c>
      <c r="G271" s="653">
        <v>27840.7</v>
      </c>
      <c r="H271" s="653">
        <v>1</v>
      </c>
      <c r="I271" s="653">
        <v>4.6170315091210616</v>
      </c>
      <c r="J271" s="653">
        <v>7330</v>
      </c>
      <c r="K271" s="653">
        <v>35221.599999999999</v>
      </c>
      <c r="L271" s="653">
        <v>1.265111868595258</v>
      </c>
      <c r="M271" s="653">
        <v>4.8051296043656206</v>
      </c>
      <c r="N271" s="653">
        <v>5750</v>
      </c>
      <c r="O271" s="653">
        <v>29325</v>
      </c>
      <c r="P271" s="666">
        <v>1.0533140330523298</v>
      </c>
      <c r="Q271" s="654">
        <v>5.0999999999999996</v>
      </c>
    </row>
    <row r="272" spans="1:17" ht="14.4" customHeight="1" x14ac:dyDescent="0.3">
      <c r="A272" s="649" t="s">
        <v>1830</v>
      </c>
      <c r="B272" s="650" t="s">
        <v>1647</v>
      </c>
      <c r="C272" s="650" t="s">
        <v>1659</v>
      </c>
      <c r="D272" s="650" t="s">
        <v>1666</v>
      </c>
      <c r="E272" s="650" t="s">
        <v>1643</v>
      </c>
      <c r="F272" s="653">
        <v>5400</v>
      </c>
      <c r="G272" s="653">
        <v>29358</v>
      </c>
      <c r="H272" s="653">
        <v>1</v>
      </c>
      <c r="I272" s="653">
        <v>5.4366666666666665</v>
      </c>
      <c r="J272" s="653">
        <v>2700</v>
      </c>
      <c r="K272" s="653">
        <v>14961</v>
      </c>
      <c r="L272" s="653">
        <v>0.50960555896178217</v>
      </c>
      <c r="M272" s="653">
        <v>5.5411111111111113</v>
      </c>
      <c r="N272" s="653">
        <v>2301</v>
      </c>
      <c r="O272" s="653">
        <v>12770.55</v>
      </c>
      <c r="P272" s="666">
        <v>0.43499386879215202</v>
      </c>
      <c r="Q272" s="654">
        <v>5.55</v>
      </c>
    </row>
    <row r="273" spans="1:17" ht="14.4" customHeight="1" x14ac:dyDescent="0.3">
      <c r="A273" s="649" t="s">
        <v>1830</v>
      </c>
      <c r="B273" s="650" t="s">
        <v>1647</v>
      </c>
      <c r="C273" s="650" t="s">
        <v>1659</v>
      </c>
      <c r="D273" s="650" t="s">
        <v>1668</v>
      </c>
      <c r="E273" s="650" t="s">
        <v>1643</v>
      </c>
      <c r="F273" s="653">
        <v>5502</v>
      </c>
      <c r="G273" s="653">
        <v>43209.18</v>
      </c>
      <c r="H273" s="653">
        <v>1</v>
      </c>
      <c r="I273" s="653">
        <v>7.853358778625954</v>
      </c>
      <c r="J273" s="653">
        <v>1260</v>
      </c>
      <c r="K273" s="653">
        <v>9929.4</v>
      </c>
      <c r="L273" s="653">
        <v>0.22979839006433353</v>
      </c>
      <c r="M273" s="653">
        <v>7.8804761904761902</v>
      </c>
      <c r="N273" s="653">
        <v>1470</v>
      </c>
      <c r="O273" s="653">
        <v>11598.3</v>
      </c>
      <c r="P273" s="666">
        <v>0.26842212696468665</v>
      </c>
      <c r="Q273" s="654">
        <v>7.89</v>
      </c>
    </row>
    <row r="274" spans="1:17" ht="14.4" customHeight="1" x14ac:dyDescent="0.3">
      <c r="A274" s="649" t="s">
        <v>1830</v>
      </c>
      <c r="B274" s="650" t="s">
        <v>1647</v>
      </c>
      <c r="C274" s="650" t="s">
        <v>1659</v>
      </c>
      <c r="D274" s="650" t="s">
        <v>1669</v>
      </c>
      <c r="E274" s="650" t="s">
        <v>1643</v>
      </c>
      <c r="F274" s="653">
        <v>170</v>
      </c>
      <c r="G274" s="653">
        <v>1439.9</v>
      </c>
      <c r="H274" s="653">
        <v>1</v>
      </c>
      <c r="I274" s="653">
        <v>8.4700000000000006</v>
      </c>
      <c r="J274" s="653"/>
      <c r="K274" s="653"/>
      <c r="L274" s="653"/>
      <c r="M274" s="653"/>
      <c r="N274" s="653">
        <v>120</v>
      </c>
      <c r="O274" s="653">
        <v>1130.4000000000001</v>
      </c>
      <c r="P274" s="666">
        <v>0.78505451767483858</v>
      </c>
      <c r="Q274" s="654">
        <v>9.42</v>
      </c>
    </row>
    <row r="275" spans="1:17" ht="14.4" customHeight="1" x14ac:dyDescent="0.3">
      <c r="A275" s="649" t="s">
        <v>1830</v>
      </c>
      <c r="B275" s="650" t="s">
        <v>1647</v>
      </c>
      <c r="C275" s="650" t="s">
        <v>1659</v>
      </c>
      <c r="D275" s="650" t="s">
        <v>1676</v>
      </c>
      <c r="E275" s="650" t="s">
        <v>1643</v>
      </c>
      <c r="F275" s="653">
        <v>33</v>
      </c>
      <c r="G275" s="653">
        <v>71769.69</v>
      </c>
      <c r="H275" s="653">
        <v>1</v>
      </c>
      <c r="I275" s="653">
        <v>2174.8390909090908</v>
      </c>
      <c r="J275" s="653">
        <v>42</v>
      </c>
      <c r="K275" s="653">
        <v>96241.71</v>
      </c>
      <c r="L275" s="653">
        <v>1.3409798760451661</v>
      </c>
      <c r="M275" s="653">
        <v>2291.4692857142859</v>
      </c>
      <c r="N275" s="653">
        <v>24</v>
      </c>
      <c r="O275" s="653">
        <v>52668.93</v>
      </c>
      <c r="P275" s="666">
        <v>0.73386035246912729</v>
      </c>
      <c r="Q275" s="654">
        <v>2194.5387500000002</v>
      </c>
    </row>
    <row r="276" spans="1:17" ht="14.4" customHeight="1" x14ac:dyDescent="0.3">
      <c r="A276" s="649" t="s">
        <v>1830</v>
      </c>
      <c r="B276" s="650" t="s">
        <v>1647</v>
      </c>
      <c r="C276" s="650" t="s">
        <v>1659</v>
      </c>
      <c r="D276" s="650" t="s">
        <v>1678</v>
      </c>
      <c r="E276" s="650" t="s">
        <v>1643</v>
      </c>
      <c r="F276" s="653">
        <v>12768</v>
      </c>
      <c r="G276" s="653">
        <v>38501.410000000003</v>
      </c>
      <c r="H276" s="653">
        <v>1</v>
      </c>
      <c r="I276" s="653">
        <v>3.0154613095238099</v>
      </c>
      <c r="J276" s="653">
        <v>26285</v>
      </c>
      <c r="K276" s="653">
        <v>81737.25</v>
      </c>
      <c r="L276" s="653">
        <v>2.1229677042996604</v>
      </c>
      <c r="M276" s="653">
        <v>3.1096537949400798</v>
      </c>
      <c r="N276" s="653">
        <v>19480</v>
      </c>
      <c r="O276" s="653">
        <v>63504.799999999996</v>
      </c>
      <c r="P276" s="666">
        <v>1.6494149175315915</v>
      </c>
      <c r="Q276" s="654">
        <v>3.26</v>
      </c>
    </row>
    <row r="277" spans="1:17" ht="14.4" customHeight="1" x14ac:dyDescent="0.3">
      <c r="A277" s="649" t="s">
        <v>1830</v>
      </c>
      <c r="B277" s="650" t="s">
        <v>1647</v>
      </c>
      <c r="C277" s="650" t="s">
        <v>1659</v>
      </c>
      <c r="D277" s="650" t="s">
        <v>1680</v>
      </c>
      <c r="E277" s="650" t="s">
        <v>1643</v>
      </c>
      <c r="F277" s="653"/>
      <c r="G277" s="653"/>
      <c r="H277" s="653"/>
      <c r="I277" s="653"/>
      <c r="J277" s="653"/>
      <c r="K277" s="653"/>
      <c r="L277" s="653"/>
      <c r="M277" s="653"/>
      <c r="N277" s="653">
        <v>220</v>
      </c>
      <c r="O277" s="653">
        <v>53528.2</v>
      </c>
      <c r="P277" s="666"/>
      <c r="Q277" s="654">
        <v>243.30999999999997</v>
      </c>
    </row>
    <row r="278" spans="1:17" ht="14.4" customHeight="1" x14ac:dyDescent="0.3">
      <c r="A278" s="649" t="s">
        <v>1830</v>
      </c>
      <c r="B278" s="650" t="s">
        <v>1647</v>
      </c>
      <c r="C278" s="650" t="s">
        <v>1659</v>
      </c>
      <c r="D278" s="650" t="s">
        <v>1682</v>
      </c>
      <c r="E278" s="650" t="s">
        <v>1643</v>
      </c>
      <c r="F278" s="653">
        <v>19446</v>
      </c>
      <c r="G278" s="653">
        <v>615788.88</v>
      </c>
      <c r="H278" s="653">
        <v>1</v>
      </c>
      <c r="I278" s="653">
        <v>31.666609071274298</v>
      </c>
      <c r="J278" s="653">
        <v>26799</v>
      </c>
      <c r="K278" s="653">
        <v>889389.68</v>
      </c>
      <c r="L278" s="653">
        <v>1.4443094198128423</v>
      </c>
      <c r="M278" s="653">
        <v>33.187420426135304</v>
      </c>
      <c r="N278" s="653">
        <v>10001</v>
      </c>
      <c r="O278" s="653">
        <v>333033.30000000005</v>
      </c>
      <c r="P278" s="666">
        <v>0.54082382910194815</v>
      </c>
      <c r="Q278" s="654">
        <v>33.300000000000004</v>
      </c>
    </row>
    <row r="279" spans="1:17" ht="14.4" customHeight="1" x14ac:dyDescent="0.3">
      <c r="A279" s="649" t="s">
        <v>1830</v>
      </c>
      <c r="B279" s="650" t="s">
        <v>1647</v>
      </c>
      <c r="C279" s="650" t="s">
        <v>1659</v>
      </c>
      <c r="D279" s="650" t="s">
        <v>1686</v>
      </c>
      <c r="E279" s="650" t="s">
        <v>1643</v>
      </c>
      <c r="F279" s="653">
        <v>2000</v>
      </c>
      <c r="G279" s="653">
        <v>25000</v>
      </c>
      <c r="H279" s="653">
        <v>1</v>
      </c>
      <c r="I279" s="653">
        <v>12.5</v>
      </c>
      <c r="J279" s="653"/>
      <c r="K279" s="653"/>
      <c r="L279" s="653"/>
      <c r="M279" s="653"/>
      <c r="N279" s="653"/>
      <c r="O279" s="653"/>
      <c r="P279" s="666"/>
      <c r="Q279" s="654"/>
    </row>
    <row r="280" spans="1:17" ht="14.4" customHeight="1" x14ac:dyDescent="0.3">
      <c r="A280" s="649" t="s">
        <v>1830</v>
      </c>
      <c r="B280" s="650" t="s">
        <v>1647</v>
      </c>
      <c r="C280" s="650" t="s">
        <v>1659</v>
      </c>
      <c r="D280" s="650" t="s">
        <v>1689</v>
      </c>
      <c r="E280" s="650" t="s">
        <v>1643</v>
      </c>
      <c r="F280" s="653"/>
      <c r="G280" s="653"/>
      <c r="H280" s="653"/>
      <c r="I280" s="653"/>
      <c r="J280" s="653"/>
      <c r="K280" s="653"/>
      <c r="L280" s="653"/>
      <c r="M280" s="653"/>
      <c r="N280" s="653">
        <v>1644</v>
      </c>
      <c r="O280" s="653">
        <v>96700.079999999987</v>
      </c>
      <c r="P280" s="666"/>
      <c r="Q280" s="654">
        <v>58.819999999999993</v>
      </c>
    </row>
    <row r="281" spans="1:17" ht="14.4" customHeight="1" x14ac:dyDescent="0.3">
      <c r="A281" s="649" t="s">
        <v>1830</v>
      </c>
      <c r="B281" s="650" t="s">
        <v>1647</v>
      </c>
      <c r="C281" s="650" t="s">
        <v>1692</v>
      </c>
      <c r="D281" s="650" t="s">
        <v>1693</v>
      </c>
      <c r="E281" s="650" t="s">
        <v>1694</v>
      </c>
      <c r="F281" s="653">
        <v>4</v>
      </c>
      <c r="G281" s="653">
        <v>3537.28</v>
      </c>
      <c r="H281" s="653">
        <v>1</v>
      </c>
      <c r="I281" s="653">
        <v>884.32</v>
      </c>
      <c r="J281" s="653"/>
      <c r="K281" s="653"/>
      <c r="L281" s="653"/>
      <c r="M281" s="653"/>
      <c r="N281" s="653">
        <v>19</v>
      </c>
      <c r="O281" s="653">
        <v>16802.080000000002</v>
      </c>
      <c r="P281" s="666">
        <v>4.75</v>
      </c>
      <c r="Q281" s="654">
        <v>884.32</v>
      </c>
    </row>
    <row r="282" spans="1:17" ht="14.4" customHeight="1" x14ac:dyDescent="0.3">
      <c r="A282" s="649" t="s">
        <v>1830</v>
      </c>
      <c r="B282" s="650" t="s">
        <v>1647</v>
      </c>
      <c r="C282" s="650" t="s">
        <v>1695</v>
      </c>
      <c r="D282" s="650" t="s">
        <v>1696</v>
      </c>
      <c r="E282" s="650" t="s">
        <v>1697</v>
      </c>
      <c r="F282" s="653"/>
      <c r="G282" s="653"/>
      <c r="H282" s="653"/>
      <c r="I282" s="653"/>
      <c r="J282" s="653">
        <v>1</v>
      </c>
      <c r="K282" s="653">
        <v>34</v>
      </c>
      <c r="L282" s="653"/>
      <c r="M282" s="653">
        <v>34</v>
      </c>
      <c r="N282" s="653"/>
      <c r="O282" s="653"/>
      <c r="P282" s="666"/>
      <c r="Q282" s="654"/>
    </row>
    <row r="283" spans="1:17" ht="14.4" customHeight="1" x14ac:dyDescent="0.3">
      <c r="A283" s="649" t="s">
        <v>1830</v>
      </c>
      <c r="B283" s="650" t="s">
        <v>1647</v>
      </c>
      <c r="C283" s="650" t="s">
        <v>1695</v>
      </c>
      <c r="D283" s="650" t="s">
        <v>1698</v>
      </c>
      <c r="E283" s="650" t="s">
        <v>1699</v>
      </c>
      <c r="F283" s="653">
        <v>1</v>
      </c>
      <c r="G283" s="653">
        <v>419</v>
      </c>
      <c r="H283" s="653">
        <v>1</v>
      </c>
      <c r="I283" s="653">
        <v>419</v>
      </c>
      <c r="J283" s="653">
        <v>2</v>
      </c>
      <c r="K283" s="653">
        <v>840</v>
      </c>
      <c r="L283" s="653">
        <v>2.0047732696897373</v>
      </c>
      <c r="M283" s="653">
        <v>420</v>
      </c>
      <c r="N283" s="653">
        <v>3</v>
      </c>
      <c r="O283" s="653">
        <v>1266</v>
      </c>
      <c r="P283" s="666">
        <v>3.0214797136038185</v>
      </c>
      <c r="Q283" s="654">
        <v>422</v>
      </c>
    </row>
    <row r="284" spans="1:17" ht="14.4" customHeight="1" x14ac:dyDescent="0.3">
      <c r="A284" s="649" t="s">
        <v>1830</v>
      </c>
      <c r="B284" s="650" t="s">
        <v>1647</v>
      </c>
      <c r="C284" s="650" t="s">
        <v>1695</v>
      </c>
      <c r="D284" s="650" t="s">
        <v>1721</v>
      </c>
      <c r="E284" s="650" t="s">
        <v>1722</v>
      </c>
      <c r="F284" s="653">
        <v>38</v>
      </c>
      <c r="G284" s="653">
        <v>69768</v>
      </c>
      <c r="H284" s="653">
        <v>1</v>
      </c>
      <c r="I284" s="653">
        <v>1836</v>
      </c>
      <c r="J284" s="653">
        <v>9</v>
      </c>
      <c r="K284" s="653">
        <v>16560</v>
      </c>
      <c r="L284" s="653">
        <v>0.23735810113519093</v>
      </c>
      <c r="M284" s="653">
        <v>1840</v>
      </c>
      <c r="N284" s="653">
        <v>11</v>
      </c>
      <c r="O284" s="653">
        <v>20276</v>
      </c>
      <c r="P284" s="666">
        <v>0.29062034170393303</v>
      </c>
      <c r="Q284" s="654">
        <v>1843.2727272727273</v>
      </c>
    </row>
    <row r="285" spans="1:17" ht="14.4" customHeight="1" x14ac:dyDescent="0.3">
      <c r="A285" s="649" t="s">
        <v>1830</v>
      </c>
      <c r="B285" s="650" t="s">
        <v>1647</v>
      </c>
      <c r="C285" s="650" t="s">
        <v>1695</v>
      </c>
      <c r="D285" s="650" t="s">
        <v>1729</v>
      </c>
      <c r="E285" s="650" t="s">
        <v>1730</v>
      </c>
      <c r="F285" s="653">
        <v>33</v>
      </c>
      <c r="G285" s="653">
        <v>21549</v>
      </c>
      <c r="H285" s="653">
        <v>1</v>
      </c>
      <c r="I285" s="653">
        <v>653</v>
      </c>
      <c r="J285" s="653">
        <v>42</v>
      </c>
      <c r="K285" s="653">
        <v>27468</v>
      </c>
      <c r="L285" s="653">
        <v>1.2746763190867325</v>
      </c>
      <c r="M285" s="653">
        <v>654</v>
      </c>
      <c r="N285" s="653">
        <v>24</v>
      </c>
      <c r="O285" s="653">
        <v>15729</v>
      </c>
      <c r="P285" s="666">
        <v>0.72991786161770844</v>
      </c>
      <c r="Q285" s="654">
        <v>655.375</v>
      </c>
    </row>
    <row r="286" spans="1:17" ht="14.4" customHeight="1" x14ac:dyDescent="0.3">
      <c r="A286" s="649" t="s">
        <v>1830</v>
      </c>
      <c r="B286" s="650" t="s">
        <v>1647</v>
      </c>
      <c r="C286" s="650" t="s">
        <v>1695</v>
      </c>
      <c r="D286" s="650" t="s">
        <v>1735</v>
      </c>
      <c r="E286" s="650" t="s">
        <v>1736</v>
      </c>
      <c r="F286" s="653">
        <v>49</v>
      </c>
      <c r="G286" s="653">
        <v>85799</v>
      </c>
      <c r="H286" s="653">
        <v>1</v>
      </c>
      <c r="I286" s="653">
        <v>1751</v>
      </c>
      <c r="J286" s="653">
        <v>78</v>
      </c>
      <c r="K286" s="653">
        <v>136812</v>
      </c>
      <c r="L286" s="653">
        <v>1.5945640392079161</v>
      </c>
      <c r="M286" s="653">
        <v>1754</v>
      </c>
      <c r="N286" s="653">
        <v>67</v>
      </c>
      <c r="O286" s="653">
        <v>117680</v>
      </c>
      <c r="P286" s="666">
        <v>1.3715777573165189</v>
      </c>
      <c r="Q286" s="654">
        <v>1756.4179104477612</v>
      </c>
    </row>
    <row r="287" spans="1:17" ht="14.4" customHeight="1" x14ac:dyDescent="0.3">
      <c r="A287" s="649" t="s">
        <v>1830</v>
      </c>
      <c r="B287" s="650" t="s">
        <v>1647</v>
      </c>
      <c r="C287" s="650" t="s">
        <v>1695</v>
      </c>
      <c r="D287" s="650" t="s">
        <v>1737</v>
      </c>
      <c r="E287" s="650" t="s">
        <v>1738</v>
      </c>
      <c r="F287" s="653">
        <v>6</v>
      </c>
      <c r="G287" s="653">
        <v>2454</v>
      </c>
      <c r="H287" s="653">
        <v>1</v>
      </c>
      <c r="I287" s="653">
        <v>409</v>
      </c>
      <c r="J287" s="653">
        <v>6</v>
      </c>
      <c r="K287" s="653">
        <v>2460</v>
      </c>
      <c r="L287" s="653">
        <v>1.0024449877750612</v>
      </c>
      <c r="M287" s="653">
        <v>410</v>
      </c>
      <c r="N287" s="653">
        <v>6</v>
      </c>
      <c r="O287" s="653">
        <v>2468</v>
      </c>
      <c r="P287" s="666">
        <v>1.0057049714751427</v>
      </c>
      <c r="Q287" s="654">
        <v>411.33333333333331</v>
      </c>
    </row>
    <row r="288" spans="1:17" ht="14.4" customHeight="1" x14ac:dyDescent="0.3">
      <c r="A288" s="649" t="s">
        <v>1830</v>
      </c>
      <c r="B288" s="650" t="s">
        <v>1647</v>
      </c>
      <c r="C288" s="650" t="s">
        <v>1695</v>
      </c>
      <c r="D288" s="650" t="s">
        <v>1743</v>
      </c>
      <c r="E288" s="650" t="s">
        <v>1744</v>
      </c>
      <c r="F288" s="653"/>
      <c r="G288" s="653"/>
      <c r="H288" s="653"/>
      <c r="I288" s="653"/>
      <c r="J288" s="653">
        <v>63</v>
      </c>
      <c r="K288" s="653">
        <v>902664</v>
      </c>
      <c r="L288" s="653"/>
      <c r="M288" s="653">
        <v>14328</v>
      </c>
      <c r="N288" s="653">
        <v>27</v>
      </c>
      <c r="O288" s="653">
        <v>386904</v>
      </c>
      <c r="P288" s="666"/>
      <c r="Q288" s="654">
        <v>14329.777777777777</v>
      </c>
    </row>
    <row r="289" spans="1:17" ht="14.4" customHeight="1" x14ac:dyDescent="0.3">
      <c r="A289" s="649" t="s">
        <v>1830</v>
      </c>
      <c r="B289" s="650" t="s">
        <v>1647</v>
      </c>
      <c r="C289" s="650" t="s">
        <v>1695</v>
      </c>
      <c r="D289" s="650" t="s">
        <v>1749</v>
      </c>
      <c r="E289" s="650" t="s">
        <v>1643</v>
      </c>
      <c r="F289" s="653">
        <v>67</v>
      </c>
      <c r="G289" s="653">
        <v>981738</v>
      </c>
      <c r="H289" s="653">
        <v>1</v>
      </c>
      <c r="I289" s="653">
        <v>14652.805970149253</v>
      </c>
      <c r="J289" s="653"/>
      <c r="K289" s="653"/>
      <c r="L289" s="653"/>
      <c r="M289" s="653"/>
      <c r="N289" s="653"/>
      <c r="O289" s="653"/>
      <c r="P289" s="666"/>
      <c r="Q289" s="654"/>
    </row>
    <row r="290" spans="1:17" ht="14.4" customHeight="1" x14ac:dyDescent="0.3">
      <c r="A290" s="649" t="s">
        <v>1830</v>
      </c>
      <c r="B290" s="650" t="s">
        <v>1647</v>
      </c>
      <c r="C290" s="650" t="s">
        <v>1695</v>
      </c>
      <c r="D290" s="650" t="s">
        <v>1754</v>
      </c>
      <c r="E290" s="650" t="s">
        <v>1755</v>
      </c>
      <c r="F290" s="653">
        <v>3</v>
      </c>
      <c r="G290" s="653">
        <v>1734</v>
      </c>
      <c r="H290" s="653">
        <v>1</v>
      </c>
      <c r="I290" s="653">
        <v>578</v>
      </c>
      <c r="J290" s="653">
        <v>2</v>
      </c>
      <c r="K290" s="653">
        <v>1160</v>
      </c>
      <c r="L290" s="653">
        <v>0.66897347174163779</v>
      </c>
      <c r="M290" s="653">
        <v>580</v>
      </c>
      <c r="N290" s="653">
        <v>1</v>
      </c>
      <c r="O290" s="653">
        <v>580</v>
      </c>
      <c r="P290" s="666">
        <v>0.3344867358708189</v>
      </c>
      <c r="Q290" s="654">
        <v>580</v>
      </c>
    </row>
    <row r="291" spans="1:17" ht="14.4" customHeight="1" x14ac:dyDescent="0.3">
      <c r="A291" s="649" t="s">
        <v>1830</v>
      </c>
      <c r="B291" s="650" t="s">
        <v>1647</v>
      </c>
      <c r="C291" s="650" t="s">
        <v>1695</v>
      </c>
      <c r="D291" s="650" t="s">
        <v>1760</v>
      </c>
      <c r="E291" s="650" t="s">
        <v>1761</v>
      </c>
      <c r="F291" s="653">
        <v>19</v>
      </c>
      <c r="G291" s="653">
        <v>24377</v>
      </c>
      <c r="H291" s="653">
        <v>1</v>
      </c>
      <c r="I291" s="653">
        <v>1283</v>
      </c>
      <c r="J291" s="653">
        <v>38</v>
      </c>
      <c r="K291" s="653">
        <v>48868</v>
      </c>
      <c r="L291" s="653">
        <v>2.0046765393608728</v>
      </c>
      <c r="M291" s="653">
        <v>1286</v>
      </c>
      <c r="N291" s="653">
        <v>29</v>
      </c>
      <c r="O291" s="653">
        <v>37360</v>
      </c>
      <c r="P291" s="666">
        <v>1.5325921975632768</v>
      </c>
      <c r="Q291" s="654">
        <v>1288.2758620689656</v>
      </c>
    </row>
    <row r="292" spans="1:17" ht="14.4" customHeight="1" x14ac:dyDescent="0.3">
      <c r="A292" s="649" t="s">
        <v>1830</v>
      </c>
      <c r="B292" s="650" t="s">
        <v>1647</v>
      </c>
      <c r="C292" s="650" t="s">
        <v>1695</v>
      </c>
      <c r="D292" s="650" t="s">
        <v>1762</v>
      </c>
      <c r="E292" s="650" t="s">
        <v>1763</v>
      </c>
      <c r="F292" s="653">
        <v>37</v>
      </c>
      <c r="G292" s="653">
        <v>17982</v>
      </c>
      <c r="H292" s="653">
        <v>1</v>
      </c>
      <c r="I292" s="653">
        <v>486</v>
      </c>
      <c r="J292" s="653">
        <v>47</v>
      </c>
      <c r="K292" s="653">
        <v>22889</v>
      </c>
      <c r="L292" s="653">
        <v>1.2728839951062174</v>
      </c>
      <c r="M292" s="653">
        <v>487</v>
      </c>
      <c r="N292" s="653">
        <v>36</v>
      </c>
      <c r="O292" s="653">
        <v>17568</v>
      </c>
      <c r="P292" s="666">
        <v>0.97697697697697694</v>
      </c>
      <c r="Q292" s="654">
        <v>488</v>
      </c>
    </row>
    <row r="293" spans="1:17" ht="14.4" customHeight="1" x14ac:dyDescent="0.3">
      <c r="A293" s="649" t="s">
        <v>1830</v>
      </c>
      <c r="B293" s="650" t="s">
        <v>1647</v>
      </c>
      <c r="C293" s="650" t="s">
        <v>1695</v>
      </c>
      <c r="D293" s="650" t="s">
        <v>1766</v>
      </c>
      <c r="E293" s="650" t="s">
        <v>1767</v>
      </c>
      <c r="F293" s="653">
        <v>2</v>
      </c>
      <c r="G293" s="653">
        <v>5058</v>
      </c>
      <c r="H293" s="653">
        <v>1</v>
      </c>
      <c r="I293" s="653">
        <v>2529</v>
      </c>
      <c r="J293" s="653"/>
      <c r="K293" s="653"/>
      <c r="L293" s="653"/>
      <c r="M293" s="653"/>
      <c r="N293" s="653">
        <v>1</v>
      </c>
      <c r="O293" s="653">
        <v>2535</v>
      </c>
      <c r="P293" s="666">
        <v>0.50118623962040332</v>
      </c>
      <c r="Q293" s="654">
        <v>2535</v>
      </c>
    </row>
    <row r="294" spans="1:17" ht="14.4" customHeight="1" x14ac:dyDescent="0.3">
      <c r="A294" s="649" t="s">
        <v>1830</v>
      </c>
      <c r="B294" s="650" t="s">
        <v>1647</v>
      </c>
      <c r="C294" s="650" t="s">
        <v>1695</v>
      </c>
      <c r="D294" s="650" t="s">
        <v>1782</v>
      </c>
      <c r="E294" s="650" t="s">
        <v>1783</v>
      </c>
      <c r="F294" s="653">
        <v>1</v>
      </c>
      <c r="G294" s="653">
        <v>690</v>
      </c>
      <c r="H294" s="653">
        <v>1</v>
      </c>
      <c r="I294" s="653">
        <v>690</v>
      </c>
      <c r="J294" s="653"/>
      <c r="K294" s="653"/>
      <c r="L294" s="653"/>
      <c r="M294" s="653"/>
      <c r="N294" s="653"/>
      <c r="O294" s="653"/>
      <c r="P294" s="666"/>
      <c r="Q294" s="654"/>
    </row>
    <row r="295" spans="1:17" ht="14.4" customHeight="1" x14ac:dyDescent="0.3">
      <c r="A295" s="649" t="s">
        <v>1831</v>
      </c>
      <c r="B295" s="650" t="s">
        <v>1647</v>
      </c>
      <c r="C295" s="650" t="s">
        <v>1648</v>
      </c>
      <c r="D295" s="650" t="s">
        <v>1654</v>
      </c>
      <c r="E295" s="650" t="s">
        <v>878</v>
      </c>
      <c r="F295" s="653"/>
      <c r="G295" s="653"/>
      <c r="H295" s="653"/>
      <c r="I295" s="653"/>
      <c r="J295" s="653">
        <v>0.4</v>
      </c>
      <c r="K295" s="653">
        <v>873.72</v>
      </c>
      <c r="L295" s="653"/>
      <c r="M295" s="653">
        <v>2184.2999999999997</v>
      </c>
      <c r="N295" s="653">
        <v>3.7500000000000004</v>
      </c>
      <c r="O295" s="653">
        <v>8191.1900000000005</v>
      </c>
      <c r="P295" s="666"/>
      <c r="Q295" s="654">
        <v>2184.3173333333334</v>
      </c>
    </row>
    <row r="296" spans="1:17" ht="14.4" customHeight="1" x14ac:dyDescent="0.3">
      <c r="A296" s="649" t="s">
        <v>1831</v>
      </c>
      <c r="B296" s="650" t="s">
        <v>1647</v>
      </c>
      <c r="C296" s="650" t="s">
        <v>1648</v>
      </c>
      <c r="D296" s="650" t="s">
        <v>1655</v>
      </c>
      <c r="E296" s="650" t="s">
        <v>874</v>
      </c>
      <c r="F296" s="653"/>
      <c r="G296" s="653"/>
      <c r="H296" s="653"/>
      <c r="I296" s="653"/>
      <c r="J296" s="653">
        <v>0.1</v>
      </c>
      <c r="K296" s="653">
        <v>94.48</v>
      </c>
      <c r="L296" s="653"/>
      <c r="M296" s="653">
        <v>944.8</v>
      </c>
      <c r="N296" s="653"/>
      <c r="O296" s="653"/>
      <c r="P296" s="666"/>
      <c r="Q296" s="654"/>
    </row>
    <row r="297" spans="1:17" ht="14.4" customHeight="1" x14ac:dyDescent="0.3">
      <c r="A297" s="649" t="s">
        <v>1831</v>
      </c>
      <c r="B297" s="650" t="s">
        <v>1647</v>
      </c>
      <c r="C297" s="650" t="s">
        <v>1659</v>
      </c>
      <c r="D297" s="650" t="s">
        <v>1662</v>
      </c>
      <c r="E297" s="650" t="s">
        <v>1643</v>
      </c>
      <c r="F297" s="653">
        <v>690</v>
      </c>
      <c r="G297" s="653">
        <v>3207.3</v>
      </c>
      <c r="H297" s="653">
        <v>1</v>
      </c>
      <c r="I297" s="653">
        <v>4.6482608695652177</v>
      </c>
      <c r="J297" s="653"/>
      <c r="K297" s="653"/>
      <c r="L297" s="653"/>
      <c r="M297" s="653"/>
      <c r="N297" s="653">
        <v>180</v>
      </c>
      <c r="O297" s="653">
        <v>918</v>
      </c>
      <c r="P297" s="666">
        <v>0.28622205593489852</v>
      </c>
      <c r="Q297" s="654">
        <v>5.0999999999999996</v>
      </c>
    </row>
    <row r="298" spans="1:17" ht="14.4" customHeight="1" x14ac:dyDescent="0.3">
      <c r="A298" s="649" t="s">
        <v>1831</v>
      </c>
      <c r="B298" s="650" t="s">
        <v>1647</v>
      </c>
      <c r="C298" s="650" t="s">
        <v>1659</v>
      </c>
      <c r="D298" s="650" t="s">
        <v>1666</v>
      </c>
      <c r="E298" s="650" t="s">
        <v>1643</v>
      </c>
      <c r="F298" s="653">
        <v>900</v>
      </c>
      <c r="G298" s="653">
        <v>4950</v>
      </c>
      <c r="H298" s="653">
        <v>1</v>
      </c>
      <c r="I298" s="653">
        <v>5.5</v>
      </c>
      <c r="J298" s="653"/>
      <c r="K298" s="653"/>
      <c r="L298" s="653"/>
      <c r="M298" s="653"/>
      <c r="N298" s="653"/>
      <c r="O298" s="653"/>
      <c r="P298" s="666"/>
      <c r="Q298" s="654"/>
    </row>
    <row r="299" spans="1:17" ht="14.4" customHeight="1" x14ac:dyDescent="0.3">
      <c r="A299" s="649" t="s">
        <v>1831</v>
      </c>
      <c r="B299" s="650" t="s">
        <v>1647</v>
      </c>
      <c r="C299" s="650" t="s">
        <v>1659</v>
      </c>
      <c r="D299" s="650" t="s">
        <v>1676</v>
      </c>
      <c r="E299" s="650" t="s">
        <v>1643</v>
      </c>
      <c r="F299" s="653">
        <v>3</v>
      </c>
      <c r="G299" s="653">
        <v>6559.59</v>
      </c>
      <c r="H299" s="653">
        <v>1</v>
      </c>
      <c r="I299" s="653">
        <v>2186.5300000000002</v>
      </c>
      <c r="J299" s="653"/>
      <c r="K299" s="653"/>
      <c r="L299" s="653"/>
      <c r="M299" s="653"/>
      <c r="N299" s="653"/>
      <c r="O299" s="653"/>
      <c r="P299" s="666"/>
      <c r="Q299" s="654"/>
    </row>
    <row r="300" spans="1:17" ht="14.4" customHeight="1" x14ac:dyDescent="0.3">
      <c r="A300" s="649" t="s">
        <v>1831</v>
      </c>
      <c r="B300" s="650" t="s">
        <v>1647</v>
      </c>
      <c r="C300" s="650" t="s">
        <v>1659</v>
      </c>
      <c r="D300" s="650" t="s">
        <v>1678</v>
      </c>
      <c r="E300" s="650" t="s">
        <v>1643</v>
      </c>
      <c r="F300" s="653">
        <v>7820</v>
      </c>
      <c r="G300" s="653">
        <v>23695.35</v>
      </c>
      <c r="H300" s="653">
        <v>1</v>
      </c>
      <c r="I300" s="653">
        <v>3.0300959079283887</v>
      </c>
      <c r="J300" s="653">
        <v>2731</v>
      </c>
      <c r="K300" s="653">
        <v>8520.7200000000012</v>
      </c>
      <c r="L300" s="653">
        <v>0.35959460400458326</v>
      </c>
      <c r="M300" s="653">
        <v>3.1200000000000006</v>
      </c>
      <c r="N300" s="653">
        <v>11577</v>
      </c>
      <c r="O300" s="653">
        <v>37741.020000000004</v>
      </c>
      <c r="P300" s="666">
        <v>1.5927606049288154</v>
      </c>
      <c r="Q300" s="654">
        <v>3.2600000000000002</v>
      </c>
    </row>
    <row r="301" spans="1:17" ht="14.4" customHeight="1" x14ac:dyDescent="0.3">
      <c r="A301" s="649" t="s">
        <v>1831</v>
      </c>
      <c r="B301" s="650" t="s">
        <v>1647</v>
      </c>
      <c r="C301" s="650" t="s">
        <v>1659</v>
      </c>
      <c r="D301" s="650" t="s">
        <v>1682</v>
      </c>
      <c r="E301" s="650" t="s">
        <v>1643</v>
      </c>
      <c r="F301" s="653"/>
      <c r="G301" s="653"/>
      <c r="H301" s="653"/>
      <c r="I301" s="653"/>
      <c r="J301" s="653">
        <v>1236</v>
      </c>
      <c r="K301" s="653">
        <v>41121.72</v>
      </c>
      <c r="L301" s="653"/>
      <c r="M301" s="653">
        <v>33.270000000000003</v>
      </c>
      <c r="N301" s="653">
        <v>3187</v>
      </c>
      <c r="O301" s="653">
        <v>106127.1</v>
      </c>
      <c r="P301" s="666"/>
      <c r="Q301" s="654">
        <v>33.300000000000004</v>
      </c>
    </row>
    <row r="302" spans="1:17" ht="14.4" customHeight="1" x14ac:dyDescent="0.3">
      <c r="A302" s="649" t="s">
        <v>1831</v>
      </c>
      <c r="B302" s="650" t="s">
        <v>1647</v>
      </c>
      <c r="C302" s="650" t="s">
        <v>1659</v>
      </c>
      <c r="D302" s="650" t="s">
        <v>1684</v>
      </c>
      <c r="E302" s="650" t="s">
        <v>1643</v>
      </c>
      <c r="F302" s="653">
        <v>450</v>
      </c>
      <c r="G302" s="653">
        <v>66384</v>
      </c>
      <c r="H302" s="653">
        <v>1</v>
      </c>
      <c r="I302" s="653">
        <v>147.52000000000001</v>
      </c>
      <c r="J302" s="653">
        <v>365</v>
      </c>
      <c r="K302" s="653">
        <v>57470.3</v>
      </c>
      <c r="L302" s="653">
        <v>0.86572517474090149</v>
      </c>
      <c r="M302" s="653">
        <v>157.45287671232879</v>
      </c>
      <c r="N302" s="653">
        <v>164</v>
      </c>
      <c r="O302" s="653">
        <v>26013.68</v>
      </c>
      <c r="P302" s="666">
        <v>0.39186671487105329</v>
      </c>
      <c r="Q302" s="654">
        <v>158.62</v>
      </c>
    </row>
    <row r="303" spans="1:17" ht="14.4" customHeight="1" x14ac:dyDescent="0.3">
      <c r="A303" s="649" t="s">
        <v>1831</v>
      </c>
      <c r="B303" s="650" t="s">
        <v>1647</v>
      </c>
      <c r="C303" s="650" t="s">
        <v>1692</v>
      </c>
      <c r="D303" s="650" t="s">
        <v>1693</v>
      </c>
      <c r="E303" s="650" t="s">
        <v>1694</v>
      </c>
      <c r="F303" s="653"/>
      <c r="G303" s="653"/>
      <c r="H303" s="653"/>
      <c r="I303" s="653"/>
      <c r="J303" s="653"/>
      <c r="K303" s="653"/>
      <c r="L303" s="653"/>
      <c r="M303" s="653"/>
      <c r="N303" s="653">
        <v>6</v>
      </c>
      <c r="O303" s="653">
        <v>5305.92</v>
      </c>
      <c r="P303" s="666"/>
      <c r="Q303" s="654">
        <v>884.32</v>
      </c>
    </row>
    <row r="304" spans="1:17" ht="14.4" customHeight="1" x14ac:dyDescent="0.3">
      <c r="A304" s="649" t="s">
        <v>1831</v>
      </c>
      <c r="B304" s="650" t="s">
        <v>1647</v>
      </c>
      <c r="C304" s="650" t="s">
        <v>1695</v>
      </c>
      <c r="D304" s="650" t="s">
        <v>1700</v>
      </c>
      <c r="E304" s="650" t="s">
        <v>1701</v>
      </c>
      <c r="F304" s="653"/>
      <c r="G304" s="653"/>
      <c r="H304" s="653"/>
      <c r="I304" s="653"/>
      <c r="J304" s="653">
        <v>1</v>
      </c>
      <c r="K304" s="653">
        <v>163</v>
      </c>
      <c r="L304" s="653"/>
      <c r="M304" s="653">
        <v>163</v>
      </c>
      <c r="N304" s="653"/>
      <c r="O304" s="653"/>
      <c r="P304" s="666"/>
      <c r="Q304" s="654"/>
    </row>
    <row r="305" spans="1:17" ht="14.4" customHeight="1" x14ac:dyDescent="0.3">
      <c r="A305" s="649" t="s">
        <v>1831</v>
      </c>
      <c r="B305" s="650" t="s">
        <v>1647</v>
      </c>
      <c r="C305" s="650" t="s">
        <v>1695</v>
      </c>
      <c r="D305" s="650" t="s">
        <v>1729</v>
      </c>
      <c r="E305" s="650" t="s">
        <v>1730</v>
      </c>
      <c r="F305" s="653">
        <v>3</v>
      </c>
      <c r="G305" s="653">
        <v>1959</v>
      </c>
      <c r="H305" s="653">
        <v>1</v>
      </c>
      <c r="I305" s="653">
        <v>653</v>
      </c>
      <c r="J305" s="653"/>
      <c r="K305" s="653"/>
      <c r="L305" s="653"/>
      <c r="M305" s="653"/>
      <c r="N305" s="653"/>
      <c r="O305" s="653"/>
      <c r="P305" s="666"/>
      <c r="Q305" s="654"/>
    </row>
    <row r="306" spans="1:17" ht="14.4" customHeight="1" x14ac:dyDescent="0.3">
      <c r="A306" s="649" t="s">
        <v>1831</v>
      </c>
      <c r="B306" s="650" t="s">
        <v>1647</v>
      </c>
      <c r="C306" s="650" t="s">
        <v>1695</v>
      </c>
      <c r="D306" s="650" t="s">
        <v>1735</v>
      </c>
      <c r="E306" s="650" t="s">
        <v>1736</v>
      </c>
      <c r="F306" s="653">
        <v>27</v>
      </c>
      <c r="G306" s="653">
        <v>47277</v>
      </c>
      <c r="H306" s="653">
        <v>1</v>
      </c>
      <c r="I306" s="653">
        <v>1751</v>
      </c>
      <c r="J306" s="653">
        <v>9</v>
      </c>
      <c r="K306" s="653">
        <v>15786</v>
      </c>
      <c r="L306" s="653">
        <v>0.33390443556063204</v>
      </c>
      <c r="M306" s="653">
        <v>1754</v>
      </c>
      <c r="N306" s="653">
        <v>26</v>
      </c>
      <c r="O306" s="653">
        <v>45718</v>
      </c>
      <c r="P306" s="666">
        <v>0.96702413435708701</v>
      </c>
      <c r="Q306" s="654">
        <v>1758.3846153846155</v>
      </c>
    </row>
    <row r="307" spans="1:17" ht="14.4" customHeight="1" x14ac:dyDescent="0.3">
      <c r="A307" s="649" t="s">
        <v>1831</v>
      </c>
      <c r="B307" s="650" t="s">
        <v>1647</v>
      </c>
      <c r="C307" s="650" t="s">
        <v>1695</v>
      </c>
      <c r="D307" s="650" t="s">
        <v>1737</v>
      </c>
      <c r="E307" s="650" t="s">
        <v>1738</v>
      </c>
      <c r="F307" s="653">
        <v>4</v>
      </c>
      <c r="G307" s="653">
        <v>1636</v>
      </c>
      <c r="H307" s="653">
        <v>1</v>
      </c>
      <c r="I307" s="653">
        <v>409</v>
      </c>
      <c r="J307" s="653">
        <v>2</v>
      </c>
      <c r="K307" s="653">
        <v>820</v>
      </c>
      <c r="L307" s="653">
        <v>0.5012224938875306</v>
      </c>
      <c r="M307" s="653">
        <v>410</v>
      </c>
      <c r="N307" s="653">
        <v>1</v>
      </c>
      <c r="O307" s="653">
        <v>412</v>
      </c>
      <c r="P307" s="666">
        <v>0.25183374083129584</v>
      </c>
      <c r="Q307" s="654">
        <v>412</v>
      </c>
    </row>
    <row r="308" spans="1:17" ht="14.4" customHeight="1" x14ac:dyDescent="0.3">
      <c r="A308" s="649" t="s">
        <v>1831</v>
      </c>
      <c r="B308" s="650" t="s">
        <v>1647</v>
      </c>
      <c r="C308" s="650" t="s">
        <v>1695</v>
      </c>
      <c r="D308" s="650" t="s">
        <v>1743</v>
      </c>
      <c r="E308" s="650" t="s">
        <v>1744</v>
      </c>
      <c r="F308" s="653"/>
      <c r="G308" s="653"/>
      <c r="H308" s="653"/>
      <c r="I308" s="653"/>
      <c r="J308" s="653">
        <v>3</v>
      </c>
      <c r="K308" s="653">
        <v>42984</v>
      </c>
      <c r="L308" s="653"/>
      <c r="M308" s="653">
        <v>14328</v>
      </c>
      <c r="N308" s="653">
        <v>7</v>
      </c>
      <c r="O308" s="653">
        <v>100336</v>
      </c>
      <c r="P308" s="666"/>
      <c r="Q308" s="654">
        <v>14333.714285714286</v>
      </c>
    </row>
    <row r="309" spans="1:17" ht="14.4" customHeight="1" x14ac:dyDescent="0.3">
      <c r="A309" s="649" t="s">
        <v>1831</v>
      </c>
      <c r="B309" s="650" t="s">
        <v>1647</v>
      </c>
      <c r="C309" s="650" t="s">
        <v>1695</v>
      </c>
      <c r="D309" s="650" t="s">
        <v>1754</v>
      </c>
      <c r="E309" s="650" t="s">
        <v>1755</v>
      </c>
      <c r="F309" s="653">
        <v>1</v>
      </c>
      <c r="G309" s="653">
        <v>578</v>
      </c>
      <c r="H309" s="653">
        <v>1</v>
      </c>
      <c r="I309" s="653">
        <v>578</v>
      </c>
      <c r="J309" s="653"/>
      <c r="K309" s="653"/>
      <c r="L309" s="653"/>
      <c r="M309" s="653"/>
      <c r="N309" s="653"/>
      <c r="O309" s="653"/>
      <c r="P309" s="666"/>
      <c r="Q309" s="654"/>
    </row>
    <row r="310" spans="1:17" ht="14.4" customHeight="1" x14ac:dyDescent="0.3">
      <c r="A310" s="649" t="s">
        <v>1831</v>
      </c>
      <c r="B310" s="650" t="s">
        <v>1647</v>
      </c>
      <c r="C310" s="650" t="s">
        <v>1695</v>
      </c>
      <c r="D310" s="650" t="s">
        <v>1760</v>
      </c>
      <c r="E310" s="650" t="s">
        <v>1761</v>
      </c>
      <c r="F310" s="653">
        <v>12</v>
      </c>
      <c r="G310" s="653">
        <v>15396</v>
      </c>
      <c r="H310" s="653">
        <v>1</v>
      </c>
      <c r="I310" s="653">
        <v>1283</v>
      </c>
      <c r="J310" s="653">
        <v>4</v>
      </c>
      <c r="K310" s="653">
        <v>5144</v>
      </c>
      <c r="L310" s="653">
        <v>0.3341127565601455</v>
      </c>
      <c r="M310" s="653">
        <v>1286</v>
      </c>
      <c r="N310" s="653">
        <v>16</v>
      </c>
      <c r="O310" s="653">
        <v>20648</v>
      </c>
      <c r="P310" s="666">
        <v>1.341127565601455</v>
      </c>
      <c r="Q310" s="654">
        <v>1290.5</v>
      </c>
    </row>
    <row r="311" spans="1:17" ht="14.4" customHeight="1" x14ac:dyDescent="0.3">
      <c r="A311" s="649" t="s">
        <v>1831</v>
      </c>
      <c r="B311" s="650" t="s">
        <v>1647</v>
      </c>
      <c r="C311" s="650" t="s">
        <v>1695</v>
      </c>
      <c r="D311" s="650" t="s">
        <v>1762</v>
      </c>
      <c r="E311" s="650" t="s">
        <v>1763</v>
      </c>
      <c r="F311" s="653">
        <v>4</v>
      </c>
      <c r="G311" s="653">
        <v>1944</v>
      </c>
      <c r="H311" s="653">
        <v>1</v>
      </c>
      <c r="I311" s="653">
        <v>486</v>
      </c>
      <c r="J311" s="653"/>
      <c r="K311" s="653"/>
      <c r="L311" s="653"/>
      <c r="M311" s="653"/>
      <c r="N311" s="653">
        <v>1</v>
      </c>
      <c r="O311" s="653">
        <v>489</v>
      </c>
      <c r="P311" s="666">
        <v>0.25154320987654322</v>
      </c>
      <c r="Q311" s="654">
        <v>489</v>
      </c>
    </row>
    <row r="312" spans="1:17" ht="14.4" customHeight="1" x14ac:dyDescent="0.3">
      <c r="A312" s="649" t="s">
        <v>1832</v>
      </c>
      <c r="B312" s="650" t="s">
        <v>1647</v>
      </c>
      <c r="C312" s="650" t="s">
        <v>1659</v>
      </c>
      <c r="D312" s="650" t="s">
        <v>1662</v>
      </c>
      <c r="E312" s="650" t="s">
        <v>1643</v>
      </c>
      <c r="F312" s="653"/>
      <c r="G312" s="653"/>
      <c r="H312" s="653"/>
      <c r="I312" s="653"/>
      <c r="J312" s="653">
        <v>300</v>
      </c>
      <c r="K312" s="653">
        <v>1398</v>
      </c>
      <c r="L312" s="653"/>
      <c r="M312" s="653">
        <v>4.66</v>
      </c>
      <c r="N312" s="653"/>
      <c r="O312" s="653"/>
      <c r="P312" s="666"/>
      <c r="Q312" s="654"/>
    </row>
    <row r="313" spans="1:17" ht="14.4" customHeight="1" x14ac:dyDescent="0.3">
      <c r="A313" s="649" t="s">
        <v>1832</v>
      </c>
      <c r="B313" s="650" t="s">
        <v>1647</v>
      </c>
      <c r="C313" s="650" t="s">
        <v>1659</v>
      </c>
      <c r="D313" s="650" t="s">
        <v>1676</v>
      </c>
      <c r="E313" s="650" t="s">
        <v>1643</v>
      </c>
      <c r="F313" s="653"/>
      <c r="G313" s="653"/>
      <c r="H313" s="653"/>
      <c r="I313" s="653"/>
      <c r="J313" s="653">
        <v>2</v>
      </c>
      <c r="K313" s="653">
        <v>4523.68</v>
      </c>
      <c r="L313" s="653"/>
      <c r="M313" s="653">
        <v>2261.84</v>
      </c>
      <c r="N313" s="653"/>
      <c r="O313" s="653"/>
      <c r="P313" s="666"/>
      <c r="Q313" s="654"/>
    </row>
    <row r="314" spans="1:17" ht="14.4" customHeight="1" x14ac:dyDescent="0.3">
      <c r="A314" s="649" t="s">
        <v>1832</v>
      </c>
      <c r="B314" s="650" t="s">
        <v>1647</v>
      </c>
      <c r="C314" s="650" t="s">
        <v>1659</v>
      </c>
      <c r="D314" s="650" t="s">
        <v>1678</v>
      </c>
      <c r="E314" s="650" t="s">
        <v>1643</v>
      </c>
      <c r="F314" s="653">
        <v>1938</v>
      </c>
      <c r="G314" s="653">
        <v>5697.72</v>
      </c>
      <c r="H314" s="653">
        <v>1</v>
      </c>
      <c r="I314" s="653">
        <v>2.94</v>
      </c>
      <c r="J314" s="653"/>
      <c r="K314" s="653"/>
      <c r="L314" s="653"/>
      <c r="M314" s="653"/>
      <c r="N314" s="653"/>
      <c r="O314" s="653"/>
      <c r="P314" s="666"/>
      <c r="Q314" s="654"/>
    </row>
    <row r="315" spans="1:17" ht="14.4" customHeight="1" x14ac:dyDescent="0.3">
      <c r="A315" s="649" t="s">
        <v>1832</v>
      </c>
      <c r="B315" s="650" t="s">
        <v>1647</v>
      </c>
      <c r="C315" s="650" t="s">
        <v>1695</v>
      </c>
      <c r="D315" s="650" t="s">
        <v>1696</v>
      </c>
      <c r="E315" s="650" t="s">
        <v>1697</v>
      </c>
      <c r="F315" s="653"/>
      <c r="G315" s="653"/>
      <c r="H315" s="653"/>
      <c r="I315" s="653"/>
      <c r="J315" s="653"/>
      <c r="K315" s="653"/>
      <c r="L315" s="653"/>
      <c r="M315" s="653"/>
      <c r="N315" s="653">
        <v>1</v>
      </c>
      <c r="O315" s="653">
        <v>35</v>
      </c>
      <c r="P315" s="666"/>
      <c r="Q315" s="654">
        <v>35</v>
      </c>
    </row>
    <row r="316" spans="1:17" ht="14.4" customHeight="1" x14ac:dyDescent="0.3">
      <c r="A316" s="649" t="s">
        <v>1832</v>
      </c>
      <c r="B316" s="650" t="s">
        <v>1647</v>
      </c>
      <c r="C316" s="650" t="s">
        <v>1695</v>
      </c>
      <c r="D316" s="650" t="s">
        <v>1729</v>
      </c>
      <c r="E316" s="650" t="s">
        <v>1730</v>
      </c>
      <c r="F316" s="653"/>
      <c r="G316" s="653"/>
      <c r="H316" s="653"/>
      <c r="I316" s="653"/>
      <c r="J316" s="653">
        <v>2</v>
      </c>
      <c r="K316" s="653">
        <v>1308</v>
      </c>
      <c r="L316" s="653"/>
      <c r="M316" s="653">
        <v>654</v>
      </c>
      <c r="N316" s="653"/>
      <c r="O316" s="653"/>
      <c r="P316" s="666"/>
      <c r="Q316" s="654"/>
    </row>
    <row r="317" spans="1:17" ht="14.4" customHeight="1" x14ac:dyDescent="0.3">
      <c r="A317" s="649" t="s">
        <v>1832</v>
      </c>
      <c r="B317" s="650" t="s">
        <v>1647</v>
      </c>
      <c r="C317" s="650" t="s">
        <v>1695</v>
      </c>
      <c r="D317" s="650" t="s">
        <v>1735</v>
      </c>
      <c r="E317" s="650" t="s">
        <v>1736</v>
      </c>
      <c r="F317" s="653">
        <v>6</v>
      </c>
      <c r="G317" s="653">
        <v>10506</v>
      </c>
      <c r="H317" s="653">
        <v>1</v>
      </c>
      <c r="I317" s="653">
        <v>1751</v>
      </c>
      <c r="J317" s="653"/>
      <c r="K317" s="653"/>
      <c r="L317" s="653"/>
      <c r="M317" s="653"/>
      <c r="N317" s="653"/>
      <c r="O317" s="653"/>
      <c r="P317" s="666"/>
      <c r="Q317" s="654"/>
    </row>
    <row r="318" spans="1:17" ht="14.4" customHeight="1" x14ac:dyDescent="0.3">
      <c r="A318" s="649" t="s">
        <v>1832</v>
      </c>
      <c r="B318" s="650" t="s">
        <v>1647</v>
      </c>
      <c r="C318" s="650" t="s">
        <v>1695</v>
      </c>
      <c r="D318" s="650" t="s">
        <v>1760</v>
      </c>
      <c r="E318" s="650" t="s">
        <v>1761</v>
      </c>
      <c r="F318" s="653">
        <v>3</v>
      </c>
      <c r="G318" s="653">
        <v>3849</v>
      </c>
      <c r="H318" s="653">
        <v>1</v>
      </c>
      <c r="I318" s="653">
        <v>1283</v>
      </c>
      <c r="J318" s="653"/>
      <c r="K318" s="653"/>
      <c r="L318" s="653"/>
      <c r="M318" s="653"/>
      <c r="N318" s="653"/>
      <c r="O318" s="653"/>
      <c r="P318" s="666"/>
      <c r="Q318" s="654"/>
    </row>
    <row r="319" spans="1:17" ht="14.4" customHeight="1" x14ac:dyDescent="0.3">
      <c r="A319" s="649" t="s">
        <v>1832</v>
      </c>
      <c r="B319" s="650" t="s">
        <v>1647</v>
      </c>
      <c r="C319" s="650" t="s">
        <v>1695</v>
      </c>
      <c r="D319" s="650" t="s">
        <v>1762</v>
      </c>
      <c r="E319" s="650" t="s">
        <v>1763</v>
      </c>
      <c r="F319" s="653"/>
      <c r="G319" s="653"/>
      <c r="H319" s="653"/>
      <c r="I319" s="653"/>
      <c r="J319" s="653">
        <v>2</v>
      </c>
      <c r="K319" s="653">
        <v>974</v>
      </c>
      <c r="L319" s="653"/>
      <c r="M319" s="653">
        <v>487</v>
      </c>
      <c r="N319" s="653"/>
      <c r="O319" s="653"/>
      <c r="P319" s="666"/>
      <c r="Q319" s="654"/>
    </row>
    <row r="320" spans="1:17" ht="14.4" customHeight="1" x14ac:dyDescent="0.3">
      <c r="A320" s="649" t="s">
        <v>1833</v>
      </c>
      <c r="B320" s="650" t="s">
        <v>1647</v>
      </c>
      <c r="C320" s="650" t="s">
        <v>1659</v>
      </c>
      <c r="D320" s="650" t="s">
        <v>1682</v>
      </c>
      <c r="E320" s="650" t="s">
        <v>1643</v>
      </c>
      <c r="F320" s="653">
        <v>404</v>
      </c>
      <c r="G320" s="653">
        <v>12572.48</v>
      </c>
      <c r="H320" s="653">
        <v>1</v>
      </c>
      <c r="I320" s="653">
        <v>31.119999999999997</v>
      </c>
      <c r="J320" s="653"/>
      <c r="K320" s="653"/>
      <c r="L320" s="653"/>
      <c r="M320" s="653"/>
      <c r="N320" s="653"/>
      <c r="O320" s="653"/>
      <c r="P320" s="666"/>
      <c r="Q320" s="654"/>
    </row>
    <row r="321" spans="1:17" ht="14.4" customHeight="1" x14ac:dyDescent="0.3">
      <c r="A321" s="649" t="s">
        <v>1833</v>
      </c>
      <c r="B321" s="650" t="s">
        <v>1647</v>
      </c>
      <c r="C321" s="650" t="s">
        <v>1695</v>
      </c>
      <c r="D321" s="650" t="s">
        <v>1749</v>
      </c>
      <c r="E321" s="650" t="s">
        <v>1643</v>
      </c>
      <c r="F321" s="653">
        <v>1</v>
      </c>
      <c r="G321" s="653">
        <v>16526</v>
      </c>
      <c r="H321" s="653">
        <v>1</v>
      </c>
      <c r="I321" s="653">
        <v>16526</v>
      </c>
      <c r="J321" s="653"/>
      <c r="K321" s="653"/>
      <c r="L321" s="653"/>
      <c r="M321" s="653"/>
      <c r="N321" s="653"/>
      <c r="O321" s="653"/>
      <c r="P321" s="666"/>
      <c r="Q321" s="654"/>
    </row>
    <row r="322" spans="1:17" ht="14.4" customHeight="1" x14ac:dyDescent="0.3">
      <c r="A322" s="649" t="s">
        <v>1834</v>
      </c>
      <c r="B322" s="650" t="s">
        <v>1647</v>
      </c>
      <c r="C322" s="650" t="s">
        <v>1648</v>
      </c>
      <c r="D322" s="650" t="s">
        <v>1654</v>
      </c>
      <c r="E322" s="650" t="s">
        <v>878</v>
      </c>
      <c r="F322" s="653"/>
      <c r="G322" s="653"/>
      <c r="H322" s="653"/>
      <c r="I322" s="653"/>
      <c r="J322" s="653"/>
      <c r="K322" s="653"/>
      <c r="L322" s="653"/>
      <c r="M322" s="653"/>
      <c r="N322" s="653">
        <v>0.45</v>
      </c>
      <c r="O322" s="653">
        <v>982.94</v>
      </c>
      <c r="P322" s="666"/>
      <c r="Q322" s="654">
        <v>2184.3111111111111</v>
      </c>
    </row>
    <row r="323" spans="1:17" ht="14.4" customHeight="1" x14ac:dyDescent="0.3">
      <c r="A323" s="649" t="s">
        <v>1834</v>
      </c>
      <c r="B323" s="650" t="s">
        <v>1647</v>
      </c>
      <c r="C323" s="650" t="s">
        <v>1659</v>
      </c>
      <c r="D323" s="650" t="s">
        <v>1662</v>
      </c>
      <c r="E323" s="650" t="s">
        <v>1643</v>
      </c>
      <c r="F323" s="653">
        <v>150</v>
      </c>
      <c r="G323" s="653">
        <v>703.5</v>
      </c>
      <c r="H323" s="653">
        <v>1</v>
      </c>
      <c r="I323" s="653">
        <v>4.6900000000000004</v>
      </c>
      <c r="J323" s="653"/>
      <c r="K323" s="653"/>
      <c r="L323" s="653"/>
      <c r="M323" s="653"/>
      <c r="N323" s="653">
        <v>150</v>
      </c>
      <c r="O323" s="653">
        <v>765</v>
      </c>
      <c r="P323" s="666">
        <v>1.0874200426439233</v>
      </c>
      <c r="Q323" s="654">
        <v>5.0999999999999996</v>
      </c>
    </row>
    <row r="324" spans="1:17" ht="14.4" customHeight="1" x14ac:dyDescent="0.3">
      <c r="A324" s="649" t="s">
        <v>1834</v>
      </c>
      <c r="B324" s="650" t="s">
        <v>1647</v>
      </c>
      <c r="C324" s="650" t="s">
        <v>1659</v>
      </c>
      <c r="D324" s="650" t="s">
        <v>1676</v>
      </c>
      <c r="E324" s="650" t="s">
        <v>1643</v>
      </c>
      <c r="F324" s="653">
        <v>1</v>
      </c>
      <c r="G324" s="653">
        <v>2212.25</v>
      </c>
      <c r="H324" s="653">
        <v>1</v>
      </c>
      <c r="I324" s="653">
        <v>2212.25</v>
      </c>
      <c r="J324" s="653"/>
      <c r="K324" s="653"/>
      <c r="L324" s="653"/>
      <c r="M324" s="653"/>
      <c r="N324" s="653"/>
      <c r="O324" s="653"/>
      <c r="P324" s="666"/>
      <c r="Q324" s="654"/>
    </row>
    <row r="325" spans="1:17" ht="14.4" customHeight="1" x14ac:dyDescent="0.3">
      <c r="A325" s="649" t="s">
        <v>1834</v>
      </c>
      <c r="B325" s="650" t="s">
        <v>1647</v>
      </c>
      <c r="C325" s="650" t="s">
        <v>1659</v>
      </c>
      <c r="D325" s="650" t="s">
        <v>1678</v>
      </c>
      <c r="E325" s="650" t="s">
        <v>1643</v>
      </c>
      <c r="F325" s="653">
        <v>750</v>
      </c>
      <c r="G325" s="653">
        <v>2205</v>
      </c>
      <c r="H325" s="653">
        <v>1</v>
      </c>
      <c r="I325" s="653">
        <v>2.94</v>
      </c>
      <c r="J325" s="653"/>
      <c r="K325" s="653"/>
      <c r="L325" s="653"/>
      <c r="M325" s="653"/>
      <c r="N325" s="653"/>
      <c r="O325" s="653"/>
      <c r="P325" s="666"/>
      <c r="Q325" s="654"/>
    </row>
    <row r="326" spans="1:17" ht="14.4" customHeight="1" x14ac:dyDescent="0.3">
      <c r="A326" s="649" t="s">
        <v>1834</v>
      </c>
      <c r="B326" s="650" t="s">
        <v>1647</v>
      </c>
      <c r="C326" s="650" t="s">
        <v>1659</v>
      </c>
      <c r="D326" s="650" t="s">
        <v>1682</v>
      </c>
      <c r="E326" s="650" t="s">
        <v>1643</v>
      </c>
      <c r="F326" s="653"/>
      <c r="G326" s="653"/>
      <c r="H326" s="653"/>
      <c r="I326" s="653"/>
      <c r="J326" s="653"/>
      <c r="K326" s="653"/>
      <c r="L326" s="653"/>
      <c r="M326" s="653"/>
      <c r="N326" s="653">
        <v>487</v>
      </c>
      <c r="O326" s="653">
        <v>16217.1</v>
      </c>
      <c r="P326" s="666"/>
      <c r="Q326" s="654">
        <v>33.300000000000004</v>
      </c>
    </row>
    <row r="327" spans="1:17" ht="14.4" customHeight="1" x14ac:dyDescent="0.3">
      <c r="A327" s="649" t="s">
        <v>1834</v>
      </c>
      <c r="B327" s="650" t="s">
        <v>1647</v>
      </c>
      <c r="C327" s="650" t="s">
        <v>1659</v>
      </c>
      <c r="D327" s="650" t="s">
        <v>1685</v>
      </c>
      <c r="E327" s="650" t="s">
        <v>1643</v>
      </c>
      <c r="F327" s="653"/>
      <c r="G327" s="653"/>
      <c r="H327" s="653"/>
      <c r="I327" s="653"/>
      <c r="J327" s="653">
        <v>100</v>
      </c>
      <c r="K327" s="653">
        <v>1951</v>
      </c>
      <c r="L327" s="653"/>
      <c r="M327" s="653">
        <v>19.510000000000002</v>
      </c>
      <c r="N327" s="653">
        <v>100</v>
      </c>
      <c r="O327" s="653">
        <v>1934</v>
      </c>
      <c r="P327" s="666"/>
      <c r="Q327" s="654">
        <v>19.34</v>
      </c>
    </row>
    <row r="328" spans="1:17" ht="14.4" customHeight="1" x14ac:dyDescent="0.3">
      <c r="A328" s="649" t="s">
        <v>1834</v>
      </c>
      <c r="B328" s="650" t="s">
        <v>1647</v>
      </c>
      <c r="C328" s="650" t="s">
        <v>1692</v>
      </c>
      <c r="D328" s="650" t="s">
        <v>1693</v>
      </c>
      <c r="E328" s="650" t="s">
        <v>1694</v>
      </c>
      <c r="F328" s="653"/>
      <c r="G328" s="653"/>
      <c r="H328" s="653"/>
      <c r="I328" s="653"/>
      <c r="J328" s="653"/>
      <c r="K328" s="653"/>
      <c r="L328" s="653"/>
      <c r="M328" s="653"/>
      <c r="N328" s="653">
        <v>1</v>
      </c>
      <c r="O328" s="653">
        <v>884.32</v>
      </c>
      <c r="P328" s="666"/>
      <c r="Q328" s="654">
        <v>884.32</v>
      </c>
    </row>
    <row r="329" spans="1:17" ht="14.4" customHeight="1" x14ac:dyDescent="0.3">
      <c r="A329" s="649" t="s">
        <v>1834</v>
      </c>
      <c r="B329" s="650" t="s">
        <v>1647</v>
      </c>
      <c r="C329" s="650" t="s">
        <v>1695</v>
      </c>
      <c r="D329" s="650" t="s">
        <v>1729</v>
      </c>
      <c r="E329" s="650" t="s">
        <v>1730</v>
      </c>
      <c r="F329" s="653">
        <v>1</v>
      </c>
      <c r="G329" s="653">
        <v>653</v>
      </c>
      <c r="H329" s="653">
        <v>1</v>
      </c>
      <c r="I329" s="653">
        <v>653</v>
      </c>
      <c r="J329" s="653"/>
      <c r="K329" s="653"/>
      <c r="L329" s="653"/>
      <c r="M329" s="653"/>
      <c r="N329" s="653"/>
      <c r="O329" s="653"/>
      <c r="P329" s="666"/>
      <c r="Q329" s="654"/>
    </row>
    <row r="330" spans="1:17" ht="14.4" customHeight="1" x14ac:dyDescent="0.3">
      <c r="A330" s="649" t="s">
        <v>1834</v>
      </c>
      <c r="B330" s="650" t="s">
        <v>1647</v>
      </c>
      <c r="C330" s="650" t="s">
        <v>1695</v>
      </c>
      <c r="D330" s="650" t="s">
        <v>1731</v>
      </c>
      <c r="E330" s="650" t="s">
        <v>1732</v>
      </c>
      <c r="F330" s="653"/>
      <c r="G330" s="653"/>
      <c r="H330" s="653"/>
      <c r="I330" s="653"/>
      <c r="J330" s="653">
        <v>1</v>
      </c>
      <c r="K330" s="653">
        <v>685</v>
      </c>
      <c r="L330" s="653"/>
      <c r="M330" s="653">
        <v>685</v>
      </c>
      <c r="N330" s="653">
        <v>1</v>
      </c>
      <c r="O330" s="653">
        <v>685</v>
      </c>
      <c r="P330" s="666"/>
      <c r="Q330" s="654">
        <v>685</v>
      </c>
    </row>
    <row r="331" spans="1:17" ht="14.4" customHeight="1" x14ac:dyDescent="0.3">
      <c r="A331" s="649" t="s">
        <v>1834</v>
      </c>
      <c r="B331" s="650" t="s">
        <v>1647</v>
      </c>
      <c r="C331" s="650" t="s">
        <v>1695</v>
      </c>
      <c r="D331" s="650" t="s">
        <v>1735</v>
      </c>
      <c r="E331" s="650" t="s">
        <v>1736</v>
      </c>
      <c r="F331" s="653">
        <v>1</v>
      </c>
      <c r="G331" s="653">
        <v>1751</v>
      </c>
      <c r="H331" s="653">
        <v>1</v>
      </c>
      <c r="I331" s="653">
        <v>1751</v>
      </c>
      <c r="J331" s="653"/>
      <c r="K331" s="653"/>
      <c r="L331" s="653"/>
      <c r="M331" s="653"/>
      <c r="N331" s="653">
        <v>1</v>
      </c>
      <c r="O331" s="653">
        <v>1760</v>
      </c>
      <c r="P331" s="666">
        <v>1.0051399200456881</v>
      </c>
      <c r="Q331" s="654">
        <v>1760</v>
      </c>
    </row>
    <row r="332" spans="1:17" ht="14.4" customHeight="1" x14ac:dyDescent="0.3">
      <c r="A332" s="649" t="s">
        <v>1834</v>
      </c>
      <c r="B332" s="650" t="s">
        <v>1647</v>
      </c>
      <c r="C332" s="650" t="s">
        <v>1695</v>
      </c>
      <c r="D332" s="650" t="s">
        <v>1743</v>
      </c>
      <c r="E332" s="650" t="s">
        <v>1744</v>
      </c>
      <c r="F332" s="653"/>
      <c r="G332" s="653"/>
      <c r="H332" s="653"/>
      <c r="I332" s="653"/>
      <c r="J332" s="653"/>
      <c r="K332" s="653"/>
      <c r="L332" s="653"/>
      <c r="M332" s="653"/>
      <c r="N332" s="653">
        <v>1</v>
      </c>
      <c r="O332" s="653">
        <v>14336</v>
      </c>
      <c r="P332" s="666"/>
      <c r="Q332" s="654">
        <v>14336</v>
      </c>
    </row>
    <row r="333" spans="1:17" ht="14.4" customHeight="1" x14ac:dyDescent="0.3">
      <c r="A333" s="649" t="s">
        <v>1834</v>
      </c>
      <c r="B333" s="650" t="s">
        <v>1647</v>
      </c>
      <c r="C333" s="650" t="s">
        <v>1695</v>
      </c>
      <c r="D333" s="650" t="s">
        <v>1760</v>
      </c>
      <c r="E333" s="650" t="s">
        <v>1761</v>
      </c>
      <c r="F333" s="653">
        <v>1</v>
      </c>
      <c r="G333" s="653">
        <v>1283</v>
      </c>
      <c r="H333" s="653">
        <v>1</v>
      </c>
      <c r="I333" s="653">
        <v>1283</v>
      </c>
      <c r="J333" s="653"/>
      <c r="K333" s="653"/>
      <c r="L333" s="653"/>
      <c r="M333" s="653"/>
      <c r="N333" s="653"/>
      <c r="O333" s="653"/>
      <c r="P333" s="666"/>
      <c r="Q333" s="654"/>
    </row>
    <row r="334" spans="1:17" ht="14.4" customHeight="1" x14ac:dyDescent="0.3">
      <c r="A334" s="649" t="s">
        <v>1834</v>
      </c>
      <c r="B334" s="650" t="s">
        <v>1647</v>
      </c>
      <c r="C334" s="650" t="s">
        <v>1695</v>
      </c>
      <c r="D334" s="650" t="s">
        <v>1762</v>
      </c>
      <c r="E334" s="650" t="s">
        <v>1763</v>
      </c>
      <c r="F334" s="653">
        <v>1</v>
      </c>
      <c r="G334" s="653">
        <v>486</v>
      </c>
      <c r="H334" s="653">
        <v>1</v>
      </c>
      <c r="I334" s="653">
        <v>486</v>
      </c>
      <c r="J334" s="653"/>
      <c r="K334" s="653"/>
      <c r="L334" s="653"/>
      <c r="M334" s="653"/>
      <c r="N334" s="653">
        <v>1</v>
      </c>
      <c r="O334" s="653">
        <v>489</v>
      </c>
      <c r="P334" s="666">
        <v>1.0061728395061729</v>
      </c>
      <c r="Q334" s="654">
        <v>489</v>
      </c>
    </row>
    <row r="335" spans="1:17" ht="14.4" customHeight="1" x14ac:dyDescent="0.3">
      <c r="A335" s="649" t="s">
        <v>1835</v>
      </c>
      <c r="B335" s="650" t="s">
        <v>1647</v>
      </c>
      <c r="C335" s="650" t="s">
        <v>1648</v>
      </c>
      <c r="D335" s="650" t="s">
        <v>1649</v>
      </c>
      <c r="E335" s="650" t="s">
        <v>867</v>
      </c>
      <c r="F335" s="653"/>
      <c r="G335" s="653"/>
      <c r="H335" s="653"/>
      <c r="I335" s="653"/>
      <c r="J335" s="653"/>
      <c r="K335" s="653"/>
      <c r="L335" s="653"/>
      <c r="M335" s="653"/>
      <c r="N335" s="653">
        <v>3.2</v>
      </c>
      <c r="O335" s="653">
        <v>6329.7000000000007</v>
      </c>
      <c r="P335" s="666"/>
      <c r="Q335" s="654">
        <v>1978.0312500000002</v>
      </c>
    </row>
    <row r="336" spans="1:17" ht="14.4" customHeight="1" x14ac:dyDescent="0.3">
      <c r="A336" s="649" t="s">
        <v>1835</v>
      </c>
      <c r="B336" s="650" t="s">
        <v>1647</v>
      </c>
      <c r="C336" s="650" t="s">
        <v>1648</v>
      </c>
      <c r="D336" s="650" t="s">
        <v>1653</v>
      </c>
      <c r="E336" s="650" t="s">
        <v>878</v>
      </c>
      <c r="F336" s="653"/>
      <c r="G336" s="653"/>
      <c r="H336" s="653"/>
      <c r="I336" s="653"/>
      <c r="J336" s="653">
        <v>0.60000000000000009</v>
      </c>
      <c r="K336" s="653">
        <v>649.59</v>
      </c>
      <c r="L336" s="653"/>
      <c r="M336" s="653">
        <v>1082.6499999999999</v>
      </c>
      <c r="N336" s="653">
        <v>0.2</v>
      </c>
      <c r="O336" s="653">
        <v>218.43</v>
      </c>
      <c r="P336" s="666"/>
      <c r="Q336" s="654">
        <v>1092.1499999999999</v>
      </c>
    </row>
    <row r="337" spans="1:17" ht="14.4" customHeight="1" x14ac:dyDescent="0.3">
      <c r="A337" s="649" t="s">
        <v>1835</v>
      </c>
      <c r="B337" s="650" t="s">
        <v>1647</v>
      </c>
      <c r="C337" s="650" t="s">
        <v>1648</v>
      </c>
      <c r="D337" s="650" t="s">
        <v>1654</v>
      </c>
      <c r="E337" s="650" t="s">
        <v>878</v>
      </c>
      <c r="F337" s="653">
        <v>20.5</v>
      </c>
      <c r="G337" s="653">
        <v>44389.11</v>
      </c>
      <c r="H337" s="653">
        <v>1</v>
      </c>
      <c r="I337" s="653">
        <v>2165.3224390243904</v>
      </c>
      <c r="J337" s="653">
        <v>15</v>
      </c>
      <c r="K337" s="653">
        <v>32652.65</v>
      </c>
      <c r="L337" s="653">
        <v>0.7356004659701445</v>
      </c>
      <c r="M337" s="653">
        <v>2176.8433333333332</v>
      </c>
      <c r="N337" s="653">
        <v>6.3500000000000005</v>
      </c>
      <c r="O337" s="653">
        <v>13870.39</v>
      </c>
      <c r="P337" s="666">
        <v>0.31247281146209055</v>
      </c>
      <c r="Q337" s="654">
        <v>2184.3133858267715</v>
      </c>
    </row>
    <row r="338" spans="1:17" ht="14.4" customHeight="1" x14ac:dyDescent="0.3">
      <c r="A338" s="649" t="s">
        <v>1835</v>
      </c>
      <c r="B338" s="650" t="s">
        <v>1647</v>
      </c>
      <c r="C338" s="650" t="s">
        <v>1648</v>
      </c>
      <c r="D338" s="650" t="s">
        <v>1655</v>
      </c>
      <c r="E338" s="650" t="s">
        <v>874</v>
      </c>
      <c r="F338" s="653">
        <v>0.70000000000000018</v>
      </c>
      <c r="G338" s="653">
        <v>655.62000000000012</v>
      </c>
      <c r="H338" s="653">
        <v>1</v>
      </c>
      <c r="I338" s="653">
        <v>936.59999999999991</v>
      </c>
      <c r="J338" s="653">
        <v>0.25</v>
      </c>
      <c r="K338" s="653">
        <v>236.20000000000002</v>
      </c>
      <c r="L338" s="653">
        <v>0.36026966840547875</v>
      </c>
      <c r="M338" s="653">
        <v>944.80000000000007</v>
      </c>
      <c r="N338" s="653">
        <v>0.30000000000000004</v>
      </c>
      <c r="O338" s="653">
        <v>283.44</v>
      </c>
      <c r="P338" s="666">
        <v>0.43232360208657444</v>
      </c>
      <c r="Q338" s="654">
        <v>944.79999999999984</v>
      </c>
    </row>
    <row r="339" spans="1:17" ht="14.4" customHeight="1" x14ac:dyDescent="0.3">
      <c r="A339" s="649" t="s">
        <v>1835</v>
      </c>
      <c r="B339" s="650" t="s">
        <v>1647</v>
      </c>
      <c r="C339" s="650" t="s">
        <v>1659</v>
      </c>
      <c r="D339" s="650" t="s">
        <v>1662</v>
      </c>
      <c r="E339" s="650" t="s">
        <v>1643</v>
      </c>
      <c r="F339" s="653">
        <v>1190</v>
      </c>
      <c r="G339" s="653">
        <v>5419.5</v>
      </c>
      <c r="H339" s="653">
        <v>1</v>
      </c>
      <c r="I339" s="653">
        <v>4.5542016806722687</v>
      </c>
      <c r="J339" s="653">
        <v>750</v>
      </c>
      <c r="K339" s="653">
        <v>3603</v>
      </c>
      <c r="L339" s="653">
        <v>0.66482147799612512</v>
      </c>
      <c r="M339" s="653">
        <v>4.8040000000000003</v>
      </c>
      <c r="N339" s="653">
        <v>2015</v>
      </c>
      <c r="O339" s="653">
        <v>10276.5</v>
      </c>
      <c r="P339" s="666">
        <v>1.8962081372820372</v>
      </c>
      <c r="Q339" s="654">
        <v>5.0999999999999996</v>
      </c>
    </row>
    <row r="340" spans="1:17" ht="14.4" customHeight="1" x14ac:dyDescent="0.3">
      <c r="A340" s="649" t="s">
        <v>1835</v>
      </c>
      <c r="B340" s="650" t="s">
        <v>1647</v>
      </c>
      <c r="C340" s="650" t="s">
        <v>1659</v>
      </c>
      <c r="D340" s="650" t="s">
        <v>1666</v>
      </c>
      <c r="E340" s="650" t="s">
        <v>1643</v>
      </c>
      <c r="F340" s="653">
        <v>900</v>
      </c>
      <c r="G340" s="653">
        <v>4779</v>
      </c>
      <c r="H340" s="653">
        <v>1</v>
      </c>
      <c r="I340" s="653">
        <v>5.31</v>
      </c>
      <c r="J340" s="653"/>
      <c r="K340" s="653"/>
      <c r="L340" s="653"/>
      <c r="M340" s="653"/>
      <c r="N340" s="653"/>
      <c r="O340" s="653"/>
      <c r="P340" s="666"/>
      <c r="Q340" s="654"/>
    </row>
    <row r="341" spans="1:17" ht="14.4" customHeight="1" x14ac:dyDescent="0.3">
      <c r="A341" s="649" t="s">
        <v>1835</v>
      </c>
      <c r="B341" s="650" t="s">
        <v>1647</v>
      </c>
      <c r="C341" s="650" t="s">
        <v>1659</v>
      </c>
      <c r="D341" s="650" t="s">
        <v>1668</v>
      </c>
      <c r="E341" s="650" t="s">
        <v>1643</v>
      </c>
      <c r="F341" s="653">
        <v>3360</v>
      </c>
      <c r="G341" s="653">
        <v>26204.099999999995</v>
      </c>
      <c r="H341" s="653">
        <v>1</v>
      </c>
      <c r="I341" s="653">
        <v>7.7988392857142843</v>
      </c>
      <c r="J341" s="653">
        <v>3090</v>
      </c>
      <c r="K341" s="653">
        <v>24486.7</v>
      </c>
      <c r="L341" s="653">
        <v>0.93446063783911704</v>
      </c>
      <c r="M341" s="653">
        <v>7.9244983818770232</v>
      </c>
      <c r="N341" s="653">
        <v>3045</v>
      </c>
      <c r="O341" s="653">
        <v>24025.050000000003</v>
      </c>
      <c r="P341" s="666">
        <v>0.91684316576413638</v>
      </c>
      <c r="Q341" s="654">
        <v>7.8900000000000006</v>
      </c>
    </row>
    <row r="342" spans="1:17" ht="14.4" customHeight="1" x14ac:dyDescent="0.3">
      <c r="A342" s="649" t="s">
        <v>1835</v>
      </c>
      <c r="B342" s="650" t="s">
        <v>1647</v>
      </c>
      <c r="C342" s="650" t="s">
        <v>1659</v>
      </c>
      <c r="D342" s="650" t="s">
        <v>1669</v>
      </c>
      <c r="E342" s="650" t="s">
        <v>1643</v>
      </c>
      <c r="F342" s="653">
        <v>307</v>
      </c>
      <c r="G342" s="653">
        <v>2600.29</v>
      </c>
      <c r="H342" s="653">
        <v>1</v>
      </c>
      <c r="I342" s="653">
        <v>8.4700000000000006</v>
      </c>
      <c r="J342" s="653">
        <v>400</v>
      </c>
      <c r="K342" s="653">
        <v>3704</v>
      </c>
      <c r="L342" s="653">
        <v>1.4244565029285194</v>
      </c>
      <c r="M342" s="653">
        <v>9.26</v>
      </c>
      <c r="N342" s="653">
        <v>140</v>
      </c>
      <c r="O342" s="653">
        <v>1318.8</v>
      </c>
      <c r="P342" s="666">
        <v>0.50717419980079148</v>
      </c>
      <c r="Q342" s="654">
        <v>9.42</v>
      </c>
    </row>
    <row r="343" spans="1:17" ht="14.4" customHeight="1" x14ac:dyDescent="0.3">
      <c r="A343" s="649" t="s">
        <v>1835</v>
      </c>
      <c r="B343" s="650" t="s">
        <v>1647</v>
      </c>
      <c r="C343" s="650" t="s">
        <v>1659</v>
      </c>
      <c r="D343" s="650" t="s">
        <v>1676</v>
      </c>
      <c r="E343" s="650" t="s">
        <v>1643</v>
      </c>
      <c r="F343" s="653">
        <v>5</v>
      </c>
      <c r="G343" s="653">
        <v>10675.45</v>
      </c>
      <c r="H343" s="653">
        <v>1</v>
      </c>
      <c r="I343" s="653">
        <v>2135.09</v>
      </c>
      <c r="J343" s="653">
        <v>5</v>
      </c>
      <c r="K343" s="653">
        <v>11460.04</v>
      </c>
      <c r="L343" s="653">
        <v>1.0734947941304582</v>
      </c>
      <c r="M343" s="653">
        <v>2292.0080000000003</v>
      </c>
      <c r="N343" s="653">
        <v>4</v>
      </c>
      <c r="O343" s="653">
        <v>8774.32</v>
      </c>
      <c r="P343" s="666">
        <v>0.82191570378766221</v>
      </c>
      <c r="Q343" s="654">
        <v>2193.58</v>
      </c>
    </row>
    <row r="344" spans="1:17" ht="14.4" customHeight="1" x14ac:dyDescent="0.3">
      <c r="A344" s="649" t="s">
        <v>1835</v>
      </c>
      <c r="B344" s="650" t="s">
        <v>1647</v>
      </c>
      <c r="C344" s="650" t="s">
        <v>1659</v>
      </c>
      <c r="D344" s="650" t="s">
        <v>1678</v>
      </c>
      <c r="E344" s="650" t="s">
        <v>1643</v>
      </c>
      <c r="F344" s="653">
        <v>7772</v>
      </c>
      <c r="G344" s="653">
        <v>23082.66</v>
      </c>
      <c r="H344" s="653">
        <v>1</v>
      </c>
      <c r="I344" s="653">
        <v>2.9699768399382398</v>
      </c>
      <c r="J344" s="653">
        <v>8306</v>
      </c>
      <c r="K344" s="653">
        <v>25796.320000000003</v>
      </c>
      <c r="L344" s="653">
        <v>1.1175627072443126</v>
      </c>
      <c r="M344" s="653">
        <v>3.1057452444016378</v>
      </c>
      <c r="N344" s="653">
        <v>12137</v>
      </c>
      <c r="O344" s="653">
        <v>39566.619999999995</v>
      </c>
      <c r="P344" s="666">
        <v>1.7141274012613796</v>
      </c>
      <c r="Q344" s="654">
        <v>3.26</v>
      </c>
    </row>
    <row r="345" spans="1:17" ht="14.4" customHeight="1" x14ac:dyDescent="0.3">
      <c r="A345" s="649" t="s">
        <v>1835</v>
      </c>
      <c r="B345" s="650" t="s">
        <v>1647</v>
      </c>
      <c r="C345" s="650" t="s">
        <v>1659</v>
      </c>
      <c r="D345" s="650" t="s">
        <v>1680</v>
      </c>
      <c r="E345" s="650" t="s">
        <v>1643</v>
      </c>
      <c r="F345" s="653"/>
      <c r="G345" s="653"/>
      <c r="H345" s="653"/>
      <c r="I345" s="653"/>
      <c r="J345" s="653">
        <v>220</v>
      </c>
      <c r="K345" s="653">
        <v>51667</v>
      </c>
      <c r="L345" s="653"/>
      <c r="M345" s="653">
        <v>234.85</v>
      </c>
      <c r="N345" s="653"/>
      <c r="O345" s="653"/>
      <c r="P345" s="666"/>
      <c r="Q345" s="654"/>
    </row>
    <row r="346" spans="1:17" ht="14.4" customHeight="1" x14ac:dyDescent="0.3">
      <c r="A346" s="649" t="s">
        <v>1835</v>
      </c>
      <c r="B346" s="650" t="s">
        <v>1647</v>
      </c>
      <c r="C346" s="650" t="s">
        <v>1659</v>
      </c>
      <c r="D346" s="650" t="s">
        <v>1682</v>
      </c>
      <c r="E346" s="650" t="s">
        <v>1643</v>
      </c>
      <c r="F346" s="653">
        <v>19437</v>
      </c>
      <c r="G346" s="653">
        <v>620132.64</v>
      </c>
      <c r="H346" s="653">
        <v>1</v>
      </c>
      <c r="I346" s="653">
        <v>31.904750733137831</v>
      </c>
      <c r="J346" s="653">
        <v>12803</v>
      </c>
      <c r="K346" s="653">
        <v>424605.50999999995</v>
      </c>
      <c r="L346" s="653">
        <v>0.68470111490986818</v>
      </c>
      <c r="M346" s="653">
        <v>33.164532531437942</v>
      </c>
      <c r="N346" s="653">
        <v>8655</v>
      </c>
      <c r="O346" s="653">
        <v>288211.5</v>
      </c>
      <c r="P346" s="666">
        <v>0.46475782987329933</v>
      </c>
      <c r="Q346" s="654">
        <v>33.299999999999997</v>
      </c>
    </row>
    <row r="347" spans="1:17" ht="14.4" customHeight="1" x14ac:dyDescent="0.3">
      <c r="A347" s="649" t="s">
        <v>1835</v>
      </c>
      <c r="B347" s="650" t="s">
        <v>1647</v>
      </c>
      <c r="C347" s="650" t="s">
        <v>1692</v>
      </c>
      <c r="D347" s="650" t="s">
        <v>1693</v>
      </c>
      <c r="E347" s="650" t="s">
        <v>1694</v>
      </c>
      <c r="F347" s="653"/>
      <c r="G347" s="653"/>
      <c r="H347" s="653"/>
      <c r="I347" s="653"/>
      <c r="J347" s="653"/>
      <c r="K347" s="653"/>
      <c r="L347" s="653"/>
      <c r="M347" s="653"/>
      <c r="N347" s="653">
        <v>18</v>
      </c>
      <c r="O347" s="653">
        <v>15917.76</v>
      </c>
      <c r="P347" s="666"/>
      <c r="Q347" s="654">
        <v>884.32</v>
      </c>
    </row>
    <row r="348" spans="1:17" ht="14.4" customHeight="1" x14ac:dyDescent="0.3">
      <c r="A348" s="649" t="s">
        <v>1835</v>
      </c>
      <c r="B348" s="650" t="s">
        <v>1647</v>
      </c>
      <c r="C348" s="650" t="s">
        <v>1695</v>
      </c>
      <c r="D348" s="650" t="s">
        <v>1696</v>
      </c>
      <c r="E348" s="650" t="s">
        <v>1697</v>
      </c>
      <c r="F348" s="653">
        <v>1</v>
      </c>
      <c r="G348" s="653">
        <v>34</v>
      </c>
      <c r="H348" s="653">
        <v>1</v>
      </c>
      <c r="I348" s="653">
        <v>34</v>
      </c>
      <c r="J348" s="653"/>
      <c r="K348" s="653"/>
      <c r="L348" s="653"/>
      <c r="M348" s="653"/>
      <c r="N348" s="653">
        <v>2</v>
      </c>
      <c r="O348" s="653">
        <v>69</v>
      </c>
      <c r="P348" s="666">
        <v>2.0294117647058822</v>
      </c>
      <c r="Q348" s="654">
        <v>34.5</v>
      </c>
    </row>
    <row r="349" spans="1:17" ht="14.4" customHeight="1" x14ac:dyDescent="0.3">
      <c r="A349" s="649" t="s">
        <v>1835</v>
      </c>
      <c r="B349" s="650" t="s">
        <v>1647</v>
      </c>
      <c r="C349" s="650" t="s">
        <v>1695</v>
      </c>
      <c r="D349" s="650" t="s">
        <v>1721</v>
      </c>
      <c r="E349" s="650" t="s">
        <v>1722</v>
      </c>
      <c r="F349" s="653">
        <v>25</v>
      </c>
      <c r="G349" s="653">
        <v>45900</v>
      </c>
      <c r="H349" s="653">
        <v>1</v>
      </c>
      <c r="I349" s="653">
        <v>1836</v>
      </c>
      <c r="J349" s="653">
        <v>24</v>
      </c>
      <c r="K349" s="653">
        <v>44160</v>
      </c>
      <c r="L349" s="653">
        <v>0.96209150326797388</v>
      </c>
      <c r="M349" s="653">
        <v>1840</v>
      </c>
      <c r="N349" s="653">
        <v>23</v>
      </c>
      <c r="O349" s="653">
        <v>42380</v>
      </c>
      <c r="P349" s="666">
        <v>0.92331154684095862</v>
      </c>
      <c r="Q349" s="654">
        <v>1842.608695652174</v>
      </c>
    </row>
    <row r="350" spans="1:17" ht="14.4" customHeight="1" x14ac:dyDescent="0.3">
      <c r="A350" s="649" t="s">
        <v>1835</v>
      </c>
      <c r="B350" s="650" t="s">
        <v>1647</v>
      </c>
      <c r="C350" s="650" t="s">
        <v>1695</v>
      </c>
      <c r="D350" s="650" t="s">
        <v>1729</v>
      </c>
      <c r="E350" s="650" t="s">
        <v>1730</v>
      </c>
      <c r="F350" s="653">
        <v>5</v>
      </c>
      <c r="G350" s="653">
        <v>3265</v>
      </c>
      <c r="H350" s="653">
        <v>1</v>
      </c>
      <c r="I350" s="653">
        <v>653</v>
      </c>
      <c r="J350" s="653">
        <v>5</v>
      </c>
      <c r="K350" s="653">
        <v>3270</v>
      </c>
      <c r="L350" s="653">
        <v>1.0015313935681469</v>
      </c>
      <c r="M350" s="653">
        <v>654</v>
      </c>
      <c r="N350" s="653">
        <v>4</v>
      </c>
      <c r="O350" s="653">
        <v>2628</v>
      </c>
      <c r="P350" s="666">
        <v>0.80490045941807042</v>
      </c>
      <c r="Q350" s="654">
        <v>657</v>
      </c>
    </row>
    <row r="351" spans="1:17" ht="14.4" customHeight="1" x14ac:dyDescent="0.3">
      <c r="A351" s="649" t="s">
        <v>1835</v>
      </c>
      <c r="B351" s="650" t="s">
        <v>1647</v>
      </c>
      <c r="C351" s="650" t="s">
        <v>1695</v>
      </c>
      <c r="D351" s="650" t="s">
        <v>1735</v>
      </c>
      <c r="E351" s="650" t="s">
        <v>1736</v>
      </c>
      <c r="F351" s="653">
        <v>24</v>
      </c>
      <c r="G351" s="653">
        <v>42024</v>
      </c>
      <c r="H351" s="653">
        <v>1</v>
      </c>
      <c r="I351" s="653">
        <v>1751</v>
      </c>
      <c r="J351" s="653">
        <v>21</v>
      </c>
      <c r="K351" s="653">
        <v>36834</v>
      </c>
      <c r="L351" s="653">
        <v>0.87649914334665902</v>
      </c>
      <c r="M351" s="653">
        <v>1754</v>
      </c>
      <c r="N351" s="653">
        <v>39</v>
      </c>
      <c r="O351" s="653">
        <v>68508</v>
      </c>
      <c r="P351" s="666">
        <v>1.6302113078241005</v>
      </c>
      <c r="Q351" s="654">
        <v>1756.6153846153845</v>
      </c>
    </row>
    <row r="352" spans="1:17" ht="14.4" customHeight="1" x14ac:dyDescent="0.3">
      <c r="A352" s="649" t="s">
        <v>1835</v>
      </c>
      <c r="B352" s="650" t="s">
        <v>1647</v>
      </c>
      <c r="C352" s="650" t="s">
        <v>1695</v>
      </c>
      <c r="D352" s="650" t="s">
        <v>1737</v>
      </c>
      <c r="E352" s="650" t="s">
        <v>1738</v>
      </c>
      <c r="F352" s="653">
        <v>1</v>
      </c>
      <c r="G352" s="653">
        <v>409</v>
      </c>
      <c r="H352" s="653">
        <v>1</v>
      </c>
      <c r="I352" s="653">
        <v>409</v>
      </c>
      <c r="J352" s="653"/>
      <c r="K352" s="653"/>
      <c r="L352" s="653"/>
      <c r="M352" s="653"/>
      <c r="N352" s="653"/>
      <c r="O352" s="653"/>
      <c r="P352" s="666"/>
      <c r="Q352" s="654"/>
    </row>
    <row r="353" spans="1:17" ht="14.4" customHeight="1" x14ac:dyDescent="0.3">
      <c r="A353" s="649" t="s">
        <v>1835</v>
      </c>
      <c r="B353" s="650" t="s">
        <v>1647</v>
      </c>
      <c r="C353" s="650" t="s">
        <v>1695</v>
      </c>
      <c r="D353" s="650" t="s">
        <v>1743</v>
      </c>
      <c r="E353" s="650" t="s">
        <v>1744</v>
      </c>
      <c r="F353" s="653"/>
      <c r="G353" s="653"/>
      <c r="H353" s="653"/>
      <c r="I353" s="653"/>
      <c r="J353" s="653">
        <v>31</v>
      </c>
      <c r="K353" s="653">
        <v>444168</v>
      </c>
      <c r="L353" s="653"/>
      <c r="M353" s="653">
        <v>14328</v>
      </c>
      <c r="N353" s="653">
        <v>21</v>
      </c>
      <c r="O353" s="653">
        <v>300952</v>
      </c>
      <c r="P353" s="666"/>
      <c r="Q353" s="654">
        <v>14331.047619047618</v>
      </c>
    </row>
    <row r="354" spans="1:17" ht="14.4" customHeight="1" x14ac:dyDescent="0.3">
      <c r="A354" s="649" t="s">
        <v>1835</v>
      </c>
      <c r="B354" s="650" t="s">
        <v>1647</v>
      </c>
      <c r="C354" s="650" t="s">
        <v>1695</v>
      </c>
      <c r="D354" s="650" t="s">
        <v>1749</v>
      </c>
      <c r="E354" s="650" t="s">
        <v>1643</v>
      </c>
      <c r="F354" s="653">
        <v>53</v>
      </c>
      <c r="G354" s="653">
        <v>759846</v>
      </c>
      <c r="H354" s="653">
        <v>1</v>
      </c>
      <c r="I354" s="653">
        <v>14336.716981132075</v>
      </c>
      <c r="J354" s="653"/>
      <c r="K354" s="653"/>
      <c r="L354" s="653"/>
      <c r="M354" s="653"/>
      <c r="N354" s="653"/>
      <c r="O354" s="653"/>
      <c r="P354" s="666"/>
      <c r="Q354" s="654"/>
    </row>
    <row r="355" spans="1:17" ht="14.4" customHeight="1" x14ac:dyDescent="0.3">
      <c r="A355" s="649" t="s">
        <v>1835</v>
      </c>
      <c r="B355" s="650" t="s">
        <v>1647</v>
      </c>
      <c r="C355" s="650" t="s">
        <v>1695</v>
      </c>
      <c r="D355" s="650" t="s">
        <v>1760</v>
      </c>
      <c r="E355" s="650" t="s">
        <v>1761</v>
      </c>
      <c r="F355" s="653">
        <v>12</v>
      </c>
      <c r="G355" s="653">
        <v>15396</v>
      </c>
      <c r="H355" s="653">
        <v>1</v>
      </c>
      <c r="I355" s="653">
        <v>1283</v>
      </c>
      <c r="J355" s="653">
        <v>12</v>
      </c>
      <c r="K355" s="653">
        <v>15432</v>
      </c>
      <c r="L355" s="653">
        <v>1.0023382696804364</v>
      </c>
      <c r="M355" s="653">
        <v>1286</v>
      </c>
      <c r="N355" s="653">
        <v>18</v>
      </c>
      <c r="O355" s="653">
        <v>23190</v>
      </c>
      <c r="P355" s="666">
        <v>1.5062353858144972</v>
      </c>
      <c r="Q355" s="654">
        <v>1288.3333333333333</v>
      </c>
    </row>
    <row r="356" spans="1:17" ht="14.4" customHeight="1" x14ac:dyDescent="0.3">
      <c r="A356" s="649" t="s">
        <v>1835</v>
      </c>
      <c r="B356" s="650" t="s">
        <v>1647</v>
      </c>
      <c r="C356" s="650" t="s">
        <v>1695</v>
      </c>
      <c r="D356" s="650" t="s">
        <v>1762</v>
      </c>
      <c r="E356" s="650" t="s">
        <v>1763</v>
      </c>
      <c r="F356" s="653">
        <v>7</v>
      </c>
      <c r="G356" s="653">
        <v>3402</v>
      </c>
      <c r="H356" s="653">
        <v>1</v>
      </c>
      <c r="I356" s="653">
        <v>486</v>
      </c>
      <c r="J356" s="653">
        <v>5</v>
      </c>
      <c r="K356" s="653">
        <v>2435</v>
      </c>
      <c r="L356" s="653">
        <v>0.71575543797766017</v>
      </c>
      <c r="M356" s="653">
        <v>487</v>
      </c>
      <c r="N356" s="653">
        <v>12</v>
      </c>
      <c r="O356" s="653">
        <v>5864</v>
      </c>
      <c r="P356" s="666">
        <v>1.7236919459141682</v>
      </c>
      <c r="Q356" s="654">
        <v>488.66666666666669</v>
      </c>
    </row>
    <row r="357" spans="1:17" ht="14.4" customHeight="1" x14ac:dyDescent="0.3">
      <c r="A357" s="649" t="s">
        <v>1835</v>
      </c>
      <c r="B357" s="650" t="s">
        <v>1647</v>
      </c>
      <c r="C357" s="650" t="s">
        <v>1695</v>
      </c>
      <c r="D357" s="650" t="s">
        <v>1766</v>
      </c>
      <c r="E357" s="650" t="s">
        <v>1767</v>
      </c>
      <c r="F357" s="653"/>
      <c r="G357" s="653"/>
      <c r="H357" s="653"/>
      <c r="I357" s="653"/>
      <c r="J357" s="653">
        <v>1</v>
      </c>
      <c r="K357" s="653">
        <v>2535</v>
      </c>
      <c r="L357" s="653"/>
      <c r="M357" s="653">
        <v>2535</v>
      </c>
      <c r="N357" s="653"/>
      <c r="O357" s="653"/>
      <c r="P357" s="666"/>
      <c r="Q357" s="654"/>
    </row>
    <row r="358" spans="1:17" ht="14.4" customHeight="1" x14ac:dyDescent="0.3">
      <c r="A358" s="649" t="s">
        <v>529</v>
      </c>
      <c r="B358" s="650" t="s">
        <v>1647</v>
      </c>
      <c r="C358" s="650" t="s">
        <v>1648</v>
      </c>
      <c r="D358" s="650" t="s">
        <v>1649</v>
      </c>
      <c r="E358" s="650" t="s">
        <v>867</v>
      </c>
      <c r="F358" s="653"/>
      <c r="G358" s="653"/>
      <c r="H358" s="653"/>
      <c r="I358" s="653"/>
      <c r="J358" s="653"/>
      <c r="K358" s="653"/>
      <c r="L358" s="653"/>
      <c r="M358" s="653"/>
      <c r="N358" s="653">
        <v>0.1</v>
      </c>
      <c r="O358" s="653">
        <v>197.8</v>
      </c>
      <c r="P358" s="666"/>
      <c r="Q358" s="654">
        <v>1978</v>
      </c>
    </row>
    <row r="359" spans="1:17" ht="14.4" customHeight="1" x14ac:dyDescent="0.3">
      <c r="A359" s="649" t="s">
        <v>529</v>
      </c>
      <c r="B359" s="650" t="s">
        <v>1647</v>
      </c>
      <c r="C359" s="650" t="s">
        <v>1648</v>
      </c>
      <c r="D359" s="650" t="s">
        <v>1653</v>
      </c>
      <c r="E359" s="650" t="s">
        <v>878</v>
      </c>
      <c r="F359" s="653"/>
      <c r="G359" s="653"/>
      <c r="H359" s="653"/>
      <c r="I359" s="653"/>
      <c r="J359" s="653">
        <v>1.2</v>
      </c>
      <c r="K359" s="653">
        <v>1301.08</v>
      </c>
      <c r="L359" s="653"/>
      <c r="M359" s="653">
        <v>1084.2333333333333</v>
      </c>
      <c r="N359" s="653"/>
      <c r="O359" s="653"/>
      <c r="P359" s="666"/>
      <c r="Q359" s="654"/>
    </row>
    <row r="360" spans="1:17" ht="14.4" customHeight="1" x14ac:dyDescent="0.3">
      <c r="A360" s="649" t="s">
        <v>529</v>
      </c>
      <c r="B360" s="650" t="s">
        <v>1647</v>
      </c>
      <c r="C360" s="650" t="s">
        <v>1648</v>
      </c>
      <c r="D360" s="650" t="s">
        <v>1654</v>
      </c>
      <c r="E360" s="650" t="s">
        <v>878</v>
      </c>
      <c r="F360" s="653">
        <v>6.95</v>
      </c>
      <c r="G360" s="653">
        <v>15048.990000000002</v>
      </c>
      <c r="H360" s="653">
        <v>1</v>
      </c>
      <c r="I360" s="653">
        <v>2165.3223021582735</v>
      </c>
      <c r="J360" s="653">
        <v>4.6500000000000004</v>
      </c>
      <c r="K360" s="653">
        <v>10107.68</v>
      </c>
      <c r="L360" s="653">
        <v>0.67165171881966823</v>
      </c>
      <c r="M360" s="653">
        <v>2173.6946236559138</v>
      </c>
      <c r="N360" s="653">
        <v>4.5500000000000007</v>
      </c>
      <c r="O360" s="653">
        <v>9938.6299999999992</v>
      </c>
      <c r="P360" s="666">
        <v>0.66041840681666997</v>
      </c>
      <c r="Q360" s="654">
        <v>2184.3142857142852</v>
      </c>
    </row>
    <row r="361" spans="1:17" ht="14.4" customHeight="1" x14ac:dyDescent="0.3">
      <c r="A361" s="649" t="s">
        <v>529</v>
      </c>
      <c r="B361" s="650" t="s">
        <v>1647</v>
      </c>
      <c r="C361" s="650" t="s">
        <v>1648</v>
      </c>
      <c r="D361" s="650" t="s">
        <v>1655</v>
      </c>
      <c r="E361" s="650" t="s">
        <v>874</v>
      </c>
      <c r="F361" s="653">
        <v>0.8</v>
      </c>
      <c r="G361" s="653">
        <v>749.28</v>
      </c>
      <c r="H361" s="653">
        <v>1</v>
      </c>
      <c r="I361" s="653">
        <v>936.59999999999991</v>
      </c>
      <c r="J361" s="653">
        <v>0.30000000000000004</v>
      </c>
      <c r="K361" s="653">
        <v>283.44</v>
      </c>
      <c r="L361" s="653">
        <v>0.37828315182575273</v>
      </c>
      <c r="M361" s="653">
        <v>944.79999999999984</v>
      </c>
      <c r="N361" s="653">
        <v>0.25</v>
      </c>
      <c r="O361" s="653">
        <v>236.20000000000002</v>
      </c>
      <c r="P361" s="666">
        <v>0.31523595985479397</v>
      </c>
      <c r="Q361" s="654">
        <v>944.80000000000007</v>
      </c>
    </row>
    <row r="362" spans="1:17" ht="14.4" customHeight="1" x14ac:dyDescent="0.3">
      <c r="A362" s="649" t="s">
        <v>529</v>
      </c>
      <c r="B362" s="650" t="s">
        <v>1647</v>
      </c>
      <c r="C362" s="650" t="s">
        <v>1648</v>
      </c>
      <c r="D362" s="650" t="s">
        <v>1658</v>
      </c>
      <c r="E362" s="650" t="s">
        <v>1643</v>
      </c>
      <c r="F362" s="653">
        <v>0.2</v>
      </c>
      <c r="G362" s="653">
        <v>196.08</v>
      </c>
      <c r="H362" s="653">
        <v>1</v>
      </c>
      <c r="I362" s="653">
        <v>980.4</v>
      </c>
      <c r="J362" s="653"/>
      <c r="K362" s="653"/>
      <c r="L362" s="653"/>
      <c r="M362" s="653"/>
      <c r="N362" s="653"/>
      <c r="O362" s="653"/>
      <c r="P362" s="666"/>
      <c r="Q362" s="654"/>
    </row>
    <row r="363" spans="1:17" ht="14.4" customHeight="1" x14ac:dyDescent="0.3">
      <c r="A363" s="649" t="s">
        <v>529</v>
      </c>
      <c r="B363" s="650" t="s">
        <v>1647</v>
      </c>
      <c r="C363" s="650" t="s">
        <v>1659</v>
      </c>
      <c r="D363" s="650" t="s">
        <v>1661</v>
      </c>
      <c r="E363" s="650" t="s">
        <v>1643</v>
      </c>
      <c r="F363" s="653">
        <v>10350</v>
      </c>
      <c r="G363" s="653">
        <v>19077</v>
      </c>
      <c r="H363" s="653">
        <v>1</v>
      </c>
      <c r="I363" s="653">
        <v>1.8431884057971015</v>
      </c>
      <c r="J363" s="653">
        <v>9560</v>
      </c>
      <c r="K363" s="653">
        <v>18229.5</v>
      </c>
      <c r="L363" s="653">
        <v>0.95557477590816164</v>
      </c>
      <c r="M363" s="653">
        <v>1.9068514644351464</v>
      </c>
      <c r="N363" s="653">
        <v>11230</v>
      </c>
      <c r="O363" s="653">
        <v>22460</v>
      </c>
      <c r="P363" s="666">
        <v>1.177333962363055</v>
      </c>
      <c r="Q363" s="654">
        <v>2</v>
      </c>
    </row>
    <row r="364" spans="1:17" ht="14.4" customHeight="1" x14ac:dyDescent="0.3">
      <c r="A364" s="649" t="s">
        <v>529</v>
      </c>
      <c r="B364" s="650" t="s">
        <v>1647</v>
      </c>
      <c r="C364" s="650" t="s">
        <v>1659</v>
      </c>
      <c r="D364" s="650" t="s">
        <v>1666</v>
      </c>
      <c r="E364" s="650" t="s">
        <v>1643</v>
      </c>
      <c r="F364" s="653">
        <v>800</v>
      </c>
      <c r="G364" s="653">
        <v>4248</v>
      </c>
      <c r="H364" s="653">
        <v>1</v>
      </c>
      <c r="I364" s="653">
        <v>5.31</v>
      </c>
      <c r="J364" s="653"/>
      <c r="K364" s="653"/>
      <c r="L364" s="653"/>
      <c r="M364" s="653"/>
      <c r="N364" s="653">
        <v>223</v>
      </c>
      <c r="O364" s="653">
        <v>1237.6500000000001</v>
      </c>
      <c r="P364" s="666">
        <v>0.29134887005649718</v>
      </c>
      <c r="Q364" s="654">
        <v>5.5500000000000007</v>
      </c>
    </row>
    <row r="365" spans="1:17" ht="14.4" customHeight="1" x14ac:dyDescent="0.3">
      <c r="A365" s="649" t="s">
        <v>529</v>
      </c>
      <c r="B365" s="650" t="s">
        <v>1647</v>
      </c>
      <c r="C365" s="650" t="s">
        <v>1659</v>
      </c>
      <c r="D365" s="650" t="s">
        <v>1671</v>
      </c>
      <c r="E365" s="650" t="s">
        <v>1643</v>
      </c>
      <c r="F365" s="653">
        <v>8510.58</v>
      </c>
      <c r="G365" s="653">
        <v>377572.55999999994</v>
      </c>
      <c r="H365" s="653">
        <v>1</v>
      </c>
      <c r="I365" s="653">
        <v>44.365079700795945</v>
      </c>
      <c r="J365" s="653">
        <v>7919.41</v>
      </c>
      <c r="K365" s="653">
        <v>274940.45</v>
      </c>
      <c r="L365" s="653">
        <v>0.7281791081428165</v>
      </c>
      <c r="M365" s="653">
        <v>34.717289545559581</v>
      </c>
      <c r="N365" s="653">
        <v>11101.640000000001</v>
      </c>
      <c r="O365" s="653">
        <v>413018.3</v>
      </c>
      <c r="P365" s="666">
        <v>1.0938779555378708</v>
      </c>
      <c r="Q365" s="654">
        <v>37.20335914333377</v>
      </c>
    </row>
    <row r="366" spans="1:17" ht="14.4" customHeight="1" x14ac:dyDescent="0.3">
      <c r="A366" s="649" t="s">
        <v>529</v>
      </c>
      <c r="B366" s="650" t="s">
        <v>1647</v>
      </c>
      <c r="C366" s="650" t="s">
        <v>1659</v>
      </c>
      <c r="D366" s="650" t="s">
        <v>1678</v>
      </c>
      <c r="E366" s="650" t="s">
        <v>1643</v>
      </c>
      <c r="F366" s="653">
        <v>828</v>
      </c>
      <c r="G366" s="653">
        <v>2525.4</v>
      </c>
      <c r="H366" s="653">
        <v>1</v>
      </c>
      <c r="I366" s="653">
        <v>3.0500000000000003</v>
      </c>
      <c r="J366" s="653"/>
      <c r="K366" s="653"/>
      <c r="L366" s="653"/>
      <c r="M366" s="653"/>
      <c r="N366" s="653"/>
      <c r="O366" s="653"/>
      <c r="P366" s="666"/>
      <c r="Q366" s="654"/>
    </row>
    <row r="367" spans="1:17" ht="14.4" customHeight="1" x14ac:dyDescent="0.3">
      <c r="A367" s="649" t="s">
        <v>529</v>
      </c>
      <c r="B367" s="650" t="s">
        <v>1647</v>
      </c>
      <c r="C367" s="650" t="s">
        <v>1659</v>
      </c>
      <c r="D367" s="650" t="s">
        <v>1682</v>
      </c>
      <c r="E367" s="650" t="s">
        <v>1643</v>
      </c>
      <c r="F367" s="653">
        <v>7483</v>
      </c>
      <c r="G367" s="653">
        <v>236732.13999999998</v>
      </c>
      <c r="H367" s="653">
        <v>1</v>
      </c>
      <c r="I367" s="653">
        <v>31.635993585460376</v>
      </c>
      <c r="J367" s="653">
        <v>6699</v>
      </c>
      <c r="K367" s="653">
        <v>222367.87999999998</v>
      </c>
      <c r="L367" s="653">
        <v>0.93932272990055343</v>
      </c>
      <c r="M367" s="653">
        <v>33.194190177638447</v>
      </c>
      <c r="N367" s="653">
        <v>4007</v>
      </c>
      <c r="O367" s="653">
        <v>133433.09999999998</v>
      </c>
      <c r="P367" s="666">
        <v>0.56364589953860922</v>
      </c>
      <c r="Q367" s="654">
        <v>33.299999999999997</v>
      </c>
    </row>
    <row r="368" spans="1:17" ht="14.4" customHeight="1" x14ac:dyDescent="0.3">
      <c r="A368" s="649" t="s">
        <v>529</v>
      </c>
      <c r="B368" s="650" t="s">
        <v>1647</v>
      </c>
      <c r="C368" s="650" t="s">
        <v>1659</v>
      </c>
      <c r="D368" s="650" t="s">
        <v>1686</v>
      </c>
      <c r="E368" s="650" t="s">
        <v>1643</v>
      </c>
      <c r="F368" s="653">
        <v>1000</v>
      </c>
      <c r="G368" s="653">
        <v>12500</v>
      </c>
      <c r="H368" s="653">
        <v>1</v>
      </c>
      <c r="I368" s="653">
        <v>12.5</v>
      </c>
      <c r="J368" s="653"/>
      <c r="K368" s="653"/>
      <c r="L368" s="653"/>
      <c r="M368" s="653"/>
      <c r="N368" s="653"/>
      <c r="O368" s="653"/>
      <c r="P368" s="666"/>
      <c r="Q368" s="654"/>
    </row>
    <row r="369" spans="1:17" ht="14.4" customHeight="1" x14ac:dyDescent="0.3">
      <c r="A369" s="649" t="s">
        <v>529</v>
      </c>
      <c r="B369" s="650" t="s">
        <v>1647</v>
      </c>
      <c r="C369" s="650" t="s">
        <v>1659</v>
      </c>
      <c r="D369" s="650" t="s">
        <v>1687</v>
      </c>
      <c r="E369" s="650" t="s">
        <v>1643</v>
      </c>
      <c r="F369" s="653"/>
      <c r="G369" s="653"/>
      <c r="H369" s="653"/>
      <c r="I369" s="653"/>
      <c r="J369" s="653"/>
      <c r="K369" s="653"/>
      <c r="L369" s="653"/>
      <c r="M369" s="653"/>
      <c r="N369" s="653">
        <v>700</v>
      </c>
      <c r="O369" s="653">
        <v>8750</v>
      </c>
      <c r="P369" s="666"/>
      <c r="Q369" s="654">
        <v>12.5</v>
      </c>
    </row>
    <row r="370" spans="1:17" ht="14.4" customHeight="1" x14ac:dyDescent="0.3">
      <c r="A370" s="649" t="s">
        <v>529</v>
      </c>
      <c r="B370" s="650" t="s">
        <v>1647</v>
      </c>
      <c r="C370" s="650" t="s">
        <v>1692</v>
      </c>
      <c r="D370" s="650" t="s">
        <v>1693</v>
      </c>
      <c r="E370" s="650" t="s">
        <v>1694</v>
      </c>
      <c r="F370" s="653">
        <v>2</v>
      </c>
      <c r="G370" s="653">
        <v>1768.64</v>
      </c>
      <c r="H370" s="653">
        <v>1</v>
      </c>
      <c r="I370" s="653">
        <v>884.32</v>
      </c>
      <c r="J370" s="653"/>
      <c r="K370" s="653"/>
      <c r="L370" s="653"/>
      <c r="M370" s="653"/>
      <c r="N370" s="653">
        <v>9</v>
      </c>
      <c r="O370" s="653">
        <v>7958.880000000001</v>
      </c>
      <c r="P370" s="666">
        <v>4.5</v>
      </c>
      <c r="Q370" s="654">
        <v>884.32000000000016</v>
      </c>
    </row>
    <row r="371" spans="1:17" ht="14.4" customHeight="1" x14ac:dyDescent="0.3">
      <c r="A371" s="649" t="s">
        <v>529</v>
      </c>
      <c r="B371" s="650" t="s">
        <v>1647</v>
      </c>
      <c r="C371" s="650" t="s">
        <v>1695</v>
      </c>
      <c r="D371" s="650" t="s">
        <v>1698</v>
      </c>
      <c r="E371" s="650" t="s">
        <v>1699</v>
      </c>
      <c r="F371" s="653"/>
      <c r="G371" s="653"/>
      <c r="H371" s="653"/>
      <c r="I371" s="653"/>
      <c r="J371" s="653"/>
      <c r="K371" s="653"/>
      <c r="L371" s="653"/>
      <c r="M371" s="653"/>
      <c r="N371" s="653">
        <v>1</v>
      </c>
      <c r="O371" s="653">
        <v>423</v>
      </c>
      <c r="P371" s="666"/>
      <c r="Q371" s="654">
        <v>423</v>
      </c>
    </row>
    <row r="372" spans="1:17" ht="14.4" customHeight="1" x14ac:dyDescent="0.3">
      <c r="A372" s="649" t="s">
        <v>529</v>
      </c>
      <c r="B372" s="650" t="s">
        <v>1647</v>
      </c>
      <c r="C372" s="650" t="s">
        <v>1695</v>
      </c>
      <c r="D372" s="650" t="s">
        <v>1711</v>
      </c>
      <c r="E372" s="650" t="s">
        <v>1712</v>
      </c>
      <c r="F372" s="653">
        <v>1</v>
      </c>
      <c r="G372" s="653">
        <v>1961</v>
      </c>
      <c r="H372" s="653">
        <v>1</v>
      </c>
      <c r="I372" s="653">
        <v>1961</v>
      </c>
      <c r="J372" s="653"/>
      <c r="K372" s="653"/>
      <c r="L372" s="653"/>
      <c r="M372" s="653"/>
      <c r="N372" s="653"/>
      <c r="O372" s="653"/>
      <c r="P372" s="666"/>
      <c r="Q372" s="654"/>
    </row>
    <row r="373" spans="1:17" ht="14.4" customHeight="1" x14ac:dyDescent="0.3">
      <c r="A373" s="649" t="s">
        <v>529</v>
      </c>
      <c r="B373" s="650" t="s">
        <v>1647</v>
      </c>
      <c r="C373" s="650" t="s">
        <v>1695</v>
      </c>
      <c r="D373" s="650" t="s">
        <v>1735</v>
      </c>
      <c r="E373" s="650" t="s">
        <v>1736</v>
      </c>
      <c r="F373" s="653">
        <v>29</v>
      </c>
      <c r="G373" s="653">
        <v>50779</v>
      </c>
      <c r="H373" s="653">
        <v>1</v>
      </c>
      <c r="I373" s="653">
        <v>1751</v>
      </c>
      <c r="J373" s="653">
        <v>41</v>
      </c>
      <c r="K373" s="653">
        <v>71914</v>
      </c>
      <c r="L373" s="653">
        <v>1.4162153646192324</v>
      </c>
      <c r="M373" s="653">
        <v>1754</v>
      </c>
      <c r="N373" s="653">
        <v>67</v>
      </c>
      <c r="O373" s="653">
        <v>117824</v>
      </c>
      <c r="P373" s="666">
        <v>2.3203292699738083</v>
      </c>
      <c r="Q373" s="654">
        <v>1758.5671641791046</v>
      </c>
    </row>
    <row r="374" spans="1:17" ht="14.4" customHeight="1" x14ac:dyDescent="0.3">
      <c r="A374" s="649" t="s">
        <v>529</v>
      </c>
      <c r="B374" s="650" t="s">
        <v>1647</v>
      </c>
      <c r="C374" s="650" t="s">
        <v>1695</v>
      </c>
      <c r="D374" s="650" t="s">
        <v>1737</v>
      </c>
      <c r="E374" s="650" t="s">
        <v>1738</v>
      </c>
      <c r="F374" s="653"/>
      <c r="G374" s="653"/>
      <c r="H374" s="653"/>
      <c r="I374" s="653"/>
      <c r="J374" s="653"/>
      <c r="K374" s="653"/>
      <c r="L374" s="653"/>
      <c r="M374" s="653"/>
      <c r="N374" s="653">
        <v>1</v>
      </c>
      <c r="O374" s="653">
        <v>412</v>
      </c>
      <c r="P374" s="666"/>
      <c r="Q374" s="654">
        <v>412</v>
      </c>
    </row>
    <row r="375" spans="1:17" ht="14.4" customHeight="1" x14ac:dyDescent="0.3">
      <c r="A375" s="649" t="s">
        <v>529</v>
      </c>
      <c r="B375" s="650" t="s">
        <v>1647</v>
      </c>
      <c r="C375" s="650" t="s">
        <v>1695</v>
      </c>
      <c r="D375" s="650" t="s">
        <v>1743</v>
      </c>
      <c r="E375" s="650" t="s">
        <v>1744</v>
      </c>
      <c r="F375" s="653"/>
      <c r="G375" s="653"/>
      <c r="H375" s="653"/>
      <c r="I375" s="653"/>
      <c r="J375" s="653">
        <v>15</v>
      </c>
      <c r="K375" s="653">
        <v>214920</v>
      </c>
      <c r="L375" s="653"/>
      <c r="M375" s="653">
        <v>14328</v>
      </c>
      <c r="N375" s="653">
        <v>9</v>
      </c>
      <c r="O375" s="653">
        <v>129000</v>
      </c>
      <c r="P375" s="666"/>
      <c r="Q375" s="654">
        <v>14333.333333333334</v>
      </c>
    </row>
    <row r="376" spans="1:17" ht="14.4" customHeight="1" x14ac:dyDescent="0.3">
      <c r="A376" s="649" t="s">
        <v>529</v>
      </c>
      <c r="B376" s="650" t="s">
        <v>1647</v>
      </c>
      <c r="C376" s="650" t="s">
        <v>1695</v>
      </c>
      <c r="D376" s="650" t="s">
        <v>1747</v>
      </c>
      <c r="E376" s="650" t="s">
        <v>1748</v>
      </c>
      <c r="F376" s="653">
        <v>1</v>
      </c>
      <c r="G376" s="653">
        <v>0</v>
      </c>
      <c r="H376" s="653"/>
      <c r="I376" s="653">
        <v>0</v>
      </c>
      <c r="J376" s="653"/>
      <c r="K376" s="653"/>
      <c r="L376" s="653"/>
      <c r="M376" s="653"/>
      <c r="N376" s="653"/>
      <c r="O376" s="653"/>
      <c r="P376" s="666"/>
      <c r="Q376" s="654"/>
    </row>
    <row r="377" spans="1:17" ht="14.4" customHeight="1" x14ac:dyDescent="0.3">
      <c r="A377" s="649" t="s">
        <v>529</v>
      </c>
      <c r="B377" s="650" t="s">
        <v>1647</v>
      </c>
      <c r="C377" s="650" t="s">
        <v>1695</v>
      </c>
      <c r="D377" s="650" t="s">
        <v>1749</v>
      </c>
      <c r="E377" s="650" t="s">
        <v>1643</v>
      </c>
      <c r="F377" s="653">
        <v>20</v>
      </c>
      <c r="G377" s="653">
        <v>290264</v>
      </c>
      <c r="H377" s="653">
        <v>1</v>
      </c>
      <c r="I377" s="653">
        <v>14513.2</v>
      </c>
      <c r="J377" s="653"/>
      <c r="K377" s="653"/>
      <c r="L377" s="653"/>
      <c r="M377" s="653"/>
      <c r="N377" s="653"/>
      <c r="O377" s="653"/>
      <c r="P377" s="666"/>
      <c r="Q377" s="654"/>
    </row>
    <row r="378" spans="1:17" ht="14.4" customHeight="1" x14ac:dyDescent="0.3">
      <c r="A378" s="649" t="s">
        <v>529</v>
      </c>
      <c r="B378" s="650" t="s">
        <v>1647</v>
      </c>
      <c r="C378" s="650" t="s">
        <v>1695</v>
      </c>
      <c r="D378" s="650" t="s">
        <v>1756</v>
      </c>
      <c r="E378" s="650" t="s">
        <v>1757</v>
      </c>
      <c r="F378" s="653">
        <v>174</v>
      </c>
      <c r="G378" s="653">
        <v>338082</v>
      </c>
      <c r="H378" s="653">
        <v>1</v>
      </c>
      <c r="I378" s="653">
        <v>1943</v>
      </c>
      <c r="J378" s="653">
        <v>145</v>
      </c>
      <c r="K378" s="653">
        <v>282605</v>
      </c>
      <c r="L378" s="653">
        <v>0.83590667352890724</v>
      </c>
      <c r="M378" s="653">
        <v>1949</v>
      </c>
      <c r="N378" s="653">
        <v>205</v>
      </c>
      <c r="O378" s="653">
        <v>400953</v>
      </c>
      <c r="P378" s="666">
        <v>1.1859637602711768</v>
      </c>
      <c r="Q378" s="654">
        <v>1955.8682926829267</v>
      </c>
    </row>
    <row r="379" spans="1:17" ht="14.4" customHeight="1" x14ac:dyDescent="0.3">
      <c r="A379" s="649" t="s">
        <v>529</v>
      </c>
      <c r="B379" s="650" t="s">
        <v>1647</v>
      </c>
      <c r="C379" s="650" t="s">
        <v>1695</v>
      </c>
      <c r="D379" s="650" t="s">
        <v>1758</v>
      </c>
      <c r="E379" s="650" t="s">
        <v>1759</v>
      </c>
      <c r="F379" s="653">
        <v>120</v>
      </c>
      <c r="G379" s="653">
        <v>50040</v>
      </c>
      <c r="H379" s="653">
        <v>1</v>
      </c>
      <c r="I379" s="653">
        <v>417</v>
      </c>
      <c r="J379" s="653">
        <v>102</v>
      </c>
      <c r="K379" s="653">
        <v>42636</v>
      </c>
      <c r="L379" s="653">
        <v>0.85203836930455634</v>
      </c>
      <c r="M379" s="653">
        <v>418</v>
      </c>
      <c r="N379" s="653">
        <v>123</v>
      </c>
      <c r="O379" s="653">
        <v>51578</v>
      </c>
      <c r="P379" s="666">
        <v>1.0307354116706635</v>
      </c>
      <c r="Q379" s="654">
        <v>419.33333333333331</v>
      </c>
    </row>
    <row r="380" spans="1:17" ht="14.4" customHeight="1" x14ac:dyDescent="0.3">
      <c r="A380" s="649" t="s">
        <v>529</v>
      </c>
      <c r="B380" s="650" t="s">
        <v>1647</v>
      </c>
      <c r="C380" s="650" t="s">
        <v>1695</v>
      </c>
      <c r="D380" s="650" t="s">
        <v>1836</v>
      </c>
      <c r="E380" s="650" t="s">
        <v>1837</v>
      </c>
      <c r="F380" s="653"/>
      <c r="G380" s="653"/>
      <c r="H380" s="653"/>
      <c r="I380" s="653"/>
      <c r="J380" s="653"/>
      <c r="K380" s="653"/>
      <c r="L380" s="653"/>
      <c r="M380" s="653"/>
      <c r="N380" s="653">
        <v>0</v>
      </c>
      <c r="O380" s="653">
        <v>0</v>
      </c>
      <c r="P380" s="666"/>
      <c r="Q380" s="654"/>
    </row>
    <row r="381" spans="1:17" ht="14.4" customHeight="1" x14ac:dyDescent="0.3">
      <c r="A381" s="649" t="s">
        <v>529</v>
      </c>
      <c r="B381" s="650" t="s">
        <v>1647</v>
      </c>
      <c r="C381" s="650" t="s">
        <v>1695</v>
      </c>
      <c r="D381" s="650" t="s">
        <v>1760</v>
      </c>
      <c r="E381" s="650" t="s">
        <v>1761</v>
      </c>
      <c r="F381" s="653">
        <v>1</v>
      </c>
      <c r="G381" s="653">
        <v>1283</v>
      </c>
      <c r="H381" s="653">
        <v>1</v>
      </c>
      <c r="I381" s="653">
        <v>1283</v>
      </c>
      <c r="J381" s="653"/>
      <c r="K381" s="653"/>
      <c r="L381" s="653"/>
      <c r="M381" s="653"/>
      <c r="N381" s="653"/>
      <c r="O381" s="653"/>
      <c r="P381" s="666"/>
      <c r="Q381" s="654"/>
    </row>
    <row r="382" spans="1:17" ht="14.4" customHeight="1" x14ac:dyDescent="0.3">
      <c r="A382" s="649" t="s">
        <v>529</v>
      </c>
      <c r="B382" s="650" t="s">
        <v>1647</v>
      </c>
      <c r="C382" s="650" t="s">
        <v>1695</v>
      </c>
      <c r="D382" s="650" t="s">
        <v>1766</v>
      </c>
      <c r="E382" s="650" t="s">
        <v>1767</v>
      </c>
      <c r="F382" s="653">
        <v>1</v>
      </c>
      <c r="G382" s="653">
        <v>2529</v>
      </c>
      <c r="H382" s="653">
        <v>1</v>
      </c>
      <c r="I382" s="653">
        <v>2529</v>
      </c>
      <c r="J382" s="653"/>
      <c r="K382" s="653"/>
      <c r="L382" s="653"/>
      <c r="M382" s="653"/>
      <c r="N382" s="653">
        <v>1</v>
      </c>
      <c r="O382" s="653">
        <v>2535</v>
      </c>
      <c r="P382" s="666">
        <v>1.0023724792408066</v>
      </c>
      <c r="Q382" s="654">
        <v>2535</v>
      </c>
    </row>
    <row r="383" spans="1:17" ht="14.4" customHeight="1" x14ac:dyDescent="0.3">
      <c r="A383" s="649" t="s">
        <v>529</v>
      </c>
      <c r="B383" s="650" t="s">
        <v>1647</v>
      </c>
      <c r="C383" s="650" t="s">
        <v>1695</v>
      </c>
      <c r="D383" s="650" t="s">
        <v>1772</v>
      </c>
      <c r="E383" s="650" t="s">
        <v>1773</v>
      </c>
      <c r="F383" s="653">
        <v>3</v>
      </c>
      <c r="G383" s="653">
        <v>2913</v>
      </c>
      <c r="H383" s="653">
        <v>1</v>
      </c>
      <c r="I383" s="653">
        <v>971</v>
      </c>
      <c r="J383" s="653">
        <v>6</v>
      </c>
      <c r="K383" s="653">
        <v>5892</v>
      </c>
      <c r="L383" s="653">
        <v>2.0226570545829041</v>
      </c>
      <c r="M383" s="653">
        <v>982</v>
      </c>
      <c r="N383" s="653">
        <v>8</v>
      </c>
      <c r="O383" s="653">
        <v>7913</v>
      </c>
      <c r="P383" s="666">
        <v>2.7164435290078957</v>
      </c>
      <c r="Q383" s="654">
        <v>989.125</v>
      </c>
    </row>
    <row r="384" spans="1:17" ht="14.4" customHeight="1" x14ac:dyDescent="0.3">
      <c r="A384" s="649" t="s">
        <v>529</v>
      </c>
      <c r="B384" s="650" t="s">
        <v>1838</v>
      </c>
      <c r="C384" s="650" t="s">
        <v>1648</v>
      </c>
      <c r="D384" s="650" t="s">
        <v>1839</v>
      </c>
      <c r="E384" s="650" t="s">
        <v>881</v>
      </c>
      <c r="F384" s="653"/>
      <c r="G384" s="653"/>
      <c r="H384" s="653"/>
      <c r="I384" s="653"/>
      <c r="J384" s="653"/>
      <c r="K384" s="653"/>
      <c r="L384" s="653"/>
      <c r="M384" s="653"/>
      <c r="N384" s="653">
        <v>9.5</v>
      </c>
      <c r="O384" s="653">
        <v>191469.43000000002</v>
      </c>
      <c r="P384" s="666"/>
      <c r="Q384" s="654">
        <v>20154.676842105266</v>
      </c>
    </row>
    <row r="385" spans="1:17" ht="14.4" customHeight="1" x14ac:dyDescent="0.3">
      <c r="A385" s="649" t="s">
        <v>529</v>
      </c>
      <c r="B385" s="650" t="s">
        <v>1838</v>
      </c>
      <c r="C385" s="650" t="s">
        <v>1659</v>
      </c>
      <c r="D385" s="650" t="s">
        <v>1840</v>
      </c>
      <c r="E385" s="650" t="s">
        <v>1643</v>
      </c>
      <c r="F385" s="653">
        <v>13460</v>
      </c>
      <c r="G385" s="653">
        <v>22069.200000000001</v>
      </c>
      <c r="H385" s="653">
        <v>1</v>
      </c>
      <c r="I385" s="653">
        <v>1.6396136701337296</v>
      </c>
      <c r="J385" s="653">
        <v>7340</v>
      </c>
      <c r="K385" s="653">
        <v>12601.8</v>
      </c>
      <c r="L385" s="653">
        <v>0.57101299548692286</v>
      </c>
      <c r="M385" s="653">
        <v>1.7168664850136239</v>
      </c>
      <c r="N385" s="653">
        <v>8586</v>
      </c>
      <c r="O385" s="653">
        <v>13241.66</v>
      </c>
      <c r="P385" s="666">
        <v>0.60000634368259831</v>
      </c>
      <c r="Q385" s="654">
        <v>1.542238527836012</v>
      </c>
    </row>
    <row r="386" spans="1:17" ht="14.4" customHeight="1" x14ac:dyDescent="0.3">
      <c r="A386" s="649" t="s">
        <v>529</v>
      </c>
      <c r="B386" s="650" t="s">
        <v>1838</v>
      </c>
      <c r="C386" s="650" t="s">
        <v>1659</v>
      </c>
      <c r="D386" s="650" t="s">
        <v>1841</v>
      </c>
      <c r="E386" s="650" t="s">
        <v>1643</v>
      </c>
      <c r="F386" s="653">
        <v>334090</v>
      </c>
      <c r="G386" s="653">
        <v>544105.6</v>
      </c>
      <c r="H386" s="653">
        <v>1</v>
      </c>
      <c r="I386" s="653">
        <v>1.6286198329791373</v>
      </c>
      <c r="J386" s="653">
        <v>300880</v>
      </c>
      <c r="K386" s="653">
        <v>549527.60000000009</v>
      </c>
      <c r="L386" s="653">
        <v>1.0099649773867427</v>
      </c>
      <c r="M386" s="653">
        <v>1.8264012230789686</v>
      </c>
      <c r="N386" s="653">
        <v>291400</v>
      </c>
      <c r="O386" s="653">
        <v>523556.39999999997</v>
      </c>
      <c r="P386" s="666">
        <v>0.96223306652238094</v>
      </c>
      <c r="Q386" s="654">
        <v>1.7966932052161975</v>
      </c>
    </row>
    <row r="387" spans="1:17" ht="14.4" customHeight="1" x14ac:dyDescent="0.3">
      <c r="A387" s="649" t="s">
        <v>529</v>
      </c>
      <c r="B387" s="650" t="s">
        <v>1838</v>
      </c>
      <c r="C387" s="650" t="s">
        <v>1695</v>
      </c>
      <c r="D387" s="650" t="s">
        <v>1842</v>
      </c>
      <c r="E387" s="650" t="s">
        <v>1843</v>
      </c>
      <c r="F387" s="653">
        <v>1254</v>
      </c>
      <c r="G387" s="653">
        <v>1240132</v>
      </c>
      <c r="H387" s="653">
        <v>1</v>
      </c>
      <c r="I387" s="653">
        <v>988.94098883572565</v>
      </c>
      <c r="J387" s="653">
        <v>1035</v>
      </c>
      <c r="K387" s="653">
        <v>1039277</v>
      </c>
      <c r="L387" s="653">
        <v>0.83803740247005964</v>
      </c>
      <c r="M387" s="653">
        <v>1004.1323671497585</v>
      </c>
      <c r="N387" s="653">
        <v>1305</v>
      </c>
      <c r="O387" s="653">
        <v>1311813</v>
      </c>
      <c r="P387" s="666">
        <v>1.0578011050436567</v>
      </c>
      <c r="Q387" s="654">
        <v>1005.2206896551725</v>
      </c>
    </row>
    <row r="388" spans="1:17" ht="14.4" customHeight="1" x14ac:dyDescent="0.3">
      <c r="A388" s="649" t="s">
        <v>529</v>
      </c>
      <c r="B388" s="650" t="s">
        <v>1838</v>
      </c>
      <c r="C388" s="650" t="s">
        <v>1695</v>
      </c>
      <c r="D388" s="650" t="s">
        <v>1844</v>
      </c>
      <c r="E388" s="650" t="s">
        <v>1845</v>
      </c>
      <c r="F388" s="653"/>
      <c r="G388" s="653"/>
      <c r="H388" s="653"/>
      <c r="I388" s="653"/>
      <c r="J388" s="653"/>
      <c r="K388" s="653"/>
      <c r="L388" s="653"/>
      <c r="M388" s="653"/>
      <c r="N388" s="653">
        <v>1</v>
      </c>
      <c r="O388" s="653">
        <v>188</v>
      </c>
      <c r="P388" s="666"/>
      <c r="Q388" s="654">
        <v>188</v>
      </c>
    </row>
    <row r="389" spans="1:17" ht="14.4" customHeight="1" x14ac:dyDescent="0.3">
      <c r="A389" s="649" t="s">
        <v>529</v>
      </c>
      <c r="B389" s="650" t="s">
        <v>1838</v>
      </c>
      <c r="C389" s="650" t="s">
        <v>1695</v>
      </c>
      <c r="D389" s="650" t="s">
        <v>1696</v>
      </c>
      <c r="E389" s="650" t="s">
        <v>1697</v>
      </c>
      <c r="F389" s="653"/>
      <c r="G389" s="653"/>
      <c r="H389" s="653"/>
      <c r="I389" s="653"/>
      <c r="J389" s="653"/>
      <c r="K389" s="653"/>
      <c r="L389" s="653"/>
      <c r="M389" s="653"/>
      <c r="N389" s="653">
        <v>2</v>
      </c>
      <c r="O389" s="653">
        <v>70</v>
      </c>
      <c r="P389" s="666"/>
      <c r="Q389" s="654">
        <v>35</v>
      </c>
    </row>
    <row r="390" spans="1:17" ht="14.4" customHeight="1" x14ac:dyDescent="0.3">
      <c r="A390" s="649" t="s">
        <v>529</v>
      </c>
      <c r="B390" s="650" t="s">
        <v>1838</v>
      </c>
      <c r="C390" s="650" t="s">
        <v>1695</v>
      </c>
      <c r="D390" s="650" t="s">
        <v>1846</v>
      </c>
      <c r="E390" s="650" t="s">
        <v>1847</v>
      </c>
      <c r="F390" s="653">
        <v>42</v>
      </c>
      <c r="G390" s="653">
        <v>26838</v>
      </c>
      <c r="H390" s="653">
        <v>1</v>
      </c>
      <c r="I390" s="653">
        <v>639</v>
      </c>
      <c r="J390" s="653">
        <v>33</v>
      </c>
      <c r="K390" s="653">
        <v>21186</v>
      </c>
      <c r="L390" s="653">
        <v>0.78940308517773305</v>
      </c>
      <c r="M390" s="653">
        <v>642</v>
      </c>
      <c r="N390" s="653">
        <v>46</v>
      </c>
      <c r="O390" s="653">
        <v>29706</v>
      </c>
      <c r="P390" s="666">
        <v>1.1068634026380506</v>
      </c>
      <c r="Q390" s="654">
        <v>645.78260869565213</v>
      </c>
    </row>
    <row r="391" spans="1:17" ht="14.4" customHeight="1" x14ac:dyDescent="0.3">
      <c r="A391" s="649" t="s">
        <v>529</v>
      </c>
      <c r="B391" s="650" t="s">
        <v>1838</v>
      </c>
      <c r="C391" s="650" t="s">
        <v>1695</v>
      </c>
      <c r="D391" s="650" t="s">
        <v>1848</v>
      </c>
      <c r="E391" s="650" t="s">
        <v>1849</v>
      </c>
      <c r="F391" s="653">
        <v>0</v>
      </c>
      <c r="G391" s="653">
        <v>0</v>
      </c>
      <c r="H391" s="653"/>
      <c r="I391" s="653"/>
      <c r="J391" s="653">
        <v>0</v>
      </c>
      <c r="K391" s="653">
        <v>0</v>
      </c>
      <c r="L391" s="653"/>
      <c r="M391" s="653"/>
      <c r="N391" s="653">
        <v>0</v>
      </c>
      <c r="O391" s="653">
        <v>0</v>
      </c>
      <c r="P391" s="666"/>
      <c r="Q391" s="654"/>
    </row>
    <row r="392" spans="1:17" ht="14.4" customHeight="1" x14ac:dyDescent="0.3">
      <c r="A392" s="649" t="s">
        <v>529</v>
      </c>
      <c r="B392" s="650" t="s">
        <v>1838</v>
      </c>
      <c r="C392" s="650" t="s">
        <v>1695</v>
      </c>
      <c r="D392" s="650" t="s">
        <v>1850</v>
      </c>
      <c r="E392" s="650" t="s">
        <v>1851</v>
      </c>
      <c r="F392" s="653">
        <v>2</v>
      </c>
      <c r="G392" s="653">
        <v>0</v>
      </c>
      <c r="H392" s="653"/>
      <c r="I392" s="653">
        <v>0</v>
      </c>
      <c r="J392" s="653">
        <v>3</v>
      </c>
      <c r="K392" s="653">
        <v>0</v>
      </c>
      <c r="L392" s="653"/>
      <c r="M392" s="653">
        <v>0</v>
      </c>
      <c r="N392" s="653"/>
      <c r="O392" s="653"/>
      <c r="P392" s="666"/>
      <c r="Q392" s="654"/>
    </row>
    <row r="393" spans="1:17" ht="14.4" customHeight="1" x14ac:dyDescent="0.3">
      <c r="A393" s="649" t="s">
        <v>529</v>
      </c>
      <c r="B393" s="650" t="s">
        <v>1838</v>
      </c>
      <c r="C393" s="650" t="s">
        <v>1695</v>
      </c>
      <c r="D393" s="650" t="s">
        <v>1745</v>
      </c>
      <c r="E393" s="650" t="s">
        <v>1746</v>
      </c>
      <c r="F393" s="653">
        <v>25</v>
      </c>
      <c r="G393" s="653">
        <v>0</v>
      </c>
      <c r="H393" s="653"/>
      <c r="I393" s="653">
        <v>0</v>
      </c>
      <c r="J393" s="653">
        <v>22</v>
      </c>
      <c r="K393" s="653">
        <v>0</v>
      </c>
      <c r="L393" s="653"/>
      <c r="M393" s="653">
        <v>0</v>
      </c>
      <c r="N393" s="653"/>
      <c r="O393" s="653"/>
      <c r="P393" s="666"/>
      <c r="Q393" s="654"/>
    </row>
    <row r="394" spans="1:17" ht="14.4" customHeight="1" x14ac:dyDescent="0.3">
      <c r="A394" s="649" t="s">
        <v>529</v>
      </c>
      <c r="B394" s="650" t="s">
        <v>1838</v>
      </c>
      <c r="C394" s="650" t="s">
        <v>1695</v>
      </c>
      <c r="D394" s="650" t="s">
        <v>1852</v>
      </c>
      <c r="E394" s="650" t="s">
        <v>1853</v>
      </c>
      <c r="F394" s="653">
        <v>1237</v>
      </c>
      <c r="G394" s="653">
        <v>0</v>
      </c>
      <c r="H394" s="653"/>
      <c r="I394" s="653">
        <v>0</v>
      </c>
      <c r="J394" s="653">
        <v>1005</v>
      </c>
      <c r="K394" s="653">
        <v>0</v>
      </c>
      <c r="L394" s="653"/>
      <c r="M394" s="653">
        <v>0</v>
      </c>
      <c r="N394" s="653"/>
      <c r="O394" s="653"/>
      <c r="P394" s="666"/>
      <c r="Q394" s="654"/>
    </row>
    <row r="395" spans="1:17" ht="14.4" customHeight="1" x14ac:dyDescent="0.3">
      <c r="A395" s="649" t="s">
        <v>529</v>
      </c>
      <c r="B395" s="650" t="s">
        <v>1838</v>
      </c>
      <c r="C395" s="650" t="s">
        <v>1695</v>
      </c>
      <c r="D395" s="650" t="s">
        <v>1854</v>
      </c>
      <c r="E395" s="650" t="s">
        <v>1855</v>
      </c>
      <c r="F395" s="653"/>
      <c r="G395" s="653"/>
      <c r="H395" s="653"/>
      <c r="I395" s="653"/>
      <c r="J395" s="653"/>
      <c r="K395" s="653"/>
      <c r="L395" s="653"/>
      <c r="M395" s="653"/>
      <c r="N395" s="653">
        <v>0</v>
      </c>
      <c r="O395" s="653">
        <v>0</v>
      </c>
      <c r="P395" s="666"/>
      <c r="Q395" s="654"/>
    </row>
    <row r="396" spans="1:17" ht="14.4" customHeight="1" x14ac:dyDescent="0.3">
      <c r="A396" s="649" t="s">
        <v>529</v>
      </c>
      <c r="B396" s="650" t="s">
        <v>1838</v>
      </c>
      <c r="C396" s="650" t="s">
        <v>1695</v>
      </c>
      <c r="D396" s="650" t="s">
        <v>1856</v>
      </c>
      <c r="E396" s="650" t="s">
        <v>1857</v>
      </c>
      <c r="F396" s="653">
        <v>18</v>
      </c>
      <c r="G396" s="653">
        <v>0</v>
      </c>
      <c r="H396" s="653"/>
      <c r="I396" s="653">
        <v>0</v>
      </c>
      <c r="J396" s="653"/>
      <c r="K396" s="653"/>
      <c r="L396" s="653"/>
      <c r="M396" s="653"/>
      <c r="N396" s="653"/>
      <c r="O396" s="653"/>
      <c r="P396" s="666"/>
      <c r="Q396" s="654"/>
    </row>
    <row r="397" spans="1:17" ht="14.4" customHeight="1" x14ac:dyDescent="0.3">
      <c r="A397" s="649" t="s">
        <v>529</v>
      </c>
      <c r="B397" s="650" t="s">
        <v>1838</v>
      </c>
      <c r="C397" s="650" t="s">
        <v>1695</v>
      </c>
      <c r="D397" s="650" t="s">
        <v>1858</v>
      </c>
      <c r="E397" s="650" t="s">
        <v>1859</v>
      </c>
      <c r="F397" s="653">
        <v>14</v>
      </c>
      <c r="G397" s="653">
        <v>0</v>
      </c>
      <c r="H397" s="653"/>
      <c r="I397" s="653">
        <v>0</v>
      </c>
      <c r="J397" s="653"/>
      <c r="K397" s="653"/>
      <c r="L397" s="653"/>
      <c r="M397" s="653"/>
      <c r="N397" s="653"/>
      <c r="O397" s="653"/>
      <c r="P397" s="666"/>
      <c r="Q397" s="654"/>
    </row>
    <row r="398" spans="1:17" ht="14.4" customHeight="1" x14ac:dyDescent="0.3">
      <c r="A398" s="649" t="s">
        <v>529</v>
      </c>
      <c r="B398" s="650" t="s">
        <v>1838</v>
      </c>
      <c r="C398" s="650" t="s">
        <v>1695</v>
      </c>
      <c r="D398" s="650" t="s">
        <v>1768</v>
      </c>
      <c r="E398" s="650" t="s">
        <v>1769</v>
      </c>
      <c r="F398" s="653">
        <v>229</v>
      </c>
      <c r="G398" s="653">
        <v>74654</v>
      </c>
      <c r="H398" s="653">
        <v>1</v>
      </c>
      <c r="I398" s="653">
        <v>326</v>
      </c>
      <c r="J398" s="653">
        <v>195</v>
      </c>
      <c r="K398" s="653">
        <v>63765</v>
      </c>
      <c r="L398" s="653">
        <v>0.85414043453800204</v>
      </c>
      <c r="M398" s="653">
        <v>327</v>
      </c>
      <c r="N398" s="653">
        <v>224</v>
      </c>
      <c r="O398" s="653">
        <v>73671</v>
      </c>
      <c r="P398" s="666">
        <v>0.98683258767112281</v>
      </c>
      <c r="Q398" s="654">
        <v>328.88839285714283</v>
      </c>
    </row>
    <row r="399" spans="1:17" ht="14.4" customHeight="1" x14ac:dyDescent="0.3">
      <c r="A399" s="649" t="s">
        <v>529</v>
      </c>
      <c r="B399" s="650" t="s">
        <v>1838</v>
      </c>
      <c r="C399" s="650" t="s">
        <v>1695</v>
      </c>
      <c r="D399" s="650" t="s">
        <v>1860</v>
      </c>
      <c r="E399" s="650" t="s">
        <v>1861</v>
      </c>
      <c r="F399" s="653">
        <v>20</v>
      </c>
      <c r="G399" s="653">
        <v>6440</v>
      </c>
      <c r="H399" s="653">
        <v>1</v>
      </c>
      <c r="I399" s="653">
        <v>322</v>
      </c>
      <c r="J399" s="653">
        <v>12</v>
      </c>
      <c r="K399" s="653">
        <v>3876</v>
      </c>
      <c r="L399" s="653">
        <v>0.6018633540372671</v>
      </c>
      <c r="M399" s="653">
        <v>323</v>
      </c>
      <c r="N399" s="653">
        <v>14</v>
      </c>
      <c r="O399" s="653">
        <v>4546</v>
      </c>
      <c r="P399" s="666">
        <v>0.70590062111801244</v>
      </c>
      <c r="Q399" s="654">
        <v>324.71428571428572</v>
      </c>
    </row>
    <row r="400" spans="1:17" ht="14.4" customHeight="1" x14ac:dyDescent="0.3">
      <c r="A400" s="649" t="s">
        <v>529</v>
      </c>
      <c r="B400" s="650" t="s">
        <v>1838</v>
      </c>
      <c r="C400" s="650" t="s">
        <v>1695</v>
      </c>
      <c r="D400" s="650" t="s">
        <v>1862</v>
      </c>
      <c r="E400" s="650" t="s">
        <v>1863</v>
      </c>
      <c r="F400" s="653">
        <v>193</v>
      </c>
      <c r="G400" s="653">
        <v>123906</v>
      </c>
      <c r="H400" s="653">
        <v>1</v>
      </c>
      <c r="I400" s="653">
        <v>642</v>
      </c>
      <c r="J400" s="653">
        <v>161</v>
      </c>
      <c r="K400" s="653">
        <v>103845</v>
      </c>
      <c r="L400" s="653">
        <v>0.83809500750568977</v>
      </c>
      <c r="M400" s="653">
        <v>645</v>
      </c>
      <c r="N400" s="653">
        <v>214</v>
      </c>
      <c r="O400" s="653">
        <v>138816</v>
      </c>
      <c r="P400" s="666">
        <v>1.1203331557793812</v>
      </c>
      <c r="Q400" s="654">
        <v>648.67289719626172</v>
      </c>
    </row>
    <row r="401" spans="1:17" ht="14.4" customHeight="1" x14ac:dyDescent="0.3">
      <c r="A401" s="649" t="s">
        <v>529</v>
      </c>
      <c r="B401" s="650" t="s">
        <v>1838</v>
      </c>
      <c r="C401" s="650" t="s">
        <v>1695</v>
      </c>
      <c r="D401" s="650" t="s">
        <v>1864</v>
      </c>
      <c r="E401" s="650" t="s">
        <v>1865</v>
      </c>
      <c r="F401" s="653">
        <v>26</v>
      </c>
      <c r="G401" s="653">
        <v>16614</v>
      </c>
      <c r="H401" s="653">
        <v>1</v>
      </c>
      <c r="I401" s="653">
        <v>639</v>
      </c>
      <c r="J401" s="653">
        <v>22</v>
      </c>
      <c r="K401" s="653">
        <v>14124</v>
      </c>
      <c r="L401" s="653">
        <v>0.85012639942217405</v>
      </c>
      <c r="M401" s="653">
        <v>642</v>
      </c>
      <c r="N401" s="653">
        <v>17</v>
      </c>
      <c r="O401" s="653">
        <v>11010</v>
      </c>
      <c r="P401" s="666">
        <v>0.66269411339833872</v>
      </c>
      <c r="Q401" s="654">
        <v>647.64705882352939</v>
      </c>
    </row>
    <row r="402" spans="1:17" ht="14.4" customHeight="1" x14ac:dyDescent="0.3">
      <c r="A402" s="649" t="s">
        <v>1866</v>
      </c>
      <c r="B402" s="650" t="s">
        <v>1647</v>
      </c>
      <c r="C402" s="650" t="s">
        <v>1648</v>
      </c>
      <c r="D402" s="650" t="s">
        <v>1653</v>
      </c>
      <c r="E402" s="650" t="s">
        <v>878</v>
      </c>
      <c r="F402" s="653"/>
      <c r="G402" s="653"/>
      <c r="H402" s="653"/>
      <c r="I402" s="653"/>
      <c r="J402" s="653">
        <v>0.3</v>
      </c>
      <c r="K402" s="653">
        <v>326.69</v>
      </c>
      <c r="L402" s="653"/>
      <c r="M402" s="653">
        <v>1088.9666666666667</v>
      </c>
      <c r="N402" s="653"/>
      <c r="O402" s="653"/>
      <c r="P402" s="666"/>
      <c r="Q402" s="654"/>
    </row>
    <row r="403" spans="1:17" ht="14.4" customHeight="1" x14ac:dyDescent="0.3">
      <c r="A403" s="649" t="s">
        <v>1866</v>
      </c>
      <c r="B403" s="650" t="s">
        <v>1647</v>
      </c>
      <c r="C403" s="650" t="s">
        <v>1648</v>
      </c>
      <c r="D403" s="650" t="s">
        <v>1654</v>
      </c>
      <c r="E403" s="650" t="s">
        <v>878</v>
      </c>
      <c r="F403" s="653"/>
      <c r="G403" s="653"/>
      <c r="H403" s="653"/>
      <c r="I403" s="653"/>
      <c r="J403" s="653">
        <v>0.45</v>
      </c>
      <c r="K403" s="653">
        <v>974.39</v>
      </c>
      <c r="L403" s="653"/>
      <c r="M403" s="653">
        <v>2165.3111111111111</v>
      </c>
      <c r="N403" s="653">
        <v>0.95</v>
      </c>
      <c r="O403" s="653">
        <v>2075.1000000000004</v>
      </c>
      <c r="P403" s="666"/>
      <c r="Q403" s="654">
        <v>2184.3157894736846</v>
      </c>
    </row>
    <row r="404" spans="1:17" ht="14.4" customHeight="1" x14ac:dyDescent="0.3">
      <c r="A404" s="649" t="s">
        <v>1866</v>
      </c>
      <c r="B404" s="650" t="s">
        <v>1647</v>
      </c>
      <c r="C404" s="650" t="s">
        <v>1648</v>
      </c>
      <c r="D404" s="650" t="s">
        <v>1655</v>
      </c>
      <c r="E404" s="650" t="s">
        <v>874</v>
      </c>
      <c r="F404" s="653"/>
      <c r="G404" s="653"/>
      <c r="H404" s="653"/>
      <c r="I404" s="653"/>
      <c r="J404" s="653"/>
      <c r="K404" s="653"/>
      <c r="L404" s="653"/>
      <c r="M404" s="653"/>
      <c r="N404" s="653">
        <v>0.08</v>
      </c>
      <c r="O404" s="653">
        <v>70.86</v>
      </c>
      <c r="P404" s="666"/>
      <c r="Q404" s="654">
        <v>885.75</v>
      </c>
    </row>
    <row r="405" spans="1:17" ht="14.4" customHeight="1" x14ac:dyDescent="0.3">
      <c r="A405" s="649" t="s">
        <v>1866</v>
      </c>
      <c r="B405" s="650" t="s">
        <v>1647</v>
      </c>
      <c r="C405" s="650" t="s">
        <v>1659</v>
      </c>
      <c r="D405" s="650" t="s">
        <v>1682</v>
      </c>
      <c r="E405" s="650" t="s">
        <v>1643</v>
      </c>
      <c r="F405" s="653"/>
      <c r="G405" s="653"/>
      <c r="H405" s="653"/>
      <c r="I405" s="653"/>
      <c r="J405" s="653">
        <v>848</v>
      </c>
      <c r="K405" s="653">
        <v>28212.959999999999</v>
      </c>
      <c r="L405" s="653"/>
      <c r="M405" s="653">
        <v>33.269999999999996</v>
      </c>
      <c r="N405" s="653">
        <v>824</v>
      </c>
      <c r="O405" s="653">
        <v>27439.199999999997</v>
      </c>
      <c r="P405" s="666"/>
      <c r="Q405" s="654">
        <v>33.299999999999997</v>
      </c>
    </row>
    <row r="406" spans="1:17" ht="14.4" customHeight="1" x14ac:dyDescent="0.3">
      <c r="A406" s="649" t="s">
        <v>1866</v>
      </c>
      <c r="B406" s="650" t="s">
        <v>1647</v>
      </c>
      <c r="C406" s="650" t="s">
        <v>1692</v>
      </c>
      <c r="D406" s="650" t="s">
        <v>1693</v>
      </c>
      <c r="E406" s="650" t="s">
        <v>1694</v>
      </c>
      <c r="F406" s="653"/>
      <c r="G406" s="653"/>
      <c r="H406" s="653"/>
      <c r="I406" s="653"/>
      <c r="J406" s="653"/>
      <c r="K406" s="653"/>
      <c r="L406" s="653"/>
      <c r="M406" s="653"/>
      <c r="N406" s="653">
        <v>2</v>
      </c>
      <c r="O406" s="653">
        <v>1768.64</v>
      </c>
      <c r="P406" s="666"/>
      <c r="Q406" s="654">
        <v>884.32</v>
      </c>
    </row>
    <row r="407" spans="1:17" ht="14.4" customHeight="1" x14ac:dyDescent="0.3">
      <c r="A407" s="649" t="s">
        <v>1866</v>
      </c>
      <c r="B407" s="650" t="s">
        <v>1647</v>
      </c>
      <c r="C407" s="650" t="s">
        <v>1695</v>
      </c>
      <c r="D407" s="650" t="s">
        <v>1743</v>
      </c>
      <c r="E407" s="650" t="s">
        <v>1744</v>
      </c>
      <c r="F407" s="653"/>
      <c r="G407" s="653"/>
      <c r="H407" s="653"/>
      <c r="I407" s="653"/>
      <c r="J407" s="653">
        <v>2</v>
      </c>
      <c r="K407" s="653">
        <v>28656</v>
      </c>
      <c r="L407" s="653"/>
      <c r="M407" s="653">
        <v>14328</v>
      </c>
      <c r="N407" s="653">
        <v>2</v>
      </c>
      <c r="O407" s="653">
        <v>28672</v>
      </c>
      <c r="P407" s="666"/>
      <c r="Q407" s="654">
        <v>14336</v>
      </c>
    </row>
    <row r="408" spans="1:17" ht="14.4" customHeight="1" x14ac:dyDescent="0.3">
      <c r="A408" s="649" t="s">
        <v>1866</v>
      </c>
      <c r="B408" s="650" t="s">
        <v>1647</v>
      </c>
      <c r="C408" s="650" t="s">
        <v>1695</v>
      </c>
      <c r="D408" s="650" t="s">
        <v>1749</v>
      </c>
      <c r="E408" s="650" t="s">
        <v>1643</v>
      </c>
      <c r="F408" s="653">
        <v>1</v>
      </c>
      <c r="G408" s="653">
        <v>16526</v>
      </c>
      <c r="H408" s="653">
        <v>1</v>
      </c>
      <c r="I408" s="653">
        <v>16526</v>
      </c>
      <c r="J408" s="653"/>
      <c r="K408" s="653"/>
      <c r="L408" s="653"/>
      <c r="M408" s="653"/>
      <c r="N408" s="653"/>
      <c r="O408" s="653"/>
      <c r="P408" s="666"/>
      <c r="Q408" s="654"/>
    </row>
    <row r="409" spans="1:17" ht="14.4" customHeight="1" x14ac:dyDescent="0.3">
      <c r="A409" s="649" t="s">
        <v>1867</v>
      </c>
      <c r="B409" s="650" t="s">
        <v>1647</v>
      </c>
      <c r="C409" s="650" t="s">
        <v>1659</v>
      </c>
      <c r="D409" s="650" t="s">
        <v>1661</v>
      </c>
      <c r="E409" s="650" t="s">
        <v>1643</v>
      </c>
      <c r="F409" s="653">
        <v>100</v>
      </c>
      <c r="G409" s="653">
        <v>182</v>
      </c>
      <c r="H409" s="653">
        <v>1</v>
      </c>
      <c r="I409" s="653">
        <v>1.82</v>
      </c>
      <c r="J409" s="653"/>
      <c r="K409" s="653"/>
      <c r="L409" s="653"/>
      <c r="M409" s="653"/>
      <c r="N409" s="653"/>
      <c r="O409" s="653"/>
      <c r="P409" s="666"/>
      <c r="Q409" s="654"/>
    </row>
    <row r="410" spans="1:17" ht="14.4" customHeight="1" x14ac:dyDescent="0.3">
      <c r="A410" s="649" t="s">
        <v>1867</v>
      </c>
      <c r="B410" s="650" t="s">
        <v>1647</v>
      </c>
      <c r="C410" s="650" t="s">
        <v>1659</v>
      </c>
      <c r="D410" s="650" t="s">
        <v>1666</v>
      </c>
      <c r="E410" s="650" t="s">
        <v>1643</v>
      </c>
      <c r="F410" s="653">
        <v>800</v>
      </c>
      <c r="G410" s="653">
        <v>4248</v>
      </c>
      <c r="H410" s="653">
        <v>1</v>
      </c>
      <c r="I410" s="653">
        <v>5.31</v>
      </c>
      <c r="J410" s="653"/>
      <c r="K410" s="653"/>
      <c r="L410" s="653"/>
      <c r="M410" s="653"/>
      <c r="N410" s="653"/>
      <c r="O410" s="653"/>
      <c r="P410" s="666"/>
      <c r="Q410" s="654"/>
    </row>
    <row r="411" spans="1:17" ht="14.4" customHeight="1" x14ac:dyDescent="0.3">
      <c r="A411" s="649" t="s">
        <v>1867</v>
      </c>
      <c r="B411" s="650" t="s">
        <v>1647</v>
      </c>
      <c r="C411" s="650" t="s">
        <v>1695</v>
      </c>
      <c r="D411" s="650" t="s">
        <v>1711</v>
      </c>
      <c r="E411" s="650" t="s">
        <v>1712</v>
      </c>
      <c r="F411" s="653">
        <v>1</v>
      </c>
      <c r="G411" s="653">
        <v>1961</v>
      </c>
      <c r="H411" s="653">
        <v>1</v>
      </c>
      <c r="I411" s="653">
        <v>1961</v>
      </c>
      <c r="J411" s="653"/>
      <c r="K411" s="653"/>
      <c r="L411" s="653"/>
      <c r="M411" s="653"/>
      <c r="N411" s="653"/>
      <c r="O411" s="653"/>
      <c r="P411" s="666"/>
      <c r="Q411" s="654"/>
    </row>
    <row r="412" spans="1:17" ht="14.4" customHeight="1" x14ac:dyDescent="0.3">
      <c r="A412" s="649" t="s">
        <v>1867</v>
      </c>
      <c r="B412" s="650" t="s">
        <v>1647</v>
      </c>
      <c r="C412" s="650" t="s">
        <v>1695</v>
      </c>
      <c r="D412" s="650" t="s">
        <v>1735</v>
      </c>
      <c r="E412" s="650" t="s">
        <v>1736</v>
      </c>
      <c r="F412" s="653">
        <v>1</v>
      </c>
      <c r="G412" s="653">
        <v>1751</v>
      </c>
      <c r="H412" s="653">
        <v>1</v>
      </c>
      <c r="I412" s="653">
        <v>1751</v>
      </c>
      <c r="J412" s="653"/>
      <c r="K412" s="653"/>
      <c r="L412" s="653"/>
      <c r="M412" s="653"/>
      <c r="N412" s="653"/>
      <c r="O412" s="653"/>
      <c r="P412" s="666"/>
      <c r="Q412" s="654"/>
    </row>
    <row r="413" spans="1:17" ht="14.4" customHeight="1" x14ac:dyDescent="0.3">
      <c r="A413" s="649" t="s">
        <v>1868</v>
      </c>
      <c r="B413" s="650" t="s">
        <v>1647</v>
      </c>
      <c r="C413" s="650" t="s">
        <v>1659</v>
      </c>
      <c r="D413" s="650" t="s">
        <v>1685</v>
      </c>
      <c r="E413" s="650" t="s">
        <v>1643</v>
      </c>
      <c r="F413" s="653">
        <v>2440</v>
      </c>
      <c r="G413" s="653">
        <v>43829.599999999999</v>
      </c>
      <c r="H413" s="653">
        <v>1</v>
      </c>
      <c r="I413" s="653">
        <v>17.96295081967213</v>
      </c>
      <c r="J413" s="653"/>
      <c r="K413" s="653"/>
      <c r="L413" s="653"/>
      <c r="M413" s="653"/>
      <c r="N413" s="653"/>
      <c r="O413" s="653"/>
      <c r="P413" s="666"/>
      <c r="Q413" s="654"/>
    </row>
    <row r="414" spans="1:17" ht="14.4" customHeight="1" x14ac:dyDescent="0.3">
      <c r="A414" s="649" t="s">
        <v>1868</v>
      </c>
      <c r="B414" s="650" t="s">
        <v>1647</v>
      </c>
      <c r="C414" s="650" t="s">
        <v>1659</v>
      </c>
      <c r="D414" s="650" t="s">
        <v>1686</v>
      </c>
      <c r="E414" s="650" t="s">
        <v>1643</v>
      </c>
      <c r="F414" s="653">
        <v>0</v>
      </c>
      <c r="G414" s="653">
        <v>0</v>
      </c>
      <c r="H414" s="653"/>
      <c r="I414" s="653"/>
      <c r="J414" s="653"/>
      <c r="K414" s="653"/>
      <c r="L414" s="653"/>
      <c r="M414" s="653"/>
      <c r="N414" s="653"/>
      <c r="O414" s="653"/>
      <c r="P414" s="666"/>
      <c r="Q414" s="654"/>
    </row>
    <row r="415" spans="1:17" ht="14.4" customHeight="1" x14ac:dyDescent="0.3">
      <c r="A415" s="649" t="s">
        <v>1868</v>
      </c>
      <c r="B415" s="650" t="s">
        <v>1647</v>
      </c>
      <c r="C415" s="650" t="s">
        <v>1695</v>
      </c>
      <c r="D415" s="650" t="s">
        <v>1735</v>
      </c>
      <c r="E415" s="650" t="s">
        <v>1736</v>
      </c>
      <c r="F415" s="653">
        <v>0</v>
      </c>
      <c r="G415" s="653">
        <v>0</v>
      </c>
      <c r="H415" s="653"/>
      <c r="I415" s="653"/>
      <c r="J415" s="653"/>
      <c r="K415" s="653"/>
      <c r="L415" s="653"/>
      <c r="M415" s="653"/>
      <c r="N415" s="653"/>
      <c r="O415" s="653"/>
      <c r="P415" s="666"/>
      <c r="Q415" s="654"/>
    </row>
    <row r="416" spans="1:17" ht="14.4" customHeight="1" x14ac:dyDescent="0.3">
      <c r="A416" s="649" t="s">
        <v>1868</v>
      </c>
      <c r="B416" s="650" t="s">
        <v>1647</v>
      </c>
      <c r="C416" s="650" t="s">
        <v>1695</v>
      </c>
      <c r="D416" s="650" t="s">
        <v>1739</v>
      </c>
      <c r="E416" s="650" t="s">
        <v>1740</v>
      </c>
      <c r="F416" s="653">
        <v>42</v>
      </c>
      <c r="G416" s="653">
        <v>144102</v>
      </c>
      <c r="H416" s="653">
        <v>1</v>
      </c>
      <c r="I416" s="653">
        <v>3431</v>
      </c>
      <c r="J416" s="653"/>
      <c r="K416" s="653"/>
      <c r="L416" s="653"/>
      <c r="M416" s="653"/>
      <c r="N416" s="653"/>
      <c r="O416" s="653"/>
      <c r="P416" s="666"/>
      <c r="Q416" s="654"/>
    </row>
    <row r="417" spans="1:17" ht="14.4" customHeight="1" x14ac:dyDescent="0.3">
      <c r="A417" s="649" t="s">
        <v>1868</v>
      </c>
      <c r="B417" s="650" t="s">
        <v>1647</v>
      </c>
      <c r="C417" s="650" t="s">
        <v>1695</v>
      </c>
      <c r="D417" s="650" t="s">
        <v>1749</v>
      </c>
      <c r="E417" s="650" t="s">
        <v>1643</v>
      </c>
      <c r="F417" s="653">
        <v>1</v>
      </c>
      <c r="G417" s="653">
        <v>14158</v>
      </c>
      <c r="H417" s="653">
        <v>1</v>
      </c>
      <c r="I417" s="653">
        <v>14158</v>
      </c>
      <c r="J417" s="653"/>
      <c r="K417" s="653"/>
      <c r="L417" s="653"/>
      <c r="M417" s="653"/>
      <c r="N417" s="653"/>
      <c r="O417" s="653"/>
      <c r="P417" s="666"/>
      <c r="Q417" s="654"/>
    </row>
    <row r="418" spans="1:17" ht="14.4" customHeight="1" x14ac:dyDescent="0.3">
      <c r="A418" s="649" t="s">
        <v>1868</v>
      </c>
      <c r="B418" s="650" t="s">
        <v>1647</v>
      </c>
      <c r="C418" s="650" t="s">
        <v>1695</v>
      </c>
      <c r="D418" s="650" t="s">
        <v>1766</v>
      </c>
      <c r="E418" s="650" t="s">
        <v>1767</v>
      </c>
      <c r="F418" s="653">
        <v>0</v>
      </c>
      <c r="G418" s="653">
        <v>0</v>
      </c>
      <c r="H418" s="653"/>
      <c r="I418" s="653"/>
      <c r="J418" s="653"/>
      <c r="K418" s="653"/>
      <c r="L418" s="653"/>
      <c r="M418" s="653"/>
      <c r="N418" s="653"/>
      <c r="O418" s="653"/>
      <c r="P418" s="666"/>
      <c r="Q418" s="654"/>
    </row>
    <row r="419" spans="1:17" ht="14.4" customHeight="1" x14ac:dyDescent="0.3">
      <c r="A419" s="649" t="s">
        <v>1869</v>
      </c>
      <c r="B419" s="650" t="s">
        <v>1647</v>
      </c>
      <c r="C419" s="650" t="s">
        <v>1648</v>
      </c>
      <c r="D419" s="650" t="s">
        <v>1654</v>
      </c>
      <c r="E419" s="650" t="s">
        <v>878</v>
      </c>
      <c r="F419" s="653"/>
      <c r="G419" s="653"/>
      <c r="H419" s="653"/>
      <c r="I419" s="653"/>
      <c r="J419" s="653">
        <v>0.4</v>
      </c>
      <c r="K419" s="653">
        <v>866.13</v>
      </c>
      <c r="L419" s="653"/>
      <c r="M419" s="653">
        <v>2165.3249999999998</v>
      </c>
      <c r="N419" s="653"/>
      <c r="O419" s="653"/>
      <c r="P419" s="666"/>
      <c r="Q419" s="654"/>
    </row>
    <row r="420" spans="1:17" ht="14.4" customHeight="1" x14ac:dyDescent="0.3">
      <c r="A420" s="649" t="s">
        <v>1869</v>
      </c>
      <c r="B420" s="650" t="s">
        <v>1647</v>
      </c>
      <c r="C420" s="650" t="s">
        <v>1659</v>
      </c>
      <c r="D420" s="650" t="s">
        <v>1661</v>
      </c>
      <c r="E420" s="650" t="s">
        <v>1643</v>
      </c>
      <c r="F420" s="653"/>
      <c r="G420" s="653"/>
      <c r="H420" s="653"/>
      <c r="I420" s="653"/>
      <c r="J420" s="653">
        <v>100</v>
      </c>
      <c r="K420" s="653">
        <v>190</v>
      </c>
      <c r="L420" s="653"/>
      <c r="M420" s="653">
        <v>1.9</v>
      </c>
      <c r="N420" s="653"/>
      <c r="O420" s="653"/>
      <c r="P420" s="666"/>
      <c r="Q420" s="654"/>
    </row>
    <row r="421" spans="1:17" ht="14.4" customHeight="1" x14ac:dyDescent="0.3">
      <c r="A421" s="649" t="s">
        <v>1869</v>
      </c>
      <c r="B421" s="650" t="s">
        <v>1647</v>
      </c>
      <c r="C421" s="650" t="s">
        <v>1659</v>
      </c>
      <c r="D421" s="650" t="s">
        <v>1662</v>
      </c>
      <c r="E421" s="650" t="s">
        <v>1643</v>
      </c>
      <c r="F421" s="653"/>
      <c r="G421" s="653"/>
      <c r="H421" s="653"/>
      <c r="I421" s="653"/>
      <c r="J421" s="653">
        <v>150</v>
      </c>
      <c r="K421" s="653">
        <v>699</v>
      </c>
      <c r="L421" s="653"/>
      <c r="M421" s="653">
        <v>4.66</v>
      </c>
      <c r="N421" s="653">
        <v>750</v>
      </c>
      <c r="O421" s="653">
        <v>3825</v>
      </c>
      <c r="P421" s="666"/>
      <c r="Q421" s="654">
        <v>5.0999999999999996</v>
      </c>
    </row>
    <row r="422" spans="1:17" ht="14.4" customHeight="1" x14ac:dyDescent="0.3">
      <c r="A422" s="649" t="s">
        <v>1869</v>
      </c>
      <c r="B422" s="650" t="s">
        <v>1647</v>
      </c>
      <c r="C422" s="650" t="s">
        <v>1659</v>
      </c>
      <c r="D422" s="650" t="s">
        <v>1666</v>
      </c>
      <c r="E422" s="650" t="s">
        <v>1643</v>
      </c>
      <c r="F422" s="653"/>
      <c r="G422" s="653"/>
      <c r="H422" s="653"/>
      <c r="I422" s="653"/>
      <c r="J422" s="653">
        <v>2500</v>
      </c>
      <c r="K422" s="653">
        <v>13876</v>
      </c>
      <c r="L422" s="653"/>
      <c r="M422" s="653">
        <v>5.5503999999999998</v>
      </c>
      <c r="N422" s="653"/>
      <c r="O422" s="653"/>
      <c r="P422" s="666"/>
      <c r="Q422" s="654"/>
    </row>
    <row r="423" spans="1:17" ht="14.4" customHeight="1" x14ac:dyDescent="0.3">
      <c r="A423" s="649" t="s">
        <v>1869</v>
      </c>
      <c r="B423" s="650" t="s">
        <v>1647</v>
      </c>
      <c r="C423" s="650" t="s">
        <v>1659</v>
      </c>
      <c r="D423" s="650" t="s">
        <v>1667</v>
      </c>
      <c r="E423" s="650" t="s">
        <v>1643</v>
      </c>
      <c r="F423" s="653">
        <v>150</v>
      </c>
      <c r="G423" s="653">
        <v>1084.5</v>
      </c>
      <c r="H423" s="653">
        <v>1</v>
      </c>
      <c r="I423" s="653">
        <v>7.23</v>
      </c>
      <c r="J423" s="653"/>
      <c r="K423" s="653"/>
      <c r="L423" s="653"/>
      <c r="M423" s="653"/>
      <c r="N423" s="653"/>
      <c r="O423" s="653"/>
      <c r="P423" s="666"/>
      <c r="Q423" s="654"/>
    </row>
    <row r="424" spans="1:17" ht="14.4" customHeight="1" x14ac:dyDescent="0.3">
      <c r="A424" s="649" t="s">
        <v>1869</v>
      </c>
      <c r="B424" s="650" t="s">
        <v>1647</v>
      </c>
      <c r="C424" s="650" t="s">
        <v>1659</v>
      </c>
      <c r="D424" s="650" t="s">
        <v>1673</v>
      </c>
      <c r="E424" s="650" t="s">
        <v>1643</v>
      </c>
      <c r="F424" s="653">
        <v>580</v>
      </c>
      <c r="G424" s="653">
        <v>9239.4</v>
      </c>
      <c r="H424" s="653">
        <v>1</v>
      </c>
      <c r="I424" s="653">
        <v>15.93</v>
      </c>
      <c r="J424" s="653"/>
      <c r="K424" s="653"/>
      <c r="L424" s="653"/>
      <c r="M424" s="653"/>
      <c r="N424" s="653"/>
      <c r="O424" s="653"/>
      <c r="P424" s="666"/>
      <c r="Q424" s="654"/>
    </row>
    <row r="425" spans="1:17" ht="14.4" customHeight="1" x14ac:dyDescent="0.3">
      <c r="A425" s="649" t="s">
        <v>1869</v>
      </c>
      <c r="B425" s="650" t="s">
        <v>1647</v>
      </c>
      <c r="C425" s="650" t="s">
        <v>1659</v>
      </c>
      <c r="D425" s="650" t="s">
        <v>1676</v>
      </c>
      <c r="E425" s="650" t="s">
        <v>1643</v>
      </c>
      <c r="F425" s="653"/>
      <c r="G425" s="653"/>
      <c r="H425" s="653"/>
      <c r="I425" s="653"/>
      <c r="J425" s="653">
        <v>1</v>
      </c>
      <c r="K425" s="653">
        <v>2261.84</v>
      </c>
      <c r="L425" s="653"/>
      <c r="M425" s="653">
        <v>2261.84</v>
      </c>
      <c r="N425" s="653">
        <v>5</v>
      </c>
      <c r="O425" s="653">
        <v>10971.44</v>
      </c>
      <c r="P425" s="666"/>
      <c r="Q425" s="654">
        <v>2194.288</v>
      </c>
    </row>
    <row r="426" spans="1:17" ht="14.4" customHeight="1" x14ac:dyDescent="0.3">
      <c r="A426" s="649" t="s">
        <v>1869</v>
      </c>
      <c r="B426" s="650" t="s">
        <v>1647</v>
      </c>
      <c r="C426" s="650" t="s">
        <v>1659</v>
      </c>
      <c r="D426" s="650" t="s">
        <v>1678</v>
      </c>
      <c r="E426" s="650" t="s">
        <v>1643</v>
      </c>
      <c r="F426" s="653"/>
      <c r="G426" s="653"/>
      <c r="H426" s="653"/>
      <c r="I426" s="653"/>
      <c r="J426" s="653"/>
      <c r="K426" s="653"/>
      <c r="L426" s="653"/>
      <c r="M426" s="653"/>
      <c r="N426" s="653">
        <v>1358</v>
      </c>
      <c r="O426" s="653">
        <v>4427.08</v>
      </c>
      <c r="P426" s="666"/>
      <c r="Q426" s="654">
        <v>3.26</v>
      </c>
    </row>
    <row r="427" spans="1:17" ht="14.4" customHeight="1" x14ac:dyDescent="0.3">
      <c r="A427" s="649" t="s">
        <v>1869</v>
      </c>
      <c r="B427" s="650" t="s">
        <v>1647</v>
      </c>
      <c r="C427" s="650" t="s">
        <v>1659</v>
      </c>
      <c r="D427" s="650" t="s">
        <v>1682</v>
      </c>
      <c r="E427" s="650" t="s">
        <v>1643</v>
      </c>
      <c r="F427" s="653">
        <v>411</v>
      </c>
      <c r="G427" s="653">
        <v>12790.32</v>
      </c>
      <c r="H427" s="653">
        <v>1</v>
      </c>
      <c r="I427" s="653">
        <v>31.12</v>
      </c>
      <c r="J427" s="653">
        <v>418</v>
      </c>
      <c r="K427" s="653">
        <v>13906.86</v>
      </c>
      <c r="L427" s="653">
        <v>1.0872957048768133</v>
      </c>
      <c r="M427" s="653">
        <v>33.270000000000003</v>
      </c>
      <c r="N427" s="653"/>
      <c r="O427" s="653"/>
      <c r="P427" s="666"/>
      <c r="Q427" s="654"/>
    </row>
    <row r="428" spans="1:17" ht="14.4" customHeight="1" x14ac:dyDescent="0.3">
      <c r="A428" s="649" t="s">
        <v>1869</v>
      </c>
      <c r="B428" s="650" t="s">
        <v>1647</v>
      </c>
      <c r="C428" s="650" t="s">
        <v>1695</v>
      </c>
      <c r="D428" s="650" t="s">
        <v>1698</v>
      </c>
      <c r="E428" s="650" t="s">
        <v>1699</v>
      </c>
      <c r="F428" s="653"/>
      <c r="G428" s="653"/>
      <c r="H428" s="653"/>
      <c r="I428" s="653"/>
      <c r="J428" s="653">
        <v>1</v>
      </c>
      <c r="K428" s="653">
        <v>420</v>
      </c>
      <c r="L428" s="653"/>
      <c r="M428" s="653">
        <v>420</v>
      </c>
      <c r="N428" s="653"/>
      <c r="O428" s="653"/>
      <c r="P428" s="666"/>
      <c r="Q428" s="654"/>
    </row>
    <row r="429" spans="1:17" ht="14.4" customHeight="1" x14ac:dyDescent="0.3">
      <c r="A429" s="649" t="s">
        <v>1869</v>
      </c>
      <c r="B429" s="650" t="s">
        <v>1647</v>
      </c>
      <c r="C429" s="650" t="s">
        <v>1695</v>
      </c>
      <c r="D429" s="650" t="s">
        <v>1700</v>
      </c>
      <c r="E429" s="650" t="s">
        <v>1701</v>
      </c>
      <c r="F429" s="653"/>
      <c r="G429" s="653"/>
      <c r="H429" s="653"/>
      <c r="I429" s="653"/>
      <c r="J429" s="653"/>
      <c r="K429" s="653"/>
      <c r="L429" s="653"/>
      <c r="M429" s="653"/>
      <c r="N429" s="653">
        <v>1</v>
      </c>
      <c r="O429" s="653">
        <v>164</v>
      </c>
      <c r="P429" s="666"/>
      <c r="Q429" s="654">
        <v>164</v>
      </c>
    </row>
    <row r="430" spans="1:17" ht="14.4" customHeight="1" x14ac:dyDescent="0.3">
      <c r="A430" s="649" t="s">
        <v>1869</v>
      </c>
      <c r="B430" s="650" t="s">
        <v>1647</v>
      </c>
      <c r="C430" s="650" t="s">
        <v>1695</v>
      </c>
      <c r="D430" s="650" t="s">
        <v>1711</v>
      </c>
      <c r="E430" s="650" t="s">
        <v>1712</v>
      </c>
      <c r="F430" s="653"/>
      <c r="G430" s="653"/>
      <c r="H430" s="653"/>
      <c r="I430" s="653"/>
      <c r="J430" s="653">
        <v>1</v>
      </c>
      <c r="K430" s="653">
        <v>1965</v>
      </c>
      <c r="L430" s="653"/>
      <c r="M430" s="653">
        <v>1965</v>
      </c>
      <c r="N430" s="653"/>
      <c r="O430" s="653"/>
      <c r="P430" s="666"/>
      <c r="Q430" s="654"/>
    </row>
    <row r="431" spans="1:17" ht="14.4" customHeight="1" x14ac:dyDescent="0.3">
      <c r="A431" s="649" t="s">
        <v>1869</v>
      </c>
      <c r="B431" s="650" t="s">
        <v>1647</v>
      </c>
      <c r="C431" s="650" t="s">
        <v>1695</v>
      </c>
      <c r="D431" s="650" t="s">
        <v>1719</v>
      </c>
      <c r="E431" s="650" t="s">
        <v>1720</v>
      </c>
      <c r="F431" s="653">
        <v>1</v>
      </c>
      <c r="G431" s="653">
        <v>1380</v>
      </c>
      <c r="H431" s="653">
        <v>1</v>
      </c>
      <c r="I431" s="653">
        <v>1380</v>
      </c>
      <c r="J431" s="653"/>
      <c r="K431" s="653"/>
      <c r="L431" s="653"/>
      <c r="M431" s="653"/>
      <c r="N431" s="653"/>
      <c r="O431" s="653"/>
      <c r="P431" s="666"/>
      <c r="Q431" s="654"/>
    </row>
    <row r="432" spans="1:17" ht="14.4" customHeight="1" x14ac:dyDescent="0.3">
      <c r="A432" s="649" t="s">
        <v>1869</v>
      </c>
      <c r="B432" s="650" t="s">
        <v>1647</v>
      </c>
      <c r="C432" s="650" t="s">
        <v>1695</v>
      </c>
      <c r="D432" s="650" t="s">
        <v>1729</v>
      </c>
      <c r="E432" s="650" t="s">
        <v>1730</v>
      </c>
      <c r="F432" s="653"/>
      <c r="G432" s="653"/>
      <c r="H432" s="653"/>
      <c r="I432" s="653"/>
      <c r="J432" s="653">
        <v>1</v>
      </c>
      <c r="K432" s="653">
        <v>654</v>
      </c>
      <c r="L432" s="653"/>
      <c r="M432" s="653">
        <v>654</v>
      </c>
      <c r="N432" s="653">
        <v>5</v>
      </c>
      <c r="O432" s="653">
        <v>3279</v>
      </c>
      <c r="P432" s="666"/>
      <c r="Q432" s="654">
        <v>655.8</v>
      </c>
    </row>
    <row r="433" spans="1:17" ht="14.4" customHeight="1" x14ac:dyDescent="0.3">
      <c r="A433" s="649" t="s">
        <v>1869</v>
      </c>
      <c r="B433" s="650" t="s">
        <v>1647</v>
      </c>
      <c r="C433" s="650" t="s">
        <v>1695</v>
      </c>
      <c r="D433" s="650" t="s">
        <v>1735</v>
      </c>
      <c r="E433" s="650" t="s">
        <v>1736</v>
      </c>
      <c r="F433" s="653">
        <v>1</v>
      </c>
      <c r="G433" s="653">
        <v>1751</v>
      </c>
      <c r="H433" s="653">
        <v>1</v>
      </c>
      <c r="I433" s="653">
        <v>1751</v>
      </c>
      <c r="J433" s="653">
        <v>4</v>
      </c>
      <c r="K433" s="653">
        <v>7016</v>
      </c>
      <c r="L433" s="653">
        <v>4.0068532267275838</v>
      </c>
      <c r="M433" s="653">
        <v>1754</v>
      </c>
      <c r="N433" s="653">
        <v>3</v>
      </c>
      <c r="O433" s="653">
        <v>5268</v>
      </c>
      <c r="P433" s="666">
        <v>3.0085665334094802</v>
      </c>
      <c r="Q433" s="654">
        <v>1756</v>
      </c>
    </row>
    <row r="434" spans="1:17" ht="14.4" customHeight="1" x14ac:dyDescent="0.3">
      <c r="A434" s="649" t="s">
        <v>1869</v>
      </c>
      <c r="B434" s="650" t="s">
        <v>1647</v>
      </c>
      <c r="C434" s="650" t="s">
        <v>1695</v>
      </c>
      <c r="D434" s="650" t="s">
        <v>1737</v>
      </c>
      <c r="E434" s="650" t="s">
        <v>1738</v>
      </c>
      <c r="F434" s="653"/>
      <c r="G434" s="653"/>
      <c r="H434" s="653"/>
      <c r="I434" s="653"/>
      <c r="J434" s="653">
        <v>3</v>
      </c>
      <c r="K434" s="653">
        <v>1230</v>
      </c>
      <c r="L434" s="653"/>
      <c r="M434" s="653">
        <v>410</v>
      </c>
      <c r="N434" s="653"/>
      <c r="O434" s="653"/>
      <c r="P434" s="666"/>
      <c r="Q434" s="654"/>
    </row>
    <row r="435" spans="1:17" ht="14.4" customHeight="1" x14ac:dyDescent="0.3">
      <c r="A435" s="649" t="s">
        <v>1869</v>
      </c>
      <c r="B435" s="650" t="s">
        <v>1647</v>
      </c>
      <c r="C435" s="650" t="s">
        <v>1695</v>
      </c>
      <c r="D435" s="650" t="s">
        <v>1743</v>
      </c>
      <c r="E435" s="650" t="s">
        <v>1744</v>
      </c>
      <c r="F435" s="653"/>
      <c r="G435" s="653"/>
      <c r="H435" s="653"/>
      <c r="I435" s="653"/>
      <c r="J435" s="653">
        <v>1</v>
      </c>
      <c r="K435" s="653">
        <v>14328</v>
      </c>
      <c r="L435" s="653"/>
      <c r="M435" s="653">
        <v>14328</v>
      </c>
      <c r="N435" s="653"/>
      <c r="O435" s="653"/>
      <c r="P435" s="666"/>
      <c r="Q435" s="654"/>
    </row>
    <row r="436" spans="1:17" ht="14.4" customHeight="1" x14ac:dyDescent="0.3">
      <c r="A436" s="649" t="s">
        <v>1869</v>
      </c>
      <c r="B436" s="650" t="s">
        <v>1647</v>
      </c>
      <c r="C436" s="650" t="s">
        <v>1695</v>
      </c>
      <c r="D436" s="650" t="s">
        <v>1760</v>
      </c>
      <c r="E436" s="650" t="s">
        <v>1761</v>
      </c>
      <c r="F436" s="653"/>
      <c r="G436" s="653"/>
      <c r="H436" s="653"/>
      <c r="I436" s="653"/>
      <c r="J436" s="653"/>
      <c r="K436" s="653"/>
      <c r="L436" s="653"/>
      <c r="M436" s="653"/>
      <c r="N436" s="653">
        <v>2</v>
      </c>
      <c r="O436" s="653">
        <v>2578</v>
      </c>
      <c r="P436" s="666"/>
      <c r="Q436" s="654">
        <v>1289</v>
      </c>
    </row>
    <row r="437" spans="1:17" ht="14.4" customHeight="1" x14ac:dyDescent="0.3">
      <c r="A437" s="649" t="s">
        <v>1869</v>
      </c>
      <c r="B437" s="650" t="s">
        <v>1647</v>
      </c>
      <c r="C437" s="650" t="s">
        <v>1695</v>
      </c>
      <c r="D437" s="650" t="s">
        <v>1762</v>
      </c>
      <c r="E437" s="650" t="s">
        <v>1763</v>
      </c>
      <c r="F437" s="653"/>
      <c r="G437" s="653"/>
      <c r="H437" s="653"/>
      <c r="I437" s="653"/>
      <c r="J437" s="653">
        <v>1</v>
      </c>
      <c r="K437" s="653">
        <v>487</v>
      </c>
      <c r="L437" s="653"/>
      <c r="M437" s="653">
        <v>487</v>
      </c>
      <c r="N437" s="653">
        <v>5</v>
      </c>
      <c r="O437" s="653">
        <v>2441</v>
      </c>
      <c r="P437" s="666"/>
      <c r="Q437" s="654">
        <v>488.2</v>
      </c>
    </row>
    <row r="438" spans="1:17" ht="14.4" customHeight="1" x14ac:dyDescent="0.3">
      <c r="A438" s="649" t="s">
        <v>1869</v>
      </c>
      <c r="B438" s="650" t="s">
        <v>1647</v>
      </c>
      <c r="C438" s="650" t="s">
        <v>1695</v>
      </c>
      <c r="D438" s="650" t="s">
        <v>1764</v>
      </c>
      <c r="E438" s="650" t="s">
        <v>1765</v>
      </c>
      <c r="F438" s="653">
        <v>1</v>
      </c>
      <c r="G438" s="653">
        <v>2236</v>
      </c>
      <c r="H438" s="653">
        <v>1</v>
      </c>
      <c r="I438" s="653">
        <v>2236</v>
      </c>
      <c r="J438" s="653"/>
      <c r="K438" s="653"/>
      <c r="L438" s="653"/>
      <c r="M438" s="653"/>
      <c r="N438" s="653"/>
      <c r="O438" s="653"/>
      <c r="P438" s="666"/>
      <c r="Q438" s="654"/>
    </row>
    <row r="439" spans="1:17" ht="14.4" customHeight="1" x14ac:dyDescent="0.3">
      <c r="A439" s="649" t="s">
        <v>1870</v>
      </c>
      <c r="B439" s="650" t="s">
        <v>1647</v>
      </c>
      <c r="C439" s="650" t="s">
        <v>1648</v>
      </c>
      <c r="D439" s="650" t="s">
        <v>1654</v>
      </c>
      <c r="E439" s="650" t="s">
        <v>878</v>
      </c>
      <c r="F439" s="653">
        <v>0.5</v>
      </c>
      <c r="G439" s="653">
        <v>1082.6600000000001</v>
      </c>
      <c r="H439" s="653">
        <v>1</v>
      </c>
      <c r="I439" s="653">
        <v>2165.3200000000002</v>
      </c>
      <c r="J439" s="653">
        <v>0.5</v>
      </c>
      <c r="K439" s="653">
        <v>1092.1600000000001</v>
      </c>
      <c r="L439" s="653">
        <v>1.0087746845731809</v>
      </c>
      <c r="M439" s="653">
        <v>2184.3200000000002</v>
      </c>
      <c r="N439" s="653">
        <v>0.5</v>
      </c>
      <c r="O439" s="653">
        <v>1092.1600000000001</v>
      </c>
      <c r="P439" s="666">
        <v>1.0087746845731809</v>
      </c>
      <c r="Q439" s="654">
        <v>2184.3200000000002</v>
      </c>
    </row>
    <row r="440" spans="1:17" ht="14.4" customHeight="1" x14ac:dyDescent="0.3">
      <c r="A440" s="649" t="s">
        <v>1870</v>
      </c>
      <c r="B440" s="650" t="s">
        <v>1647</v>
      </c>
      <c r="C440" s="650" t="s">
        <v>1648</v>
      </c>
      <c r="D440" s="650" t="s">
        <v>1655</v>
      </c>
      <c r="E440" s="650" t="s">
        <v>874</v>
      </c>
      <c r="F440" s="653">
        <v>0.05</v>
      </c>
      <c r="G440" s="653">
        <v>46.83</v>
      </c>
      <c r="H440" s="653">
        <v>1</v>
      </c>
      <c r="I440" s="653">
        <v>936.59999999999991</v>
      </c>
      <c r="J440" s="653"/>
      <c r="K440" s="653"/>
      <c r="L440" s="653"/>
      <c r="M440" s="653"/>
      <c r="N440" s="653"/>
      <c r="O440" s="653"/>
      <c r="P440" s="666"/>
      <c r="Q440" s="654"/>
    </row>
    <row r="441" spans="1:17" ht="14.4" customHeight="1" x14ac:dyDescent="0.3">
      <c r="A441" s="649" t="s">
        <v>1870</v>
      </c>
      <c r="B441" s="650" t="s">
        <v>1647</v>
      </c>
      <c r="C441" s="650" t="s">
        <v>1659</v>
      </c>
      <c r="D441" s="650" t="s">
        <v>1666</v>
      </c>
      <c r="E441" s="650" t="s">
        <v>1643</v>
      </c>
      <c r="F441" s="653"/>
      <c r="G441" s="653"/>
      <c r="H441" s="653"/>
      <c r="I441" s="653"/>
      <c r="J441" s="653">
        <v>1000</v>
      </c>
      <c r="K441" s="653">
        <v>5530</v>
      </c>
      <c r="L441" s="653"/>
      <c r="M441" s="653">
        <v>5.53</v>
      </c>
      <c r="N441" s="653">
        <v>645</v>
      </c>
      <c r="O441" s="653">
        <v>3579.75</v>
      </c>
      <c r="P441" s="666"/>
      <c r="Q441" s="654">
        <v>5.55</v>
      </c>
    </row>
    <row r="442" spans="1:17" ht="14.4" customHeight="1" x14ac:dyDescent="0.3">
      <c r="A442" s="649" t="s">
        <v>1870</v>
      </c>
      <c r="B442" s="650" t="s">
        <v>1647</v>
      </c>
      <c r="C442" s="650" t="s">
        <v>1659</v>
      </c>
      <c r="D442" s="650" t="s">
        <v>1673</v>
      </c>
      <c r="E442" s="650" t="s">
        <v>1643</v>
      </c>
      <c r="F442" s="653">
        <v>6194</v>
      </c>
      <c r="G442" s="653">
        <v>100016.81999999999</v>
      </c>
      <c r="H442" s="653">
        <v>1</v>
      </c>
      <c r="I442" s="653">
        <v>16.147371649983853</v>
      </c>
      <c r="J442" s="653">
        <v>3316</v>
      </c>
      <c r="K442" s="653">
        <v>57166.97</v>
      </c>
      <c r="L442" s="653">
        <v>0.57157356132698489</v>
      </c>
      <c r="M442" s="653">
        <v>17.239737635705669</v>
      </c>
      <c r="N442" s="653">
        <v>2093</v>
      </c>
      <c r="O442" s="653">
        <v>40018.160000000003</v>
      </c>
      <c r="P442" s="666">
        <v>0.4001143007746098</v>
      </c>
      <c r="Q442" s="654">
        <v>19.12</v>
      </c>
    </row>
    <row r="443" spans="1:17" ht="14.4" customHeight="1" x14ac:dyDescent="0.3">
      <c r="A443" s="649" t="s">
        <v>1870</v>
      </c>
      <c r="B443" s="650" t="s">
        <v>1647</v>
      </c>
      <c r="C443" s="650" t="s">
        <v>1659</v>
      </c>
      <c r="D443" s="650" t="s">
        <v>1678</v>
      </c>
      <c r="E443" s="650" t="s">
        <v>1643</v>
      </c>
      <c r="F443" s="653">
        <v>680</v>
      </c>
      <c r="G443" s="653">
        <v>1999.2</v>
      </c>
      <c r="H443" s="653">
        <v>1</v>
      </c>
      <c r="I443" s="653">
        <v>2.94</v>
      </c>
      <c r="J443" s="653"/>
      <c r="K443" s="653"/>
      <c r="L443" s="653"/>
      <c r="M443" s="653"/>
      <c r="N443" s="653">
        <v>735</v>
      </c>
      <c r="O443" s="653">
        <v>2396.1</v>
      </c>
      <c r="P443" s="666">
        <v>1.1985294117647058</v>
      </c>
      <c r="Q443" s="654">
        <v>3.26</v>
      </c>
    </row>
    <row r="444" spans="1:17" ht="14.4" customHeight="1" x14ac:dyDescent="0.3">
      <c r="A444" s="649" t="s">
        <v>1870</v>
      </c>
      <c r="B444" s="650" t="s">
        <v>1647</v>
      </c>
      <c r="C444" s="650" t="s">
        <v>1659</v>
      </c>
      <c r="D444" s="650" t="s">
        <v>1682</v>
      </c>
      <c r="E444" s="650" t="s">
        <v>1643</v>
      </c>
      <c r="F444" s="653">
        <v>3040</v>
      </c>
      <c r="G444" s="653">
        <v>96608.92</v>
      </c>
      <c r="H444" s="653">
        <v>1</v>
      </c>
      <c r="I444" s="653">
        <v>31.779250000000001</v>
      </c>
      <c r="J444" s="653">
        <v>410</v>
      </c>
      <c r="K444" s="653">
        <v>13497.2</v>
      </c>
      <c r="L444" s="653">
        <v>0.13970966656081032</v>
      </c>
      <c r="M444" s="653">
        <v>32.92</v>
      </c>
      <c r="N444" s="653">
        <v>764</v>
      </c>
      <c r="O444" s="653">
        <v>25441.200000000001</v>
      </c>
      <c r="P444" s="666">
        <v>0.26334214273381795</v>
      </c>
      <c r="Q444" s="654">
        <v>33.300000000000004</v>
      </c>
    </row>
    <row r="445" spans="1:17" ht="14.4" customHeight="1" x14ac:dyDescent="0.3">
      <c r="A445" s="649" t="s">
        <v>1870</v>
      </c>
      <c r="B445" s="650" t="s">
        <v>1647</v>
      </c>
      <c r="C445" s="650" t="s">
        <v>1692</v>
      </c>
      <c r="D445" s="650" t="s">
        <v>1693</v>
      </c>
      <c r="E445" s="650" t="s">
        <v>1694</v>
      </c>
      <c r="F445" s="653"/>
      <c r="G445" s="653"/>
      <c r="H445" s="653"/>
      <c r="I445" s="653"/>
      <c r="J445" s="653"/>
      <c r="K445" s="653"/>
      <c r="L445" s="653"/>
      <c r="M445" s="653"/>
      <c r="N445" s="653">
        <v>1</v>
      </c>
      <c r="O445" s="653">
        <v>884.32</v>
      </c>
      <c r="P445" s="666"/>
      <c r="Q445" s="654">
        <v>884.32</v>
      </c>
    </row>
    <row r="446" spans="1:17" ht="14.4" customHeight="1" x14ac:dyDescent="0.3">
      <c r="A446" s="649" t="s">
        <v>1870</v>
      </c>
      <c r="B446" s="650" t="s">
        <v>1647</v>
      </c>
      <c r="C446" s="650" t="s">
        <v>1695</v>
      </c>
      <c r="D446" s="650" t="s">
        <v>1698</v>
      </c>
      <c r="E446" s="650" t="s">
        <v>1699</v>
      </c>
      <c r="F446" s="653"/>
      <c r="G446" s="653"/>
      <c r="H446" s="653"/>
      <c r="I446" s="653"/>
      <c r="J446" s="653">
        <v>1</v>
      </c>
      <c r="K446" s="653">
        <v>420</v>
      </c>
      <c r="L446" s="653"/>
      <c r="M446" s="653">
        <v>420</v>
      </c>
      <c r="N446" s="653">
        <v>1</v>
      </c>
      <c r="O446" s="653">
        <v>423</v>
      </c>
      <c r="P446" s="666"/>
      <c r="Q446" s="654">
        <v>423</v>
      </c>
    </row>
    <row r="447" spans="1:17" ht="14.4" customHeight="1" x14ac:dyDescent="0.3">
      <c r="A447" s="649" t="s">
        <v>1870</v>
      </c>
      <c r="B447" s="650" t="s">
        <v>1647</v>
      </c>
      <c r="C447" s="650" t="s">
        <v>1695</v>
      </c>
      <c r="D447" s="650" t="s">
        <v>1735</v>
      </c>
      <c r="E447" s="650" t="s">
        <v>1736</v>
      </c>
      <c r="F447" s="653">
        <v>13</v>
      </c>
      <c r="G447" s="653">
        <v>22763</v>
      </c>
      <c r="H447" s="653">
        <v>1</v>
      </c>
      <c r="I447" s="653">
        <v>1751</v>
      </c>
      <c r="J447" s="653">
        <v>9</v>
      </c>
      <c r="K447" s="653">
        <v>15786</v>
      </c>
      <c r="L447" s="653">
        <v>0.69349382770285117</v>
      </c>
      <c r="M447" s="653">
        <v>1754</v>
      </c>
      <c r="N447" s="653">
        <v>10</v>
      </c>
      <c r="O447" s="653">
        <v>17582</v>
      </c>
      <c r="P447" s="666">
        <v>0.7723937969511927</v>
      </c>
      <c r="Q447" s="654">
        <v>1758.2</v>
      </c>
    </row>
    <row r="448" spans="1:17" ht="14.4" customHeight="1" x14ac:dyDescent="0.3">
      <c r="A448" s="649" t="s">
        <v>1870</v>
      </c>
      <c r="B448" s="650" t="s">
        <v>1647</v>
      </c>
      <c r="C448" s="650" t="s">
        <v>1695</v>
      </c>
      <c r="D448" s="650" t="s">
        <v>1737</v>
      </c>
      <c r="E448" s="650" t="s">
        <v>1738</v>
      </c>
      <c r="F448" s="653"/>
      <c r="G448" s="653"/>
      <c r="H448" s="653"/>
      <c r="I448" s="653"/>
      <c r="J448" s="653">
        <v>2</v>
      </c>
      <c r="K448" s="653">
        <v>820</v>
      </c>
      <c r="L448" s="653"/>
      <c r="M448" s="653">
        <v>410</v>
      </c>
      <c r="N448" s="653">
        <v>2</v>
      </c>
      <c r="O448" s="653">
        <v>824</v>
      </c>
      <c r="P448" s="666"/>
      <c r="Q448" s="654">
        <v>412</v>
      </c>
    </row>
    <row r="449" spans="1:17" ht="14.4" customHeight="1" x14ac:dyDescent="0.3">
      <c r="A449" s="649" t="s">
        <v>1870</v>
      </c>
      <c r="B449" s="650" t="s">
        <v>1647</v>
      </c>
      <c r="C449" s="650" t="s">
        <v>1695</v>
      </c>
      <c r="D449" s="650" t="s">
        <v>1743</v>
      </c>
      <c r="E449" s="650" t="s">
        <v>1744</v>
      </c>
      <c r="F449" s="653"/>
      <c r="G449" s="653"/>
      <c r="H449" s="653"/>
      <c r="I449" s="653"/>
      <c r="J449" s="653">
        <v>1</v>
      </c>
      <c r="K449" s="653">
        <v>14328</v>
      </c>
      <c r="L449" s="653"/>
      <c r="M449" s="653">
        <v>14328</v>
      </c>
      <c r="N449" s="653">
        <v>2</v>
      </c>
      <c r="O449" s="653">
        <v>28664</v>
      </c>
      <c r="P449" s="666"/>
      <c r="Q449" s="654">
        <v>14332</v>
      </c>
    </row>
    <row r="450" spans="1:17" ht="14.4" customHeight="1" x14ac:dyDescent="0.3">
      <c r="A450" s="649" t="s">
        <v>1870</v>
      </c>
      <c r="B450" s="650" t="s">
        <v>1647</v>
      </c>
      <c r="C450" s="650" t="s">
        <v>1695</v>
      </c>
      <c r="D450" s="650" t="s">
        <v>1749</v>
      </c>
      <c r="E450" s="650" t="s">
        <v>1643</v>
      </c>
      <c r="F450" s="653">
        <v>9</v>
      </c>
      <c r="G450" s="653">
        <v>129790</v>
      </c>
      <c r="H450" s="653">
        <v>1</v>
      </c>
      <c r="I450" s="653">
        <v>14421.111111111111</v>
      </c>
      <c r="J450" s="653"/>
      <c r="K450" s="653"/>
      <c r="L450" s="653"/>
      <c r="M450" s="653"/>
      <c r="N450" s="653"/>
      <c r="O450" s="653"/>
      <c r="P450" s="666"/>
      <c r="Q450" s="654"/>
    </row>
    <row r="451" spans="1:17" ht="14.4" customHeight="1" x14ac:dyDescent="0.3">
      <c r="A451" s="649" t="s">
        <v>1870</v>
      </c>
      <c r="B451" s="650" t="s">
        <v>1647</v>
      </c>
      <c r="C451" s="650" t="s">
        <v>1695</v>
      </c>
      <c r="D451" s="650" t="s">
        <v>1754</v>
      </c>
      <c r="E451" s="650" t="s">
        <v>1755</v>
      </c>
      <c r="F451" s="653"/>
      <c r="G451" s="653"/>
      <c r="H451" s="653"/>
      <c r="I451" s="653"/>
      <c r="J451" s="653"/>
      <c r="K451" s="653"/>
      <c r="L451" s="653"/>
      <c r="M451" s="653"/>
      <c r="N451" s="653">
        <v>1</v>
      </c>
      <c r="O451" s="653">
        <v>584</v>
      </c>
      <c r="P451" s="666"/>
      <c r="Q451" s="654">
        <v>584</v>
      </c>
    </row>
    <row r="452" spans="1:17" ht="14.4" customHeight="1" x14ac:dyDescent="0.3">
      <c r="A452" s="649" t="s">
        <v>1870</v>
      </c>
      <c r="B452" s="650" t="s">
        <v>1647</v>
      </c>
      <c r="C452" s="650" t="s">
        <v>1695</v>
      </c>
      <c r="D452" s="650" t="s">
        <v>1760</v>
      </c>
      <c r="E452" s="650" t="s">
        <v>1761</v>
      </c>
      <c r="F452" s="653">
        <v>1</v>
      </c>
      <c r="G452" s="653">
        <v>1283</v>
      </c>
      <c r="H452" s="653">
        <v>1</v>
      </c>
      <c r="I452" s="653">
        <v>1283</v>
      </c>
      <c r="J452" s="653"/>
      <c r="K452" s="653"/>
      <c r="L452" s="653"/>
      <c r="M452" s="653"/>
      <c r="N452" s="653">
        <v>1</v>
      </c>
      <c r="O452" s="653">
        <v>1292</v>
      </c>
      <c r="P452" s="666">
        <v>1.0070148090413094</v>
      </c>
      <c r="Q452" s="654">
        <v>1292</v>
      </c>
    </row>
    <row r="453" spans="1:17" ht="14.4" customHeight="1" x14ac:dyDescent="0.3">
      <c r="A453" s="649" t="s">
        <v>1870</v>
      </c>
      <c r="B453" s="650" t="s">
        <v>1647</v>
      </c>
      <c r="C453" s="650" t="s">
        <v>1695</v>
      </c>
      <c r="D453" s="650" t="s">
        <v>1764</v>
      </c>
      <c r="E453" s="650" t="s">
        <v>1765</v>
      </c>
      <c r="F453" s="653">
        <v>12</v>
      </c>
      <c r="G453" s="653">
        <v>26832</v>
      </c>
      <c r="H453" s="653">
        <v>1</v>
      </c>
      <c r="I453" s="653">
        <v>2236</v>
      </c>
      <c r="J453" s="653">
        <v>6</v>
      </c>
      <c r="K453" s="653">
        <v>13452</v>
      </c>
      <c r="L453" s="653">
        <v>0.50134168157423975</v>
      </c>
      <c r="M453" s="653">
        <v>2242</v>
      </c>
      <c r="N453" s="653">
        <v>4</v>
      </c>
      <c r="O453" s="653">
        <v>8979</v>
      </c>
      <c r="P453" s="666">
        <v>0.33463774597495527</v>
      </c>
      <c r="Q453" s="654">
        <v>2244.75</v>
      </c>
    </row>
    <row r="454" spans="1:17" ht="14.4" customHeight="1" x14ac:dyDescent="0.3">
      <c r="A454" s="649" t="s">
        <v>1871</v>
      </c>
      <c r="B454" s="650" t="s">
        <v>1647</v>
      </c>
      <c r="C454" s="650" t="s">
        <v>1648</v>
      </c>
      <c r="D454" s="650" t="s">
        <v>1649</v>
      </c>
      <c r="E454" s="650" t="s">
        <v>867</v>
      </c>
      <c r="F454" s="653"/>
      <c r="G454" s="653"/>
      <c r="H454" s="653"/>
      <c r="I454" s="653"/>
      <c r="J454" s="653"/>
      <c r="K454" s="653"/>
      <c r="L454" s="653"/>
      <c r="M454" s="653"/>
      <c r="N454" s="653">
        <v>0.6</v>
      </c>
      <c r="O454" s="653">
        <v>1186.82</v>
      </c>
      <c r="P454" s="666"/>
      <c r="Q454" s="654">
        <v>1978.0333333333333</v>
      </c>
    </row>
    <row r="455" spans="1:17" ht="14.4" customHeight="1" x14ac:dyDescent="0.3">
      <c r="A455" s="649" t="s">
        <v>1871</v>
      </c>
      <c r="B455" s="650" t="s">
        <v>1647</v>
      </c>
      <c r="C455" s="650" t="s">
        <v>1648</v>
      </c>
      <c r="D455" s="650" t="s">
        <v>1652</v>
      </c>
      <c r="E455" s="650" t="s">
        <v>878</v>
      </c>
      <c r="F455" s="653"/>
      <c r="G455" s="653"/>
      <c r="H455" s="653"/>
      <c r="I455" s="653"/>
      <c r="J455" s="653"/>
      <c r="K455" s="653"/>
      <c r="L455" s="653"/>
      <c r="M455" s="653"/>
      <c r="N455" s="653">
        <v>0.04</v>
      </c>
      <c r="O455" s="653">
        <v>412.16</v>
      </c>
      <c r="P455" s="666"/>
      <c r="Q455" s="654">
        <v>10304</v>
      </c>
    </row>
    <row r="456" spans="1:17" ht="14.4" customHeight="1" x14ac:dyDescent="0.3">
      <c r="A456" s="649" t="s">
        <v>1871</v>
      </c>
      <c r="B456" s="650" t="s">
        <v>1647</v>
      </c>
      <c r="C456" s="650" t="s">
        <v>1648</v>
      </c>
      <c r="D456" s="650" t="s">
        <v>1653</v>
      </c>
      <c r="E456" s="650" t="s">
        <v>878</v>
      </c>
      <c r="F456" s="653">
        <v>1.1500000000000001</v>
      </c>
      <c r="G456" s="653">
        <v>1245.04</v>
      </c>
      <c r="H456" s="653">
        <v>1</v>
      </c>
      <c r="I456" s="653">
        <v>1082.6434782608694</v>
      </c>
      <c r="J456" s="653">
        <v>4.6000000000000005</v>
      </c>
      <c r="K456" s="653">
        <v>4991.5899999999992</v>
      </c>
      <c r="L456" s="653">
        <v>4.0091804279380581</v>
      </c>
      <c r="M456" s="653">
        <v>1085.1282608695649</v>
      </c>
      <c r="N456" s="653">
        <v>1</v>
      </c>
      <c r="O456" s="653">
        <v>1092.1500000000001</v>
      </c>
      <c r="P456" s="666">
        <v>0.87720073250658626</v>
      </c>
      <c r="Q456" s="654">
        <v>1092.1500000000001</v>
      </c>
    </row>
    <row r="457" spans="1:17" ht="14.4" customHeight="1" x14ac:dyDescent="0.3">
      <c r="A457" s="649" t="s">
        <v>1871</v>
      </c>
      <c r="B457" s="650" t="s">
        <v>1647</v>
      </c>
      <c r="C457" s="650" t="s">
        <v>1648</v>
      </c>
      <c r="D457" s="650" t="s">
        <v>1654</v>
      </c>
      <c r="E457" s="650" t="s">
        <v>878</v>
      </c>
      <c r="F457" s="653">
        <v>23.4</v>
      </c>
      <c r="G457" s="653">
        <v>50668.5</v>
      </c>
      <c r="H457" s="653">
        <v>1</v>
      </c>
      <c r="I457" s="653">
        <v>2165.3205128205132</v>
      </c>
      <c r="J457" s="653">
        <v>27.05</v>
      </c>
      <c r="K457" s="653">
        <v>58832.14</v>
      </c>
      <c r="L457" s="653">
        <v>1.1611186437332859</v>
      </c>
      <c r="M457" s="653">
        <v>2174.9404805914974</v>
      </c>
      <c r="N457" s="653">
        <v>15.4</v>
      </c>
      <c r="O457" s="653">
        <v>33638.46</v>
      </c>
      <c r="P457" s="666">
        <v>0.66389295124189585</v>
      </c>
      <c r="Q457" s="654">
        <v>2184.3155844155845</v>
      </c>
    </row>
    <row r="458" spans="1:17" ht="14.4" customHeight="1" x14ac:dyDescent="0.3">
      <c r="A458" s="649" t="s">
        <v>1871</v>
      </c>
      <c r="B458" s="650" t="s">
        <v>1647</v>
      </c>
      <c r="C458" s="650" t="s">
        <v>1648</v>
      </c>
      <c r="D458" s="650" t="s">
        <v>1655</v>
      </c>
      <c r="E458" s="650" t="s">
        <v>874</v>
      </c>
      <c r="F458" s="653">
        <v>1.68</v>
      </c>
      <c r="G458" s="653">
        <v>1568.8</v>
      </c>
      <c r="H458" s="653">
        <v>1</v>
      </c>
      <c r="I458" s="653">
        <v>933.80952380952385</v>
      </c>
      <c r="J458" s="653">
        <v>1.4</v>
      </c>
      <c r="K458" s="653">
        <v>1319.0300000000002</v>
      </c>
      <c r="L458" s="653">
        <v>0.84078913819479872</v>
      </c>
      <c r="M458" s="653">
        <v>942.16428571428594</v>
      </c>
      <c r="N458" s="653">
        <v>1.35</v>
      </c>
      <c r="O458" s="653">
        <v>1275.48</v>
      </c>
      <c r="P458" s="666">
        <v>0.81302906680265175</v>
      </c>
      <c r="Q458" s="654">
        <v>944.8</v>
      </c>
    </row>
    <row r="459" spans="1:17" ht="14.4" customHeight="1" x14ac:dyDescent="0.3">
      <c r="A459" s="649" t="s">
        <v>1871</v>
      </c>
      <c r="B459" s="650" t="s">
        <v>1647</v>
      </c>
      <c r="C459" s="650" t="s">
        <v>1659</v>
      </c>
      <c r="D459" s="650" t="s">
        <v>1666</v>
      </c>
      <c r="E459" s="650" t="s">
        <v>1643</v>
      </c>
      <c r="F459" s="653"/>
      <c r="G459" s="653"/>
      <c r="H459" s="653"/>
      <c r="I459" s="653"/>
      <c r="J459" s="653">
        <v>1000</v>
      </c>
      <c r="K459" s="653">
        <v>5560</v>
      </c>
      <c r="L459" s="653"/>
      <c r="M459" s="653">
        <v>5.56</v>
      </c>
      <c r="N459" s="653">
        <v>810</v>
      </c>
      <c r="O459" s="653">
        <v>4495.5</v>
      </c>
      <c r="P459" s="666"/>
      <c r="Q459" s="654">
        <v>5.55</v>
      </c>
    </row>
    <row r="460" spans="1:17" ht="14.4" customHeight="1" x14ac:dyDescent="0.3">
      <c r="A460" s="649" t="s">
        <v>1871</v>
      </c>
      <c r="B460" s="650" t="s">
        <v>1647</v>
      </c>
      <c r="C460" s="650" t="s">
        <v>1659</v>
      </c>
      <c r="D460" s="650" t="s">
        <v>1667</v>
      </c>
      <c r="E460" s="650" t="s">
        <v>1643</v>
      </c>
      <c r="F460" s="653"/>
      <c r="G460" s="653"/>
      <c r="H460" s="653"/>
      <c r="I460" s="653"/>
      <c r="J460" s="653">
        <v>130</v>
      </c>
      <c r="K460" s="653">
        <v>1028.3</v>
      </c>
      <c r="L460" s="653"/>
      <c r="M460" s="653">
        <v>7.9099999999999993</v>
      </c>
      <c r="N460" s="653"/>
      <c r="O460" s="653"/>
      <c r="P460" s="666"/>
      <c r="Q460" s="654"/>
    </row>
    <row r="461" spans="1:17" ht="14.4" customHeight="1" x14ac:dyDescent="0.3">
      <c r="A461" s="649" t="s">
        <v>1871</v>
      </c>
      <c r="B461" s="650" t="s">
        <v>1647</v>
      </c>
      <c r="C461" s="650" t="s">
        <v>1659</v>
      </c>
      <c r="D461" s="650" t="s">
        <v>1673</v>
      </c>
      <c r="E461" s="650" t="s">
        <v>1643</v>
      </c>
      <c r="F461" s="653"/>
      <c r="G461" s="653"/>
      <c r="H461" s="653"/>
      <c r="I461" s="653"/>
      <c r="J461" s="653"/>
      <c r="K461" s="653"/>
      <c r="L461" s="653"/>
      <c r="M461" s="653"/>
      <c r="N461" s="653">
        <v>960</v>
      </c>
      <c r="O461" s="653">
        <v>18355.2</v>
      </c>
      <c r="P461" s="666"/>
      <c r="Q461" s="654">
        <v>19.12</v>
      </c>
    </row>
    <row r="462" spans="1:17" ht="14.4" customHeight="1" x14ac:dyDescent="0.3">
      <c r="A462" s="649" t="s">
        <v>1871</v>
      </c>
      <c r="B462" s="650" t="s">
        <v>1647</v>
      </c>
      <c r="C462" s="650" t="s">
        <v>1659</v>
      </c>
      <c r="D462" s="650" t="s">
        <v>1674</v>
      </c>
      <c r="E462" s="650" t="s">
        <v>1643</v>
      </c>
      <c r="F462" s="653">
        <v>4.5</v>
      </c>
      <c r="G462" s="653">
        <v>3986.05</v>
      </c>
      <c r="H462" s="653">
        <v>1</v>
      </c>
      <c r="I462" s="653">
        <v>885.78888888888889</v>
      </c>
      <c r="J462" s="653"/>
      <c r="K462" s="653"/>
      <c r="L462" s="653"/>
      <c r="M462" s="653"/>
      <c r="N462" s="653"/>
      <c r="O462" s="653"/>
      <c r="P462" s="666"/>
      <c r="Q462" s="654"/>
    </row>
    <row r="463" spans="1:17" ht="14.4" customHeight="1" x14ac:dyDescent="0.3">
      <c r="A463" s="649" t="s">
        <v>1871</v>
      </c>
      <c r="B463" s="650" t="s">
        <v>1647</v>
      </c>
      <c r="C463" s="650" t="s">
        <v>1659</v>
      </c>
      <c r="D463" s="650" t="s">
        <v>1675</v>
      </c>
      <c r="E463" s="650" t="s">
        <v>1643</v>
      </c>
      <c r="F463" s="653">
        <v>28.1</v>
      </c>
      <c r="G463" s="653">
        <v>61955.49</v>
      </c>
      <c r="H463" s="653">
        <v>1</v>
      </c>
      <c r="I463" s="653">
        <v>2204.821708185053</v>
      </c>
      <c r="J463" s="653">
        <v>12.9</v>
      </c>
      <c r="K463" s="653">
        <v>38816.74</v>
      </c>
      <c r="L463" s="653">
        <v>0.62652623681936825</v>
      </c>
      <c r="M463" s="653">
        <v>3009.0496124031006</v>
      </c>
      <c r="N463" s="653">
        <v>8.8000000000000007</v>
      </c>
      <c r="O463" s="653">
        <v>38905.410000000003</v>
      </c>
      <c r="P463" s="666">
        <v>0.62795742556470791</v>
      </c>
      <c r="Q463" s="654">
        <v>4421.0693181818178</v>
      </c>
    </row>
    <row r="464" spans="1:17" ht="14.4" customHeight="1" x14ac:dyDescent="0.3">
      <c r="A464" s="649" t="s">
        <v>1871</v>
      </c>
      <c r="B464" s="650" t="s">
        <v>1647</v>
      </c>
      <c r="C464" s="650" t="s">
        <v>1659</v>
      </c>
      <c r="D464" s="650" t="s">
        <v>1678</v>
      </c>
      <c r="E464" s="650" t="s">
        <v>1643</v>
      </c>
      <c r="F464" s="653">
        <v>654</v>
      </c>
      <c r="G464" s="653">
        <v>1922.76</v>
      </c>
      <c r="H464" s="653">
        <v>1</v>
      </c>
      <c r="I464" s="653">
        <v>2.94</v>
      </c>
      <c r="J464" s="653">
        <v>647</v>
      </c>
      <c r="K464" s="653">
        <v>2018.64</v>
      </c>
      <c r="L464" s="653">
        <v>1.0498658178867879</v>
      </c>
      <c r="M464" s="653">
        <v>3.12</v>
      </c>
      <c r="N464" s="653">
        <v>640</v>
      </c>
      <c r="O464" s="653">
        <v>2086.4</v>
      </c>
      <c r="P464" s="666">
        <v>1.0851068256048597</v>
      </c>
      <c r="Q464" s="654">
        <v>3.2600000000000002</v>
      </c>
    </row>
    <row r="465" spans="1:17" ht="14.4" customHeight="1" x14ac:dyDescent="0.3">
      <c r="A465" s="649" t="s">
        <v>1871</v>
      </c>
      <c r="B465" s="650" t="s">
        <v>1647</v>
      </c>
      <c r="C465" s="650" t="s">
        <v>1659</v>
      </c>
      <c r="D465" s="650" t="s">
        <v>1682</v>
      </c>
      <c r="E465" s="650" t="s">
        <v>1643</v>
      </c>
      <c r="F465" s="653">
        <v>20371</v>
      </c>
      <c r="G465" s="653">
        <v>647545.72</v>
      </c>
      <c r="H465" s="653">
        <v>1</v>
      </c>
      <c r="I465" s="653">
        <v>31.787625546119482</v>
      </c>
      <c r="J465" s="653">
        <v>26204</v>
      </c>
      <c r="K465" s="653">
        <v>868945.12999999989</v>
      </c>
      <c r="L465" s="653">
        <v>1.3419054487766515</v>
      </c>
      <c r="M465" s="653">
        <v>33.160781941688285</v>
      </c>
      <c r="N465" s="653">
        <v>16648</v>
      </c>
      <c r="O465" s="653">
        <v>554378.4</v>
      </c>
      <c r="P465" s="666">
        <v>0.85612240630669301</v>
      </c>
      <c r="Q465" s="654">
        <v>33.300000000000004</v>
      </c>
    </row>
    <row r="466" spans="1:17" ht="14.4" customHeight="1" x14ac:dyDescent="0.3">
      <c r="A466" s="649" t="s">
        <v>1871</v>
      </c>
      <c r="B466" s="650" t="s">
        <v>1647</v>
      </c>
      <c r="C466" s="650" t="s">
        <v>1659</v>
      </c>
      <c r="D466" s="650" t="s">
        <v>1872</v>
      </c>
      <c r="E466" s="650" t="s">
        <v>1873</v>
      </c>
      <c r="F466" s="653"/>
      <c r="G466" s="653"/>
      <c r="H466" s="653"/>
      <c r="I466" s="653"/>
      <c r="J466" s="653"/>
      <c r="K466" s="653"/>
      <c r="L466" s="653"/>
      <c r="M466" s="653"/>
      <c r="N466" s="653">
        <v>0</v>
      </c>
      <c r="O466" s="653">
        <v>0</v>
      </c>
      <c r="P466" s="666"/>
      <c r="Q466" s="654"/>
    </row>
    <row r="467" spans="1:17" ht="14.4" customHeight="1" x14ac:dyDescent="0.3">
      <c r="A467" s="649" t="s">
        <v>1871</v>
      </c>
      <c r="B467" s="650" t="s">
        <v>1647</v>
      </c>
      <c r="C467" s="650" t="s">
        <v>1659</v>
      </c>
      <c r="D467" s="650" t="s">
        <v>1872</v>
      </c>
      <c r="E467" s="650" t="s">
        <v>1643</v>
      </c>
      <c r="F467" s="653"/>
      <c r="G467" s="653"/>
      <c r="H467" s="653"/>
      <c r="I467" s="653"/>
      <c r="J467" s="653"/>
      <c r="K467" s="653"/>
      <c r="L467" s="653"/>
      <c r="M467" s="653"/>
      <c r="N467" s="653">
        <v>1</v>
      </c>
      <c r="O467" s="653">
        <v>449209.69</v>
      </c>
      <c r="P467" s="666"/>
      <c r="Q467" s="654">
        <v>449209.69</v>
      </c>
    </row>
    <row r="468" spans="1:17" ht="14.4" customHeight="1" x14ac:dyDescent="0.3">
      <c r="A468" s="649" t="s">
        <v>1871</v>
      </c>
      <c r="B468" s="650" t="s">
        <v>1647</v>
      </c>
      <c r="C468" s="650" t="s">
        <v>1692</v>
      </c>
      <c r="D468" s="650" t="s">
        <v>1693</v>
      </c>
      <c r="E468" s="650" t="s">
        <v>1694</v>
      </c>
      <c r="F468" s="653">
        <v>3</v>
      </c>
      <c r="G468" s="653">
        <v>2652.96</v>
      </c>
      <c r="H468" s="653">
        <v>1</v>
      </c>
      <c r="I468" s="653">
        <v>884.32</v>
      </c>
      <c r="J468" s="653"/>
      <c r="K468" s="653"/>
      <c r="L468" s="653"/>
      <c r="M468" s="653"/>
      <c r="N468" s="653">
        <v>32</v>
      </c>
      <c r="O468" s="653">
        <v>28298.239999999998</v>
      </c>
      <c r="P468" s="666">
        <v>10.666666666666666</v>
      </c>
      <c r="Q468" s="654">
        <v>884.31999999999994</v>
      </c>
    </row>
    <row r="469" spans="1:17" ht="14.4" customHeight="1" x14ac:dyDescent="0.3">
      <c r="A469" s="649" t="s">
        <v>1871</v>
      </c>
      <c r="B469" s="650" t="s">
        <v>1647</v>
      </c>
      <c r="C469" s="650" t="s">
        <v>1695</v>
      </c>
      <c r="D469" s="650" t="s">
        <v>1696</v>
      </c>
      <c r="E469" s="650" t="s">
        <v>1697</v>
      </c>
      <c r="F469" s="653"/>
      <c r="G469" s="653"/>
      <c r="H469" s="653"/>
      <c r="I469" s="653"/>
      <c r="J469" s="653"/>
      <c r="K469" s="653"/>
      <c r="L469" s="653"/>
      <c r="M469" s="653"/>
      <c r="N469" s="653">
        <v>1</v>
      </c>
      <c r="O469" s="653">
        <v>35</v>
      </c>
      <c r="P469" s="666"/>
      <c r="Q469" s="654">
        <v>35</v>
      </c>
    </row>
    <row r="470" spans="1:17" ht="14.4" customHeight="1" x14ac:dyDescent="0.3">
      <c r="A470" s="649" t="s">
        <v>1871</v>
      </c>
      <c r="B470" s="650" t="s">
        <v>1647</v>
      </c>
      <c r="C470" s="650" t="s">
        <v>1695</v>
      </c>
      <c r="D470" s="650" t="s">
        <v>1719</v>
      </c>
      <c r="E470" s="650" t="s">
        <v>1720</v>
      </c>
      <c r="F470" s="653"/>
      <c r="G470" s="653"/>
      <c r="H470" s="653"/>
      <c r="I470" s="653"/>
      <c r="J470" s="653">
        <v>1</v>
      </c>
      <c r="K470" s="653">
        <v>1383</v>
      </c>
      <c r="L470" s="653"/>
      <c r="M470" s="653">
        <v>1383</v>
      </c>
      <c r="N470" s="653"/>
      <c r="O470" s="653"/>
      <c r="P470" s="666"/>
      <c r="Q470" s="654"/>
    </row>
    <row r="471" spans="1:17" ht="14.4" customHeight="1" x14ac:dyDescent="0.3">
      <c r="A471" s="649" t="s">
        <v>1871</v>
      </c>
      <c r="B471" s="650" t="s">
        <v>1647</v>
      </c>
      <c r="C471" s="650" t="s">
        <v>1695</v>
      </c>
      <c r="D471" s="650" t="s">
        <v>1723</v>
      </c>
      <c r="E471" s="650" t="s">
        <v>1724</v>
      </c>
      <c r="F471" s="653">
        <v>6</v>
      </c>
      <c r="G471" s="653">
        <v>7152</v>
      </c>
      <c r="H471" s="653">
        <v>1</v>
      </c>
      <c r="I471" s="653">
        <v>1192</v>
      </c>
      <c r="J471" s="653">
        <v>3</v>
      </c>
      <c r="K471" s="653">
        <v>3588</v>
      </c>
      <c r="L471" s="653">
        <v>0.50167785234899331</v>
      </c>
      <c r="M471" s="653">
        <v>1196</v>
      </c>
      <c r="N471" s="653">
        <v>2</v>
      </c>
      <c r="O471" s="653">
        <v>2408</v>
      </c>
      <c r="P471" s="666">
        <v>0.33668903803131989</v>
      </c>
      <c r="Q471" s="654">
        <v>1204</v>
      </c>
    </row>
    <row r="472" spans="1:17" ht="14.4" customHeight="1" x14ac:dyDescent="0.3">
      <c r="A472" s="649" t="s">
        <v>1871</v>
      </c>
      <c r="B472" s="650" t="s">
        <v>1647</v>
      </c>
      <c r="C472" s="650" t="s">
        <v>1695</v>
      </c>
      <c r="D472" s="650" t="s">
        <v>1725</v>
      </c>
      <c r="E472" s="650" t="s">
        <v>1726</v>
      </c>
      <c r="F472" s="653"/>
      <c r="G472" s="653"/>
      <c r="H472" s="653"/>
      <c r="I472" s="653"/>
      <c r="J472" s="653">
        <v>1</v>
      </c>
      <c r="K472" s="653">
        <v>1169</v>
      </c>
      <c r="L472" s="653"/>
      <c r="M472" s="653">
        <v>1169</v>
      </c>
      <c r="N472" s="653"/>
      <c r="O472" s="653"/>
      <c r="P472" s="666"/>
      <c r="Q472" s="654"/>
    </row>
    <row r="473" spans="1:17" ht="14.4" customHeight="1" x14ac:dyDescent="0.3">
      <c r="A473" s="649" t="s">
        <v>1871</v>
      </c>
      <c r="B473" s="650" t="s">
        <v>1647</v>
      </c>
      <c r="C473" s="650" t="s">
        <v>1695</v>
      </c>
      <c r="D473" s="650" t="s">
        <v>1735</v>
      </c>
      <c r="E473" s="650" t="s">
        <v>1736</v>
      </c>
      <c r="F473" s="653">
        <v>2</v>
      </c>
      <c r="G473" s="653">
        <v>3502</v>
      </c>
      <c r="H473" s="653">
        <v>1</v>
      </c>
      <c r="I473" s="653">
        <v>1751</v>
      </c>
      <c r="J473" s="653">
        <v>4</v>
      </c>
      <c r="K473" s="653">
        <v>7016</v>
      </c>
      <c r="L473" s="653">
        <v>2.0034266133637919</v>
      </c>
      <c r="M473" s="653">
        <v>1754</v>
      </c>
      <c r="N473" s="653">
        <v>5</v>
      </c>
      <c r="O473" s="653">
        <v>8794</v>
      </c>
      <c r="P473" s="666">
        <v>2.5111364934323244</v>
      </c>
      <c r="Q473" s="654">
        <v>1758.8</v>
      </c>
    </row>
    <row r="474" spans="1:17" ht="14.4" customHeight="1" x14ac:dyDescent="0.3">
      <c r="A474" s="649" t="s">
        <v>1871</v>
      </c>
      <c r="B474" s="650" t="s">
        <v>1647</v>
      </c>
      <c r="C474" s="650" t="s">
        <v>1695</v>
      </c>
      <c r="D474" s="650" t="s">
        <v>1737</v>
      </c>
      <c r="E474" s="650" t="s">
        <v>1738</v>
      </c>
      <c r="F474" s="653"/>
      <c r="G474" s="653"/>
      <c r="H474" s="653"/>
      <c r="I474" s="653"/>
      <c r="J474" s="653">
        <v>2</v>
      </c>
      <c r="K474" s="653">
        <v>820</v>
      </c>
      <c r="L474" s="653"/>
      <c r="M474" s="653">
        <v>410</v>
      </c>
      <c r="N474" s="653"/>
      <c r="O474" s="653"/>
      <c r="P474" s="666"/>
      <c r="Q474" s="654"/>
    </row>
    <row r="475" spans="1:17" ht="14.4" customHeight="1" x14ac:dyDescent="0.3">
      <c r="A475" s="649" t="s">
        <v>1871</v>
      </c>
      <c r="B475" s="650" t="s">
        <v>1647</v>
      </c>
      <c r="C475" s="650" t="s">
        <v>1695</v>
      </c>
      <c r="D475" s="650" t="s">
        <v>1743</v>
      </c>
      <c r="E475" s="650" t="s">
        <v>1744</v>
      </c>
      <c r="F475" s="653"/>
      <c r="G475" s="653"/>
      <c r="H475" s="653"/>
      <c r="I475" s="653"/>
      <c r="J475" s="653">
        <v>62</v>
      </c>
      <c r="K475" s="653">
        <v>888336</v>
      </c>
      <c r="L475" s="653"/>
      <c r="M475" s="653">
        <v>14328</v>
      </c>
      <c r="N475" s="653">
        <v>39</v>
      </c>
      <c r="O475" s="653">
        <v>558912</v>
      </c>
      <c r="P475" s="666"/>
      <c r="Q475" s="654">
        <v>14331.076923076924</v>
      </c>
    </row>
    <row r="476" spans="1:17" ht="14.4" customHeight="1" x14ac:dyDescent="0.3">
      <c r="A476" s="649" t="s">
        <v>1871</v>
      </c>
      <c r="B476" s="650" t="s">
        <v>1647</v>
      </c>
      <c r="C476" s="650" t="s">
        <v>1695</v>
      </c>
      <c r="D476" s="650" t="s">
        <v>1874</v>
      </c>
      <c r="E476" s="650" t="s">
        <v>1875</v>
      </c>
      <c r="F476" s="653"/>
      <c r="G476" s="653"/>
      <c r="H476" s="653"/>
      <c r="I476" s="653"/>
      <c r="J476" s="653"/>
      <c r="K476" s="653"/>
      <c r="L476" s="653"/>
      <c r="M476" s="653"/>
      <c r="N476" s="653">
        <v>1</v>
      </c>
      <c r="O476" s="653">
        <v>0</v>
      </c>
      <c r="P476" s="666"/>
      <c r="Q476" s="654">
        <v>0</v>
      </c>
    </row>
    <row r="477" spans="1:17" ht="14.4" customHeight="1" x14ac:dyDescent="0.3">
      <c r="A477" s="649" t="s">
        <v>1871</v>
      </c>
      <c r="B477" s="650" t="s">
        <v>1647</v>
      </c>
      <c r="C477" s="650" t="s">
        <v>1695</v>
      </c>
      <c r="D477" s="650" t="s">
        <v>1749</v>
      </c>
      <c r="E477" s="650" t="s">
        <v>1643</v>
      </c>
      <c r="F477" s="653">
        <v>55</v>
      </c>
      <c r="G477" s="653">
        <v>800002</v>
      </c>
      <c r="H477" s="653">
        <v>1</v>
      </c>
      <c r="I477" s="653">
        <v>14545.49090909091</v>
      </c>
      <c r="J477" s="653"/>
      <c r="K477" s="653"/>
      <c r="L477" s="653"/>
      <c r="M477" s="653"/>
      <c r="N477" s="653"/>
      <c r="O477" s="653"/>
      <c r="P477" s="666"/>
      <c r="Q477" s="654"/>
    </row>
    <row r="478" spans="1:17" ht="14.4" customHeight="1" x14ac:dyDescent="0.3">
      <c r="A478" s="649" t="s">
        <v>1871</v>
      </c>
      <c r="B478" s="650" t="s">
        <v>1647</v>
      </c>
      <c r="C478" s="650" t="s">
        <v>1695</v>
      </c>
      <c r="D478" s="650" t="s">
        <v>1754</v>
      </c>
      <c r="E478" s="650" t="s">
        <v>1755</v>
      </c>
      <c r="F478" s="653"/>
      <c r="G478" s="653"/>
      <c r="H478" s="653"/>
      <c r="I478" s="653"/>
      <c r="J478" s="653">
        <v>1</v>
      </c>
      <c r="K478" s="653">
        <v>580</v>
      </c>
      <c r="L478" s="653"/>
      <c r="M478" s="653">
        <v>580</v>
      </c>
      <c r="N478" s="653"/>
      <c r="O478" s="653"/>
      <c r="P478" s="666"/>
      <c r="Q478" s="654"/>
    </row>
    <row r="479" spans="1:17" ht="14.4" customHeight="1" x14ac:dyDescent="0.3">
      <c r="A479" s="649" t="s">
        <v>1871</v>
      </c>
      <c r="B479" s="650" t="s">
        <v>1647</v>
      </c>
      <c r="C479" s="650" t="s">
        <v>1695</v>
      </c>
      <c r="D479" s="650" t="s">
        <v>1760</v>
      </c>
      <c r="E479" s="650" t="s">
        <v>1761</v>
      </c>
      <c r="F479" s="653">
        <v>1</v>
      </c>
      <c r="G479" s="653">
        <v>1283</v>
      </c>
      <c r="H479" s="653">
        <v>1</v>
      </c>
      <c r="I479" s="653">
        <v>1283</v>
      </c>
      <c r="J479" s="653">
        <v>1</v>
      </c>
      <c r="K479" s="653">
        <v>1286</v>
      </c>
      <c r="L479" s="653">
        <v>1.0023382696804364</v>
      </c>
      <c r="M479" s="653">
        <v>1286</v>
      </c>
      <c r="N479" s="653">
        <v>1</v>
      </c>
      <c r="O479" s="653">
        <v>1292</v>
      </c>
      <c r="P479" s="666">
        <v>1.0070148090413094</v>
      </c>
      <c r="Q479" s="654">
        <v>1292</v>
      </c>
    </row>
    <row r="480" spans="1:17" ht="14.4" customHeight="1" x14ac:dyDescent="0.3">
      <c r="A480" s="649" t="s">
        <v>1871</v>
      </c>
      <c r="B480" s="650" t="s">
        <v>1647</v>
      </c>
      <c r="C480" s="650" t="s">
        <v>1695</v>
      </c>
      <c r="D480" s="650" t="s">
        <v>1764</v>
      </c>
      <c r="E480" s="650" t="s">
        <v>1765</v>
      </c>
      <c r="F480" s="653"/>
      <c r="G480" s="653"/>
      <c r="H480" s="653"/>
      <c r="I480" s="653"/>
      <c r="J480" s="653"/>
      <c r="K480" s="653"/>
      <c r="L480" s="653"/>
      <c r="M480" s="653"/>
      <c r="N480" s="653">
        <v>2</v>
      </c>
      <c r="O480" s="653">
        <v>4495</v>
      </c>
      <c r="P480" s="666"/>
      <c r="Q480" s="654">
        <v>2247.5</v>
      </c>
    </row>
    <row r="481" spans="1:17" ht="14.4" customHeight="1" x14ac:dyDescent="0.3">
      <c r="A481" s="649" t="s">
        <v>1871</v>
      </c>
      <c r="B481" s="650" t="s">
        <v>1647</v>
      </c>
      <c r="C481" s="650" t="s">
        <v>1695</v>
      </c>
      <c r="D481" s="650" t="s">
        <v>1766</v>
      </c>
      <c r="E481" s="650" t="s">
        <v>1767</v>
      </c>
      <c r="F481" s="653"/>
      <c r="G481" s="653"/>
      <c r="H481" s="653"/>
      <c r="I481" s="653"/>
      <c r="J481" s="653"/>
      <c r="K481" s="653"/>
      <c r="L481" s="653"/>
      <c r="M481" s="653"/>
      <c r="N481" s="653">
        <v>1</v>
      </c>
      <c r="O481" s="653">
        <v>2546</v>
      </c>
      <c r="P481" s="666"/>
      <c r="Q481" s="654">
        <v>2546</v>
      </c>
    </row>
    <row r="482" spans="1:17" ht="14.4" customHeight="1" x14ac:dyDescent="0.3">
      <c r="A482" s="649" t="s">
        <v>1871</v>
      </c>
      <c r="B482" s="650" t="s">
        <v>1647</v>
      </c>
      <c r="C482" s="650" t="s">
        <v>1695</v>
      </c>
      <c r="D482" s="650" t="s">
        <v>1778</v>
      </c>
      <c r="E482" s="650" t="s">
        <v>1779</v>
      </c>
      <c r="F482" s="653">
        <v>1</v>
      </c>
      <c r="G482" s="653">
        <v>2379</v>
      </c>
      <c r="H482" s="653">
        <v>1</v>
      </c>
      <c r="I482" s="653">
        <v>2379</v>
      </c>
      <c r="J482" s="653"/>
      <c r="K482" s="653"/>
      <c r="L482" s="653"/>
      <c r="M482" s="653"/>
      <c r="N482" s="653"/>
      <c r="O482" s="653"/>
      <c r="P482" s="666"/>
      <c r="Q482" s="654"/>
    </row>
    <row r="483" spans="1:17" ht="14.4" customHeight="1" x14ac:dyDescent="0.3">
      <c r="A483" s="649" t="s">
        <v>1871</v>
      </c>
      <c r="B483" s="650" t="s">
        <v>1647</v>
      </c>
      <c r="C483" s="650" t="s">
        <v>1695</v>
      </c>
      <c r="D483" s="650" t="s">
        <v>1876</v>
      </c>
      <c r="E483" s="650" t="s">
        <v>1877</v>
      </c>
      <c r="F483" s="653"/>
      <c r="G483" s="653"/>
      <c r="H483" s="653"/>
      <c r="I483" s="653"/>
      <c r="J483" s="653"/>
      <c r="K483" s="653"/>
      <c r="L483" s="653"/>
      <c r="M483" s="653"/>
      <c r="N483" s="653">
        <v>1</v>
      </c>
      <c r="O483" s="653">
        <v>1126</v>
      </c>
      <c r="P483" s="666"/>
      <c r="Q483" s="654">
        <v>1126</v>
      </c>
    </row>
    <row r="484" spans="1:17" ht="14.4" customHeight="1" x14ac:dyDescent="0.3">
      <c r="A484" s="649" t="s">
        <v>1878</v>
      </c>
      <c r="B484" s="650" t="s">
        <v>1647</v>
      </c>
      <c r="C484" s="650" t="s">
        <v>1659</v>
      </c>
      <c r="D484" s="650" t="s">
        <v>1666</v>
      </c>
      <c r="E484" s="650" t="s">
        <v>1643</v>
      </c>
      <c r="F484" s="653">
        <v>900</v>
      </c>
      <c r="G484" s="653">
        <v>4779</v>
      </c>
      <c r="H484" s="653">
        <v>1</v>
      </c>
      <c r="I484" s="653">
        <v>5.31</v>
      </c>
      <c r="J484" s="653">
        <v>1500</v>
      </c>
      <c r="K484" s="653">
        <v>8316</v>
      </c>
      <c r="L484" s="653">
        <v>1.7401129943502824</v>
      </c>
      <c r="M484" s="653">
        <v>5.5439999999999996</v>
      </c>
      <c r="N484" s="653">
        <v>1600</v>
      </c>
      <c r="O484" s="653">
        <v>8880</v>
      </c>
      <c r="P484" s="666">
        <v>1.8581293157564345</v>
      </c>
      <c r="Q484" s="654">
        <v>5.55</v>
      </c>
    </row>
    <row r="485" spans="1:17" ht="14.4" customHeight="1" x14ac:dyDescent="0.3">
      <c r="A485" s="649" t="s">
        <v>1878</v>
      </c>
      <c r="B485" s="650" t="s">
        <v>1647</v>
      </c>
      <c r="C485" s="650" t="s">
        <v>1659</v>
      </c>
      <c r="D485" s="650" t="s">
        <v>1668</v>
      </c>
      <c r="E485" s="650" t="s">
        <v>1643</v>
      </c>
      <c r="F485" s="653"/>
      <c r="G485" s="653"/>
      <c r="H485" s="653"/>
      <c r="I485" s="653"/>
      <c r="J485" s="653">
        <v>500</v>
      </c>
      <c r="K485" s="653">
        <v>3995</v>
      </c>
      <c r="L485" s="653"/>
      <c r="M485" s="653">
        <v>7.99</v>
      </c>
      <c r="N485" s="653"/>
      <c r="O485" s="653"/>
      <c r="P485" s="666"/>
      <c r="Q485" s="654"/>
    </row>
    <row r="486" spans="1:17" ht="14.4" customHeight="1" x14ac:dyDescent="0.3">
      <c r="A486" s="649" t="s">
        <v>1878</v>
      </c>
      <c r="B486" s="650" t="s">
        <v>1647</v>
      </c>
      <c r="C486" s="650" t="s">
        <v>1659</v>
      </c>
      <c r="D486" s="650" t="s">
        <v>1685</v>
      </c>
      <c r="E486" s="650" t="s">
        <v>1643</v>
      </c>
      <c r="F486" s="653"/>
      <c r="G486" s="653"/>
      <c r="H486" s="653"/>
      <c r="I486" s="653"/>
      <c r="J486" s="653"/>
      <c r="K486" s="653"/>
      <c r="L486" s="653"/>
      <c r="M486" s="653"/>
      <c r="N486" s="653">
        <v>150</v>
      </c>
      <c r="O486" s="653">
        <v>2901</v>
      </c>
      <c r="P486" s="666"/>
      <c r="Q486" s="654">
        <v>19.34</v>
      </c>
    </row>
    <row r="487" spans="1:17" ht="14.4" customHeight="1" x14ac:dyDescent="0.3">
      <c r="A487" s="649" t="s">
        <v>1878</v>
      </c>
      <c r="B487" s="650" t="s">
        <v>1647</v>
      </c>
      <c r="C487" s="650" t="s">
        <v>1695</v>
      </c>
      <c r="D487" s="650" t="s">
        <v>1698</v>
      </c>
      <c r="E487" s="650" t="s">
        <v>1699</v>
      </c>
      <c r="F487" s="653"/>
      <c r="G487" s="653"/>
      <c r="H487" s="653"/>
      <c r="I487" s="653"/>
      <c r="J487" s="653"/>
      <c r="K487" s="653"/>
      <c r="L487" s="653"/>
      <c r="M487" s="653"/>
      <c r="N487" s="653">
        <v>1</v>
      </c>
      <c r="O487" s="653">
        <v>420</v>
      </c>
      <c r="P487" s="666"/>
      <c r="Q487" s="654">
        <v>420</v>
      </c>
    </row>
    <row r="488" spans="1:17" ht="14.4" customHeight="1" x14ac:dyDescent="0.3">
      <c r="A488" s="649" t="s">
        <v>1878</v>
      </c>
      <c r="B488" s="650" t="s">
        <v>1647</v>
      </c>
      <c r="C488" s="650" t="s">
        <v>1695</v>
      </c>
      <c r="D488" s="650" t="s">
        <v>1700</v>
      </c>
      <c r="E488" s="650" t="s">
        <v>1701</v>
      </c>
      <c r="F488" s="653"/>
      <c r="G488" s="653"/>
      <c r="H488" s="653"/>
      <c r="I488" s="653"/>
      <c r="J488" s="653">
        <v>1</v>
      </c>
      <c r="K488" s="653">
        <v>163</v>
      </c>
      <c r="L488" s="653"/>
      <c r="M488" s="653">
        <v>163</v>
      </c>
      <c r="N488" s="653"/>
      <c r="O488" s="653"/>
      <c r="P488" s="666"/>
      <c r="Q488" s="654"/>
    </row>
    <row r="489" spans="1:17" ht="14.4" customHeight="1" x14ac:dyDescent="0.3">
      <c r="A489" s="649" t="s">
        <v>1878</v>
      </c>
      <c r="B489" s="650" t="s">
        <v>1647</v>
      </c>
      <c r="C489" s="650" t="s">
        <v>1695</v>
      </c>
      <c r="D489" s="650" t="s">
        <v>1706</v>
      </c>
      <c r="E489" s="650" t="s">
        <v>1707</v>
      </c>
      <c r="F489" s="653"/>
      <c r="G489" s="653"/>
      <c r="H489" s="653"/>
      <c r="I489" s="653"/>
      <c r="J489" s="653">
        <v>1</v>
      </c>
      <c r="K489" s="653">
        <v>1376</v>
      </c>
      <c r="L489" s="653"/>
      <c r="M489" s="653">
        <v>1376</v>
      </c>
      <c r="N489" s="653"/>
      <c r="O489" s="653"/>
      <c r="P489" s="666"/>
      <c r="Q489" s="654"/>
    </row>
    <row r="490" spans="1:17" ht="14.4" customHeight="1" x14ac:dyDescent="0.3">
      <c r="A490" s="649" t="s">
        <v>1878</v>
      </c>
      <c r="B490" s="650" t="s">
        <v>1647</v>
      </c>
      <c r="C490" s="650" t="s">
        <v>1695</v>
      </c>
      <c r="D490" s="650" t="s">
        <v>1735</v>
      </c>
      <c r="E490" s="650" t="s">
        <v>1736</v>
      </c>
      <c r="F490" s="653">
        <v>1</v>
      </c>
      <c r="G490" s="653">
        <v>1751</v>
      </c>
      <c r="H490" s="653">
        <v>1</v>
      </c>
      <c r="I490" s="653">
        <v>1751</v>
      </c>
      <c r="J490" s="653">
        <v>2</v>
      </c>
      <c r="K490" s="653">
        <v>3508</v>
      </c>
      <c r="L490" s="653">
        <v>2.0034266133637919</v>
      </c>
      <c r="M490" s="653">
        <v>1754</v>
      </c>
      <c r="N490" s="653">
        <v>5</v>
      </c>
      <c r="O490" s="653">
        <v>8776</v>
      </c>
      <c r="P490" s="666">
        <v>5.0119931467732721</v>
      </c>
      <c r="Q490" s="654">
        <v>1755.2</v>
      </c>
    </row>
    <row r="491" spans="1:17" ht="14.4" customHeight="1" x14ac:dyDescent="0.3">
      <c r="A491" s="649" t="s">
        <v>1878</v>
      </c>
      <c r="B491" s="650" t="s">
        <v>1647</v>
      </c>
      <c r="C491" s="650" t="s">
        <v>1695</v>
      </c>
      <c r="D491" s="650" t="s">
        <v>1737</v>
      </c>
      <c r="E491" s="650" t="s">
        <v>1738</v>
      </c>
      <c r="F491" s="653">
        <v>1</v>
      </c>
      <c r="G491" s="653">
        <v>409</v>
      </c>
      <c r="H491" s="653">
        <v>1</v>
      </c>
      <c r="I491" s="653">
        <v>409</v>
      </c>
      <c r="J491" s="653">
        <v>2</v>
      </c>
      <c r="K491" s="653">
        <v>820</v>
      </c>
      <c r="L491" s="653">
        <v>2.0048899755501224</v>
      </c>
      <c r="M491" s="653">
        <v>410</v>
      </c>
      <c r="N491" s="653">
        <v>5</v>
      </c>
      <c r="O491" s="653">
        <v>2052</v>
      </c>
      <c r="P491" s="666">
        <v>5.0171149144254281</v>
      </c>
      <c r="Q491" s="654">
        <v>410.4</v>
      </c>
    </row>
    <row r="492" spans="1:17" ht="14.4" customHeight="1" x14ac:dyDescent="0.3">
      <c r="A492" s="649" t="s">
        <v>1878</v>
      </c>
      <c r="B492" s="650" t="s">
        <v>1647</v>
      </c>
      <c r="C492" s="650" t="s">
        <v>1695</v>
      </c>
      <c r="D492" s="650" t="s">
        <v>1739</v>
      </c>
      <c r="E492" s="650" t="s">
        <v>1740</v>
      </c>
      <c r="F492" s="653"/>
      <c r="G492" s="653"/>
      <c r="H492" s="653"/>
      <c r="I492" s="653"/>
      <c r="J492" s="653"/>
      <c r="K492" s="653"/>
      <c r="L492" s="653"/>
      <c r="M492" s="653"/>
      <c r="N492" s="653">
        <v>1</v>
      </c>
      <c r="O492" s="653">
        <v>3450</v>
      </c>
      <c r="P492" s="666"/>
      <c r="Q492" s="654">
        <v>3450</v>
      </c>
    </row>
    <row r="493" spans="1:17" ht="14.4" customHeight="1" x14ac:dyDescent="0.3">
      <c r="A493" s="649" t="s">
        <v>1878</v>
      </c>
      <c r="B493" s="650" t="s">
        <v>1647</v>
      </c>
      <c r="C493" s="650" t="s">
        <v>1695</v>
      </c>
      <c r="D493" s="650" t="s">
        <v>1754</v>
      </c>
      <c r="E493" s="650" t="s">
        <v>1755</v>
      </c>
      <c r="F493" s="653"/>
      <c r="G493" s="653"/>
      <c r="H493" s="653"/>
      <c r="I493" s="653"/>
      <c r="J493" s="653"/>
      <c r="K493" s="653"/>
      <c r="L493" s="653"/>
      <c r="M493" s="653"/>
      <c r="N493" s="653">
        <v>1</v>
      </c>
      <c r="O493" s="653">
        <v>580</v>
      </c>
      <c r="P493" s="666"/>
      <c r="Q493" s="654">
        <v>580</v>
      </c>
    </row>
    <row r="494" spans="1:17" ht="14.4" customHeight="1" x14ac:dyDescent="0.3">
      <c r="A494" s="649" t="s">
        <v>1879</v>
      </c>
      <c r="B494" s="650" t="s">
        <v>1647</v>
      </c>
      <c r="C494" s="650" t="s">
        <v>1648</v>
      </c>
      <c r="D494" s="650" t="s">
        <v>1654</v>
      </c>
      <c r="E494" s="650" t="s">
        <v>878</v>
      </c>
      <c r="F494" s="653">
        <v>0.45</v>
      </c>
      <c r="G494" s="653">
        <v>974.39</v>
      </c>
      <c r="H494" s="653">
        <v>1</v>
      </c>
      <c r="I494" s="653">
        <v>2165.3111111111111</v>
      </c>
      <c r="J494" s="653">
        <v>0.5</v>
      </c>
      <c r="K494" s="653">
        <v>1092.1600000000001</v>
      </c>
      <c r="L494" s="653">
        <v>1.120865361918739</v>
      </c>
      <c r="M494" s="653">
        <v>2184.3200000000002</v>
      </c>
      <c r="N494" s="653"/>
      <c r="O494" s="653"/>
      <c r="P494" s="666"/>
      <c r="Q494" s="654"/>
    </row>
    <row r="495" spans="1:17" ht="14.4" customHeight="1" x14ac:dyDescent="0.3">
      <c r="A495" s="649" t="s">
        <v>1879</v>
      </c>
      <c r="B495" s="650" t="s">
        <v>1647</v>
      </c>
      <c r="C495" s="650" t="s">
        <v>1659</v>
      </c>
      <c r="D495" s="650" t="s">
        <v>1662</v>
      </c>
      <c r="E495" s="650" t="s">
        <v>1643</v>
      </c>
      <c r="F495" s="653">
        <v>150</v>
      </c>
      <c r="G495" s="653">
        <v>679.5</v>
      </c>
      <c r="H495" s="653">
        <v>1</v>
      </c>
      <c r="I495" s="653">
        <v>4.53</v>
      </c>
      <c r="J495" s="653">
        <v>150</v>
      </c>
      <c r="K495" s="653">
        <v>726</v>
      </c>
      <c r="L495" s="653">
        <v>1.0684326710816776</v>
      </c>
      <c r="M495" s="653">
        <v>4.84</v>
      </c>
      <c r="N495" s="653"/>
      <c r="O495" s="653"/>
      <c r="P495" s="666"/>
      <c r="Q495" s="654"/>
    </row>
    <row r="496" spans="1:17" ht="14.4" customHeight="1" x14ac:dyDescent="0.3">
      <c r="A496" s="649" t="s">
        <v>1879</v>
      </c>
      <c r="B496" s="650" t="s">
        <v>1647</v>
      </c>
      <c r="C496" s="650" t="s">
        <v>1659</v>
      </c>
      <c r="D496" s="650" t="s">
        <v>1676</v>
      </c>
      <c r="E496" s="650" t="s">
        <v>1643</v>
      </c>
      <c r="F496" s="653">
        <v>1</v>
      </c>
      <c r="G496" s="653">
        <v>2135.09</v>
      </c>
      <c r="H496" s="653">
        <v>1</v>
      </c>
      <c r="I496" s="653">
        <v>2135.09</v>
      </c>
      <c r="J496" s="653">
        <v>1</v>
      </c>
      <c r="K496" s="653">
        <v>2299.5500000000002</v>
      </c>
      <c r="L496" s="653">
        <v>1.0770271979167154</v>
      </c>
      <c r="M496" s="653">
        <v>2299.5500000000002</v>
      </c>
      <c r="N496" s="653"/>
      <c r="O496" s="653"/>
      <c r="P496" s="666"/>
      <c r="Q496" s="654"/>
    </row>
    <row r="497" spans="1:17" ht="14.4" customHeight="1" x14ac:dyDescent="0.3">
      <c r="A497" s="649" t="s">
        <v>1879</v>
      </c>
      <c r="B497" s="650" t="s">
        <v>1647</v>
      </c>
      <c r="C497" s="650" t="s">
        <v>1659</v>
      </c>
      <c r="D497" s="650" t="s">
        <v>1682</v>
      </c>
      <c r="E497" s="650" t="s">
        <v>1643</v>
      </c>
      <c r="F497" s="653">
        <v>449</v>
      </c>
      <c r="G497" s="653">
        <v>13972.88</v>
      </c>
      <c r="H497" s="653">
        <v>1</v>
      </c>
      <c r="I497" s="653">
        <v>31.119999999999997</v>
      </c>
      <c r="J497" s="653">
        <v>388</v>
      </c>
      <c r="K497" s="653">
        <v>12908.76</v>
      </c>
      <c r="L497" s="653">
        <v>0.9238439033327418</v>
      </c>
      <c r="M497" s="653">
        <v>33.270000000000003</v>
      </c>
      <c r="N497" s="653"/>
      <c r="O497" s="653"/>
      <c r="P497" s="666"/>
      <c r="Q497" s="654"/>
    </row>
    <row r="498" spans="1:17" ht="14.4" customHeight="1" x14ac:dyDescent="0.3">
      <c r="A498" s="649" t="s">
        <v>1879</v>
      </c>
      <c r="B498" s="650" t="s">
        <v>1647</v>
      </c>
      <c r="C498" s="650" t="s">
        <v>1659</v>
      </c>
      <c r="D498" s="650" t="s">
        <v>1685</v>
      </c>
      <c r="E498" s="650" t="s">
        <v>1643</v>
      </c>
      <c r="F498" s="653"/>
      <c r="G498" s="653"/>
      <c r="H498" s="653"/>
      <c r="I498" s="653"/>
      <c r="J498" s="653"/>
      <c r="K498" s="653"/>
      <c r="L498" s="653"/>
      <c r="M498" s="653"/>
      <c r="N498" s="653">
        <v>110</v>
      </c>
      <c r="O498" s="653">
        <v>2127.4</v>
      </c>
      <c r="P498" s="666"/>
      <c r="Q498" s="654">
        <v>19.34</v>
      </c>
    </row>
    <row r="499" spans="1:17" ht="14.4" customHeight="1" x14ac:dyDescent="0.3">
      <c r="A499" s="649" t="s">
        <v>1879</v>
      </c>
      <c r="B499" s="650" t="s">
        <v>1647</v>
      </c>
      <c r="C499" s="650" t="s">
        <v>1695</v>
      </c>
      <c r="D499" s="650" t="s">
        <v>1729</v>
      </c>
      <c r="E499" s="650" t="s">
        <v>1730</v>
      </c>
      <c r="F499" s="653">
        <v>1</v>
      </c>
      <c r="G499" s="653">
        <v>653</v>
      </c>
      <c r="H499" s="653">
        <v>1</v>
      </c>
      <c r="I499" s="653">
        <v>653</v>
      </c>
      <c r="J499" s="653">
        <v>1</v>
      </c>
      <c r="K499" s="653">
        <v>654</v>
      </c>
      <c r="L499" s="653">
        <v>1.0015313935681469</v>
      </c>
      <c r="M499" s="653">
        <v>654</v>
      </c>
      <c r="N499" s="653"/>
      <c r="O499" s="653"/>
      <c r="P499" s="666"/>
      <c r="Q499" s="654"/>
    </row>
    <row r="500" spans="1:17" ht="14.4" customHeight="1" x14ac:dyDescent="0.3">
      <c r="A500" s="649" t="s">
        <v>1879</v>
      </c>
      <c r="B500" s="650" t="s">
        <v>1647</v>
      </c>
      <c r="C500" s="650" t="s">
        <v>1695</v>
      </c>
      <c r="D500" s="650" t="s">
        <v>1739</v>
      </c>
      <c r="E500" s="650" t="s">
        <v>1740</v>
      </c>
      <c r="F500" s="653"/>
      <c r="G500" s="653"/>
      <c r="H500" s="653"/>
      <c r="I500" s="653"/>
      <c r="J500" s="653"/>
      <c r="K500" s="653"/>
      <c r="L500" s="653"/>
      <c r="M500" s="653"/>
      <c r="N500" s="653">
        <v>2</v>
      </c>
      <c r="O500" s="653">
        <v>6900</v>
      </c>
      <c r="P500" s="666"/>
      <c r="Q500" s="654">
        <v>3450</v>
      </c>
    </row>
    <row r="501" spans="1:17" ht="14.4" customHeight="1" x14ac:dyDescent="0.3">
      <c r="A501" s="649" t="s">
        <v>1879</v>
      </c>
      <c r="B501" s="650" t="s">
        <v>1647</v>
      </c>
      <c r="C501" s="650" t="s">
        <v>1695</v>
      </c>
      <c r="D501" s="650" t="s">
        <v>1743</v>
      </c>
      <c r="E501" s="650" t="s">
        <v>1744</v>
      </c>
      <c r="F501" s="653"/>
      <c r="G501" s="653"/>
      <c r="H501" s="653"/>
      <c r="I501" s="653"/>
      <c r="J501" s="653">
        <v>1</v>
      </c>
      <c r="K501" s="653">
        <v>14328</v>
      </c>
      <c r="L501" s="653"/>
      <c r="M501" s="653">
        <v>14328</v>
      </c>
      <c r="N501" s="653"/>
      <c r="O501" s="653"/>
      <c r="P501" s="666"/>
      <c r="Q501" s="654"/>
    </row>
    <row r="502" spans="1:17" ht="14.4" customHeight="1" x14ac:dyDescent="0.3">
      <c r="A502" s="649" t="s">
        <v>1879</v>
      </c>
      <c r="B502" s="650" t="s">
        <v>1647</v>
      </c>
      <c r="C502" s="650" t="s">
        <v>1695</v>
      </c>
      <c r="D502" s="650" t="s">
        <v>1749</v>
      </c>
      <c r="E502" s="650" t="s">
        <v>1643</v>
      </c>
      <c r="F502" s="653">
        <v>1</v>
      </c>
      <c r="G502" s="653">
        <v>16526</v>
      </c>
      <c r="H502" s="653">
        <v>1</v>
      </c>
      <c r="I502" s="653">
        <v>16526</v>
      </c>
      <c r="J502" s="653"/>
      <c r="K502" s="653"/>
      <c r="L502" s="653"/>
      <c r="M502" s="653"/>
      <c r="N502" s="653"/>
      <c r="O502" s="653"/>
      <c r="P502" s="666"/>
      <c r="Q502" s="654"/>
    </row>
    <row r="503" spans="1:17" ht="14.4" customHeight="1" thickBot="1" x14ac:dyDescent="0.35">
      <c r="A503" s="655" t="s">
        <v>1879</v>
      </c>
      <c r="B503" s="656" t="s">
        <v>1647</v>
      </c>
      <c r="C503" s="656" t="s">
        <v>1695</v>
      </c>
      <c r="D503" s="656" t="s">
        <v>1762</v>
      </c>
      <c r="E503" s="656" t="s">
        <v>1763</v>
      </c>
      <c r="F503" s="659">
        <v>1</v>
      </c>
      <c r="G503" s="659">
        <v>486</v>
      </c>
      <c r="H503" s="659">
        <v>1</v>
      </c>
      <c r="I503" s="659">
        <v>486</v>
      </c>
      <c r="J503" s="659">
        <v>1</v>
      </c>
      <c r="K503" s="659">
        <v>487</v>
      </c>
      <c r="L503" s="659">
        <v>1.0020576131687242</v>
      </c>
      <c r="M503" s="659">
        <v>487</v>
      </c>
      <c r="N503" s="659"/>
      <c r="O503" s="659"/>
      <c r="P503" s="667"/>
      <c r="Q503" s="660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78" t="s">
        <v>136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thickBot="1" x14ac:dyDescent="0.35">
      <c r="A2" s="383" t="s">
        <v>333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79" t="s">
        <v>70</v>
      </c>
      <c r="B3" s="546" t="s">
        <v>71</v>
      </c>
      <c r="C3" s="547"/>
      <c r="D3" s="547"/>
      <c r="E3" s="548"/>
      <c r="F3" s="546" t="s">
        <v>315</v>
      </c>
      <c r="G3" s="547"/>
      <c r="H3" s="547"/>
      <c r="I3" s="548"/>
      <c r="J3" s="123"/>
      <c r="K3" s="124"/>
      <c r="L3" s="123"/>
      <c r="M3" s="125"/>
    </row>
    <row r="4" spans="1:13" ht="14.4" customHeight="1" thickBot="1" x14ac:dyDescent="0.35">
      <c r="A4" s="580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76.878</v>
      </c>
      <c r="C5" s="114">
        <v>60.298999999999999</v>
      </c>
      <c r="D5" s="114">
        <v>63.213999999999999</v>
      </c>
      <c r="E5" s="131">
        <v>0.82226384661411589</v>
      </c>
      <c r="F5" s="132">
        <v>98</v>
      </c>
      <c r="G5" s="114">
        <v>82</v>
      </c>
      <c r="H5" s="114">
        <v>95</v>
      </c>
      <c r="I5" s="133">
        <v>0.96938775510204078</v>
      </c>
      <c r="J5" s="123"/>
      <c r="K5" s="123"/>
      <c r="L5" s="7">
        <f>D5-B5</f>
        <v>-13.664000000000001</v>
      </c>
      <c r="M5" s="8">
        <f>H5-F5</f>
        <v>-3</v>
      </c>
    </row>
    <row r="6" spans="1:13" ht="14.4" hidden="1" customHeight="1" outlineLevel="1" x14ac:dyDescent="0.3">
      <c r="A6" s="119" t="s">
        <v>170</v>
      </c>
      <c r="B6" s="122">
        <v>15.648</v>
      </c>
      <c r="C6" s="113">
        <v>10.273999999999999</v>
      </c>
      <c r="D6" s="113">
        <v>18.016999999999999</v>
      </c>
      <c r="E6" s="134">
        <v>1.1513931492842535</v>
      </c>
      <c r="F6" s="135">
        <v>20</v>
      </c>
      <c r="G6" s="113">
        <v>15</v>
      </c>
      <c r="H6" s="113">
        <v>25</v>
      </c>
      <c r="I6" s="136">
        <v>1.25</v>
      </c>
      <c r="J6" s="123"/>
      <c r="K6" s="123"/>
      <c r="L6" s="5">
        <f t="shared" ref="L6:L11" si="0">D6-B6</f>
        <v>2.3689999999999998</v>
      </c>
      <c r="M6" s="6">
        <f t="shared" ref="M6:M13" si="1">H6-F6</f>
        <v>5</v>
      </c>
    </row>
    <row r="7" spans="1:13" ht="14.4" hidden="1" customHeight="1" outlineLevel="1" x14ac:dyDescent="0.3">
      <c r="A7" s="119" t="s">
        <v>171</v>
      </c>
      <c r="B7" s="122">
        <v>48.738999999999997</v>
      </c>
      <c r="C7" s="113">
        <v>36.655999999999999</v>
      </c>
      <c r="D7" s="113">
        <v>51.058999999999997</v>
      </c>
      <c r="E7" s="134">
        <v>1.0476004842118221</v>
      </c>
      <c r="F7" s="135">
        <v>59</v>
      </c>
      <c r="G7" s="113">
        <v>46</v>
      </c>
      <c r="H7" s="113">
        <v>63</v>
      </c>
      <c r="I7" s="136">
        <v>1.0677966101694916</v>
      </c>
      <c r="J7" s="123"/>
      <c r="K7" s="123"/>
      <c r="L7" s="5">
        <f t="shared" si="0"/>
        <v>2.3200000000000003</v>
      </c>
      <c r="M7" s="6">
        <f t="shared" si="1"/>
        <v>4</v>
      </c>
    </row>
    <row r="8" spans="1:13" ht="14.4" hidden="1" customHeight="1" outlineLevel="1" x14ac:dyDescent="0.3">
      <c r="A8" s="119" t="s">
        <v>172</v>
      </c>
      <c r="B8" s="122">
        <v>4.3360000000000003</v>
      </c>
      <c r="C8" s="113">
        <v>5.1150000000000002</v>
      </c>
      <c r="D8" s="113">
        <v>6.8710000000000004</v>
      </c>
      <c r="E8" s="134">
        <v>1.5846402214022139</v>
      </c>
      <c r="F8" s="135">
        <v>5</v>
      </c>
      <c r="G8" s="113">
        <v>7</v>
      </c>
      <c r="H8" s="113">
        <v>6</v>
      </c>
      <c r="I8" s="136">
        <v>1.2</v>
      </c>
      <c r="J8" s="123"/>
      <c r="K8" s="123"/>
      <c r="L8" s="5">
        <f t="shared" si="0"/>
        <v>2.5350000000000001</v>
      </c>
      <c r="M8" s="6">
        <f t="shared" si="1"/>
        <v>1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531</v>
      </c>
      <c r="F9" s="135">
        <v>0</v>
      </c>
      <c r="G9" s="113">
        <v>0</v>
      </c>
      <c r="H9" s="113">
        <v>0</v>
      </c>
      <c r="I9" s="136" t="s">
        <v>531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16.992999999999999</v>
      </c>
      <c r="C10" s="113">
        <v>21.57</v>
      </c>
      <c r="D10" s="113">
        <v>17.23</v>
      </c>
      <c r="E10" s="134">
        <v>1.0139469193197199</v>
      </c>
      <c r="F10" s="135">
        <v>22</v>
      </c>
      <c r="G10" s="113">
        <v>27</v>
      </c>
      <c r="H10" s="113">
        <v>28</v>
      </c>
      <c r="I10" s="136">
        <v>1.2727272727272727</v>
      </c>
      <c r="J10" s="123"/>
      <c r="K10" s="123"/>
      <c r="L10" s="5">
        <f t="shared" si="0"/>
        <v>0.23700000000000188</v>
      </c>
      <c r="M10" s="6">
        <f t="shared" si="1"/>
        <v>6</v>
      </c>
    </row>
    <row r="11" spans="1:13" ht="14.4" hidden="1" customHeight="1" outlineLevel="1" x14ac:dyDescent="0.3">
      <c r="A11" s="119" t="s">
        <v>175</v>
      </c>
      <c r="B11" s="122">
        <v>2.843</v>
      </c>
      <c r="C11" s="113">
        <v>0.28799999999999998</v>
      </c>
      <c r="D11" s="113">
        <v>3.0030000000000001</v>
      </c>
      <c r="E11" s="134">
        <v>1.0562785789658811</v>
      </c>
      <c r="F11" s="135">
        <v>6</v>
      </c>
      <c r="G11" s="113">
        <v>1</v>
      </c>
      <c r="H11" s="113">
        <v>4</v>
      </c>
      <c r="I11" s="136">
        <v>0.66666666666666663</v>
      </c>
      <c r="J11" s="123"/>
      <c r="K11" s="123"/>
      <c r="L11" s="5">
        <f t="shared" si="0"/>
        <v>0.16000000000000014</v>
      </c>
      <c r="M11" s="6">
        <f t="shared" si="1"/>
        <v>-2</v>
      </c>
    </row>
    <row r="12" spans="1:13" ht="14.4" hidden="1" customHeight="1" outlineLevel="1" thickBot="1" x14ac:dyDescent="0.35">
      <c r="A12" s="244" t="s">
        <v>233</v>
      </c>
      <c r="B12" s="245">
        <v>0.59199999999999997</v>
      </c>
      <c r="C12" s="246">
        <v>0</v>
      </c>
      <c r="D12" s="246">
        <v>0.29499999999999998</v>
      </c>
      <c r="E12" s="247"/>
      <c r="F12" s="248">
        <v>1</v>
      </c>
      <c r="G12" s="246">
        <v>0</v>
      </c>
      <c r="H12" s="246">
        <v>1</v>
      </c>
      <c r="I12" s="249"/>
      <c r="J12" s="123"/>
      <c r="K12" s="123"/>
      <c r="L12" s="250">
        <f>D12-B12</f>
        <v>-0.29699999999999999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166.029</v>
      </c>
      <c r="C13" s="116">
        <f>SUM(C5:C12)</f>
        <v>134.202</v>
      </c>
      <c r="D13" s="116">
        <f>SUM(D5:D12)</f>
        <v>159.68899999999999</v>
      </c>
      <c r="E13" s="137">
        <f>IF(OR(D13=0,B13=0),0,D13/B13)</f>
        <v>0.96181389998132849</v>
      </c>
      <c r="F13" s="138">
        <f>SUM(F5:F12)</f>
        <v>211</v>
      </c>
      <c r="G13" s="116">
        <f>SUM(G5:G12)</f>
        <v>178</v>
      </c>
      <c r="H13" s="116">
        <f>SUM(H5:H12)</f>
        <v>222</v>
      </c>
      <c r="I13" s="139">
        <f>IF(OR(H13=0,F13=0),0,H13/F13)</f>
        <v>1.0521327014218009</v>
      </c>
      <c r="J13" s="123"/>
      <c r="K13" s="123"/>
      <c r="L13" s="129">
        <f>D13-B13</f>
        <v>-6.3400000000000034</v>
      </c>
      <c r="M13" s="140">
        <f t="shared" si="1"/>
        <v>11</v>
      </c>
    </row>
    <row r="14" spans="1:13" ht="14.4" customHeight="1" x14ac:dyDescent="0.3">
      <c r="A14" s="141"/>
      <c r="B14" s="572"/>
      <c r="C14" s="572"/>
      <c r="D14" s="572"/>
      <c r="E14" s="572"/>
      <c r="F14" s="572"/>
      <c r="G14" s="572"/>
      <c r="H14" s="572"/>
      <c r="I14" s="572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67" t="s">
        <v>229</v>
      </c>
      <c r="B16" s="569" t="s">
        <v>71</v>
      </c>
      <c r="C16" s="570"/>
      <c r="D16" s="570"/>
      <c r="E16" s="571"/>
      <c r="F16" s="569" t="s">
        <v>315</v>
      </c>
      <c r="G16" s="570"/>
      <c r="H16" s="570"/>
      <c r="I16" s="571"/>
      <c r="J16" s="574" t="s">
        <v>180</v>
      </c>
      <c r="K16" s="575"/>
      <c r="L16" s="158"/>
      <c r="M16" s="158"/>
    </row>
    <row r="17" spans="1:13" ht="14.4" customHeight="1" thickBot="1" x14ac:dyDescent="0.35">
      <c r="A17" s="568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76" t="s">
        <v>181</v>
      </c>
      <c r="K17" s="577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76.878</v>
      </c>
      <c r="C18" s="114">
        <v>60.298999999999999</v>
      </c>
      <c r="D18" s="114">
        <v>63.213999999999999</v>
      </c>
      <c r="E18" s="131">
        <v>0.82226384661411589</v>
      </c>
      <c r="F18" s="121">
        <v>98</v>
      </c>
      <c r="G18" s="114">
        <v>82</v>
      </c>
      <c r="H18" s="114">
        <v>95</v>
      </c>
      <c r="I18" s="133">
        <v>0.96938775510204078</v>
      </c>
      <c r="J18" s="560">
        <f>0.97*0.976</f>
        <v>0.94672000000000001</v>
      </c>
      <c r="K18" s="561"/>
      <c r="L18" s="147">
        <f>D18-B18</f>
        <v>-13.664000000000001</v>
      </c>
      <c r="M18" s="148">
        <f>H18-F18</f>
        <v>-3</v>
      </c>
    </row>
    <row r="19" spans="1:13" ht="14.4" hidden="1" customHeight="1" outlineLevel="1" x14ac:dyDescent="0.3">
      <c r="A19" s="119" t="s">
        <v>170</v>
      </c>
      <c r="B19" s="122">
        <v>15.648</v>
      </c>
      <c r="C19" s="113">
        <v>10.273999999999999</v>
      </c>
      <c r="D19" s="113">
        <v>18.016999999999999</v>
      </c>
      <c r="E19" s="134">
        <v>1.1513931492842535</v>
      </c>
      <c r="F19" s="122">
        <v>20</v>
      </c>
      <c r="G19" s="113">
        <v>15</v>
      </c>
      <c r="H19" s="113">
        <v>25</v>
      </c>
      <c r="I19" s="136">
        <v>1.25</v>
      </c>
      <c r="J19" s="560">
        <f>0.97*1.096</f>
        <v>1.0631200000000001</v>
      </c>
      <c r="K19" s="561"/>
      <c r="L19" s="149">
        <f t="shared" ref="L19:L26" si="2">D19-B19</f>
        <v>2.3689999999999998</v>
      </c>
      <c r="M19" s="150">
        <f t="shared" ref="M19:M26" si="3">H19-F19</f>
        <v>5</v>
      </c>
    </row>
    <row r="20" spans="1:13" ht="14.4" hidden="1" customHeight="1" outlineLevel="1" x14ac:dyDescent="0.3">
      <c r="A20" s="119" t="s">
        <v>171</v>
      </c>
      <c r="B20" s="122">
        <v>48.738999999999997</v>
      </c>
      <c r="C20" s="113">
        <v>36.655999999999999</v>
      </c>
      <c r="D20" s="113">
        <v>51.058999999999997</v>
      </c>
      <c r="E20" s="134">
        <v>1.0476004842118221</v>
      </c>
      <c r="F20" s="122">
        <v>59</v>
      </c>
      <c r="G20" s="113">
        <v>46</v>
      </c>
      <c r="H20" s="113">
        <v>63</v>
      </c>
      <c r="I20" s="136">
        <v>1.0677966101694916</v>
      </c>
      <c r="J20" s="560">
        <f>0.97*1.047</f>
        <v>1.01559</v>
      </c>
      <c r="K20" s="561"/>
      <c r="L20" s="149">
        <f t="shared" si="2"/>
        <v>2.3200000000000003</v>
      </c>
      <c r="M20" s="150">
        <f t="shared" si="3"/>
        <v>4</v>
      </c>
    </row>
    <row r="21" spans="1:13" ht="14.4" hidden="1" customHeight="1" outlineLevel="1" x14ac:dyDescent="0.3">
      <c r="A21" s="119" t="s">
        <v>172</v>
      </c>
      <c r="B21" s="122">
        <v>4.3360000000000003</v>
      </c>
      <c r="C21" s="113">
        <v>5.1150000000000002</v>
      </c>
      <c r="D21" s="113">
        <v>6.8710000000000004</v>
      </c>
      <c r="E21" s="134">
        <v>1.5846402214022139</v>
      </c>
      <c r="F21" s="122">
        <v>5</v>
      </c>
      <c r="G21" s="113">
        <v>7</v>
      </c>
      <c r="H21" s="113">
        <v>6</v>
      </c>
      <c r="I21" s="136">
        <v>1.2</v>
      </c>
      <c r="J21" s="560">
        <f>0.97*1.091</f>
        <v>1.05827</v>
      </c>
      <c r="K21" s="561"/>
      <c r="L21" s="149">
        <f t="shared" si="2"/>
        <v>2.5350000000000001</v>
      </c>
      <c r="M21" s="150">
        <f t="shared" si="3"/>
        <v>1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531</v>
      </c>
      <c r="F22" s="122">
        <v>0</v>
      </c>
      <c r="G22" s="113">
        <v>0</v>
      </c>
      <c r="H22" s="113">
        <v>0</v>
      </c>
      <c r="I22" s="136" t="s">
        <v>531</v>
      </c>
      <c r="J22" s="560">
        <f>0.97*1</f>
        <v>0.97</v>
      </c>
      <c r="K22" s="561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16.992999999999999</v>
      </c>
      <c r="C23" s="113">
        <v>21.57</v>
      </c>
      <c r="D23" s="113">
        <v>17.23</v>
      </c>
      <c r="E23" s="134">
        <v>1.0139469193197199</v>
      </c>
      <c r="F23" s="122">
        <v>22</v>
      </c>
      <c r="G23" s="113">
        <v>27</v>
      </c>
      <c r="H23" s="113">
        <v>28</v>
      </c>
      <c r="I23" s="136">
        <v>1.2727272727272727</v>
      </c>
      <c r="J23" s="560">
        <f>0.97*1.096</f>
        <v>1.0631200000000001</v>
      </c>
      <c r="K23" s="561"/>
      <c r="L23" s="149">
        <f t="shared" si="2"/>
        <v>0.23700000000000188</v>
      </c>
      <c r="M23" s="150">
        <f t="shared" si="3"/>
        <v>6</v>
      </c>
    </row>
    <row r="24" spans="1:13" ht="14.4" hidden="1" customHeight="1" outlineLevel="1" x14ac:dyDescent="0.3">
      <c r="A24" s="119" t="s">
        <v>175</v>
      </c>
      <c r="B24" s="122">
        <v>2.843</v>
      </c>
      <c r="C24" s="113">
        <v>0.28799999999999998</v>
      </c>
      <c r="D24" s="113">
        <v>3.0030000000000001</v>
      </c>
      <c r="E24" s="134">
        <v>1.0562785789658811</v>
      </c>
      <c r="F24" s="122">
        <v>6</v>
      </c>
      <c r="G24" s="113">
        <v>1</v>
      </c>
      <c r="H24" s="113">
        <v>4</v>
      </c>
      <c r="I24" s="136">
        <v>0.66666666666666663</v>
      </c>
      <c r="J24" s="560">
        <f>0.97*0.989</f>
        <v>0.95933000000000002</v>
      </c>
      <c r="K24" s="561"/>
      <c r="L24" s="149">
        <f t="shared" si="2"/>
        <v>0.16000000000000014</v>
      </c>
      <c r="M24" s="150">
        <f t="shared" si="3"/>
        <v>-2</v>
      </c>
    </row>
    <row r="25" spans="1:13" ht="14.4" hidden="1" customHeight="1" outlineLevel="1" thickBot="1" x14ac:dyDescent="0.35">
      <c r="A25" s="244" t="s">
        <v>233</v>
      </c>
      <c r="B25" s="245">
        <v>0.59199999999999997</v>
      </c>
      <c r="C25" s="246">
        <v>0</v>
      </c>
      <c r="D25" s="246">
        <v>0.29499999999999998</v>
      </c>
      <c r="E25" s="247"/>
      <c r="F25" s="245">
        <v>1</v>
      </c>
      <c r="G25" s="246">
        <v>0</v>
      </c>
      <c r="H25" s="246">
        <v>1</v>
      </c>
      <c r="I25" s="249"/>
      <c r="J25" s="365"/>
      <c r="K25" s="366"/>
      <c r="L25" s="252">
        <f>D25-B25</f>
        <v>-0.29699999999999999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166.029</v>
      </c>
      <c r="C26" s="153">
        <f>SUM(C18:C25)</f>
        <v>134.202</v>
      </c>
      <c r="D26" s="153">
        <f>SUM(D18:D25)</f>
        <v>159.68899999999999</v>
      </c>
      <c r="E26" s="154">
        <f>IF(OR(D26=0,B26=0),0,D26/B26)</f>
        <v>0.96181389998132849</v>
      </c>
      <c r="F26" s="152">
        <f>SUM(F18:F25)</f>
        <v>211</v>
      </c>
      <c r="G26" s="153">
        <f>SUM(G18:G25)</f>
        <v>178</v>
      </c>
      <c r="H26" s="153">
        <f>SUM(H18:H25)</f>
        <v>222</v>
      </c>
      <c r="I26" s="155">
        <f>IF(OR(H26=0,F26=0),0,H26/F26)</f>
        <v>1.0521327014218009</v>
      </c>
      <c r="J26" s="123"/>
      <c r="K26" s="123"/>
      <c r="L26" s="145">
        <f t="shared" si="2"/>
        <v>-6.3400000000000034</v>
      </c>
      <c r="M26" s="156">
        <f t="shared" si="3"/>
        <v>11</v>
      </c>
    </row>
    <row r="27" spans="1:13" ht="14.4" customHeight="1" x14ac:dyDescent="0.3">
      <c r="A27" s="157"/>
      <c r="B27" s="572" t="s">
        <v>231</v>
      </c>
      <c r="C27" s="573"/>
      <c r="D27" s="573"/>
      <c r="E27" s="573"/>
      <c r="F27" s="572" t="s">
        <v>232</v>
      </c>
      <c r="G27" s="573"/>
      <c r="H27" s="573"/>
      <c r="I27" s="573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62" t="s">
        <v>230</v>
      </c>
      <c r="B29" s="564" t="s">
        <v>71</v>
      </c>
      <c r="C29" s="565"/>
      <c r="D29" s="565"/>
      <c r="E29" s="566"/>
      <c r="F29" s="565" t="s">
        <v>315</v>
      </c>
      <c r="G29" s="565"/>
      <c r="H29" s="565"/>
      <c r="I29" s="566"/>
      <c r="J29" s="158"/>
      <c r="K29" s="158"/>
      <c r="L29" s="158"/>
      <c r="M29" s="159"/>
    </row>
    <row r="30" spans="1:13" ht="14.4" customHeight="1" thickBot="1" x14ac:dyDescent="0.35">
      <c r="A30" s="563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531</v>
      </c>
      <c r="F31" s="132">
        <v>0</v>
      </c>
      <c r="G31" s="114">
        <v>0</v>
      </c>
      <c r="H31" s="114">
        <v>0</v>
      </c>
      <c r="I31" s="133" t="s">
        <v>531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531</v>
      </c>
      <c r="F32" s="135">
        <v>0</v>
      </c>
      <c r="G32" s="113">
        <v>0</v>
      </c>
      <c r="H32" s="113">
        <v>0</v>
      </c>
      <c r="I32" s="136" t="s">
        <v>531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531</v>
      </c>
      <c r="F33" s="135">
        <v>0</v>
      </c>
      <c r="G33" s="113">
        <v>0</v>
      </c>
      <c r="H33" s="113">
        <v>0</v>
      </c>
      <c r="I33" s="136" t="s">
        <v>531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531</v>
      </c>
      <c r="F34" s="135">
        <v>0</v>
      </c>
      <c r="G34" s="113">
        <v>0</v>
      </c>
      <c r="H34" s="113">
        <v>0</v>
      </c>
      <c r="I34" s="136" t="s">
        <v>531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531</v>
      </c>
      <c r="F35" s="135">
        <v>0</v>
      </c>
      <c r="G35" s="113">
        <v>0</v>
      </c>
      <c r="H35" s="113">
        <v>0</v>
      </c>
      <c r="I35" s="136" t="s">
        <v>531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531</v>
      </c>
      <c r="F36" s="135">
        <v>0</v>
      </c>
      <c r="G36" s="113">
        <v>0</v>
      </c>
      <c r="H36" s="113">
        <v>0</v>
      </c>
      <c r="I36" s="136" t="s">
        <v>531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531</v>
      </c>
      <c r="F37" s="135">
        <v>0</v>
      </c>
      <c r="G37" s="113">
        <v>0</v>
      </c>
      <c r="H37" s="113">
        <v>0</v>
      </c>
      <c r="I37" s="136" t="s">
        <v>531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233</v>
      </c>
      <c r="B38" s="245">
        <v>0</v>
      </c>
      <c r="C38" s="246">
        <v>0</v>
      </c>
      <c r="D38" s="246">
        <v>0</v>
      </c>
      <c r="E38" s="247"/>
      <c r="F38" s="248">
        <v>0</v>
      </c>
      <c r="G38" s="246">
        <v>0</v>
      </c>
      <c r="H38" s="246">
        <v>0</v>
      </c>
      <c r="I38" s="249"/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318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314</v>
      </c>
    </row>
    <row r="43" spans="1:13" ht="14.4" customHeight="1" x14ac:dyDescent="0.25">
      <c r="A43" s="450" t="s">
        <v>320</v>
      </c>
    </row>
    <row r="44" spans="1:13" ht="14.4" customHeight="1" x14ac:dyDescent="0.25">
      <c r="A44" s="449" t="s">
        <v>316</v>
      </c>
    </row>
    <row r="45" spans="1:13" ht="14.4" customHeight="1" x14ac:dyDescent="0.25">
      <c r="A45" s="450" t="s">
        <v>317</v>
      </c>
    </row>
    <row r="46" spans="1:13" ht="14.4" customHeight="1" x14ac:dyDescent="0.3">
      <c r="A46" s="243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1" t="s">
        <v>115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 ht="14.4" customHeight="1" x14ac:dyDescent="0.3">
      <c r="A2" s="383" t="s">
        <v>333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81" t="s">
        <v>83</v>
      </c>
      <c r="C31" s="582"/>
      <c r="D31" s="582"/>
      <c r="E31" s="583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179.7</v>
      </c>
      <c r="C33" s="203">
        <v>173</v>
      </c>
      <c r="D33" s="84">
        <f>IF(C33="","",C33-B33)</f>
        <v>-6.6999999999999886</v>
      </c>
      <c r="E33" s="85">
        <f>IF(C33="","",C33/B33)</f>
        <v>0.9627156371730663</v>
      </c>
      <c r="F33" s="86">
        <v>39.74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305.72000000000003</v>
      </c>
      <c r="C34" s="204">
        <v>350</v>
      </c>
      <c r="D34" s="87">
        <f t="shared" ref="D34:D45" si="0">IF(C34="","",C34-B34)</f>
        <v>44.279999999999973</v>
      </c>
      <c r="E34" s="88">
        <f t="shared" ref="E34:E45" si="1">IF(C34="","",C34/B34)</f>
        <v>1.1448384142352479</v>
      </c>
      <c r="F34" s="89">
        <v>101.08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553.42999999999995</v>
      </c>
      <c r="C35" s="204">
        <v>604</v>
      </c>
      <c r="D35" s="87">
        <f t="shared" si="0"/>
        <v>50.57000000000005</v>
      </c>
      <c r="E35" s="88">
        <f t="shared" si="1"/>
        <v>1.0913756030572974</v>
      </c>
      <c r="F35" s="89">
        <v>162.41999999999999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874.55</v>
      </c>
      <c r="C36" s="204">
        <v>863</v>
      </c>
      <c r="D36" s="87">
        <f t="shared" si="0"/>
        <v>-11.549999999999955</v>
      </c>
      <c r="E36" s="88">
        <f t="shared" si="1"/>
        <v>0.98679320793550973</v>
      </c>
      <c r="F36" s="89">
        <v>202.16</v>
      </c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996.53</v>
      </c>
      <c r="C37" s="204">
        <v>990</v>
      </c>
      <c r="D37" s="87">
        <f t="shared" si="0"/>
        <v>-6.5299999999999727</v>
      </c>
      <c r="E37" s="88">
        <f t="shared" si="1"/>
        <v>0.99344726199913702</v>
      </c>
      <c r="F37" s="89">
        <v>235</v>
      </c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1360.29</v>
      </c>
      <c r="C38" s="204">
        <v>1306</v>
      </c>
      <c r="D38" s="87">
        <f t="shared" si="0"/>
        <v>-54.289999999999964</v>
      </c>
      <c r="E38" s="88">
        <f t="shared" si="1"/>
        <v>0.96008939270302662</v>
      </c>
      <c r="F38" s="89">
        <v>295.89999999999998</v>
      </c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1630.35</v>
      </c>
      <c r="C39" s="204">
        <v>1543</v>
      </c>
      <c r="D39" s="87">
        <f t="shared" si="0"/>
        <v>-87.349999999999909</v>
      </c>
      <c r="E39" s="88">
        <f t="shared" si="1"/>
        <v>0.94642254730579334</v>
      </c>
      <c r="F39" s="89">
        <v>331.98</v>
      </c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2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0" t="s">
        <v>1898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</row>
    <row r="2" spans="1:23" ht="14.4" customHeight="1" thickBot="1" x14ac:dyDescent="0.35">
      <c r="A2" s="383" t="s">
        <v>333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590" t="s">
        <v>75</v>
      </c>
      <c r="B3" s="591">
        <v>2012</v>
      </c>
      <c r="C3" s="592"/>
      <c r="D3" s="593"/>
      <c r="E3" s="591">
        <v>2013</v>
      </c>
      <c r="F3" s="592"/>
      <c r="G3" s="593"/>
      <c r="H3" s="591">
        <v>2014</v>
      </c>
      <c r="I3" s="592"/>
      <c r="J3" s="593"/>
      <c r="K3" s="594" t="s">
        <v>76</v>
      </c>
      <c r="L3" s="586" t="s">
        <v>77</v>
      </c>
      <c r="M3" s="586" t="s">
        <v>78</v>
      </c>
      <c r="N3" s="586" t="s">
        <v>79</v>
      </c>
      <c r="O3" s="270" t="s">
        <v>80</v>
      </c>
      <c r="P3" s="587" t="s">
        <v>81</v>
      </c>
      <c r="Q3" s="588" t="s">
        <v>82</v>
      </c>
      <c r="R3" s="589"/>
      <c r="S3" s="584" t="s">
        <v>83</v>
      </c>
      <c r="T3" s="585"/>
      <c r="U3" s="585"/>
      <c r="V3" s="585"/>
      <c r="W3" s="218" t="s">
        <v>83</v>
      </c>
    </row>
    <row r="4" spans="1:23" s="95" customFormat="1" ht="14.4" customHeight="1" thickBot="1" x14ac:dyDescent="0.35">
      <c r="A4" s="822"/>
      <c r="B4" s="823" t="s">
        <v>84</v>
      </c>
      <c r="C4" s="824" t="s">
        <v>72</v>
      </c>
      <c r="D4" s="825" t="s">
        <v>85</v>
      </c>
      <c r="E4" s="823" t="s">
        <v>84</v>
      </c>
      <c r="F4" s="824" t="s">
        <v>72</v>
      </c>
      <c r="G4" s="825" t="s">
        <v>85</v>
      </c>
      <c r="H4" s="823" t="s">
        <v>84</v>
      </c>
      <c r="I4" s="824" t="s">
        <v>72</v>
      </c>
      <c r="J4" s="825" t="s">
        <v>85</v>
      </c>
      <c r="K4" s="826"/>
      <c r="L4" s="827"/>
      <c r="M4" s="827"/>
      <c r="N4" s="827"/>
      <c r="O4" s="828"/>
      <c r="P4" s="829"/>
      <c r="Q4" s="830" t="s">
        <v>73</v>
      </c>
      <c r="R4" s="831" t="s">
        <v>72</v>
      </c>
      <c r="S4" s="832" t="s">
        <v>86</v>
      </c>
      <c r="T4" s="833" t="s">
        <v>87</v>
      </c>
      <c r="U4" s="833" t="s">
        <v>88</v>
      </c>
      <c r="V4" s="834" t="s">
        <v>2</v>
      </c>
      <c r="W4" s="835" t="s">
        <v>89</v>
      </c>
    </row>
    <row r="5" spans="1:23" ht="14.4" customHeight="1" x14ac:dyDescent="0.3">
      <c r="A5" s="864" t="s">
        <v>1881</v>
      </c>
      <c r="B5" s="836">
        <v>1</v>
      </c>
      <c r="C5" s="837">
        <v>0.66</v>
      </c>
      <c r="D5" s="838">
        <v>2</v>
      </c>
      <c r="E5" s="839"/>
      <c r="F5" s="840"/>
      <c r="G5" s="841"/>
      <c r="H5" s="842"/>
      <c r="I5" s="840"/>
      <c r="J5" s="841"/>
      <c r="K5" s="843">
        <v>0.48</v>
      </c>
      <c r="L5" s="842">
        <v>2</v>
      </c>
      <c r="M5" s="842">
        <v>18</v>
      </c>
      <c r="N5" s="844">
        <v>5.95</v>
      </c>
      <c r="O5" s="842" t="s">
        <v>1882</v>
      </c>
      <c r="P5" s="845" t="s">
        <v>1883</v>
      </c>
      <c r="Q5" s="846">
        <f>H5-B5</f>
        <v>-1</v>
      </c>
      <c r="R5" s="846">
        <f>I5-C5</f>
        <v>-0.66</v>
      </c>
      <c r="S5" s="847" t="str">
        <f>IF(H5=0,"",H5*N5)</f>
        <v/>
      </c>
      <c r="T5" s="847" t="str">
        <f>IF(H5=0,"",H5*J5)</f>
        <v/>
      </c>
      <c r="U5" s="847" t="str">
        <f>IF(H5=0,"",T5-S5)</f>
        <v/>
      </c>
      <c r="V5" s="848" t="str">
        <f>IF(H5=0,"",T5/S5)</f>
        <v/>
      </c>
      <c r="W5" s="849"/>
    </row>
    <row r="6" spans="1:23" ht="14.4" customHeight="1" x14ac:dyDescent="0.3">
      <c r="A6" s="865" t="s">
        <v>1884</v>
      </c>
      <c r="B6" s="817"/>
      <c r="C6" s="819"/>
      <c r="D6" s="820"/>
      <c r="E6" s="815"/>
      <c r="F6" s="800"/>
      <c r="G6" s="801"/>
      <c r="H6" s="807">
        <v>1</v>
      </c>
      <c r="I6" s="808">
        <v>0.52</v>
      </c>
      <c r="J6" s="809">
        <v>2</v>
      </c>
      <c r="K6" s="803">
        <v>0.31</v>
      </c>
      <c r="L6" s="802">
        <v>1</v>
      </c>
      <c r="M6" s="802">
        <v>12</v>
      </c>
      <c r="N6" s="804">
        <v>3.97</v>
      </c>
      <c r="O6" s="802" t="s">
        <v>1882</v>
      </c>
      <c r="P6" s="816" t="s">
        <v>1885</v>
      </c>
      <c r="Q6" s="805">
        <f t="shared" ref="Q6:R12" si="0">H6-B6</f>
        <v>1</v>
      </c>
      <c r="R6" s="805">
        <f t="shared" si="0"/>
        <v>0.52</v>
      </c>
      <c r="S6" s="817">
        <f t="shared" ref="S6:S12" si="1">IF(H6=0,"",H6*N6)</f>
        <v>3.97</v>
      </c>
      <c r="T6" s="817">
        <f t="shared" ref="T6:T12" si="2">IF(H6=0,"",H6*J6)</f>
        <v>2</v>
      </c>
      <c r="U6" s="817">
        <f t="shared" ref="U6:U12" si="3">IF(H6=0,"",T6-S6)</f>
        <v>-1.9700000000000002</v>
      </c>
      <c r="V6" s="818">
        <f t="shared" ref="V6:V12" si="4">IF(H6=0,"",T6/S6)</f>
        <v>0.50377833753148615</v>
      </c>
      <c r="W6" s="806"/>
    </row>
    <row r="7" spans="1:23" ht="14.4" customHeight="1" x14ac:dyDescent="0.3">
      <c r="A7" s="865" t="s">
        <v>1886</v>
      </c>
      <c r="B7" s="797">
        <v>61</v>
      </c>
      <c r="C7" s="798">
        <v>37.229999999999997</v>
      </c>
      <c r="D7" s="799">
        <v>6.8</v>
      </c>
      <c r="E7" s="815">
        <v>12</v>
      </c>
      <c r="F7" s="800">
        <v>7.1</v>
      </c>
      <c r="G7" s="801">
        <v>7.6</v>
      </c>
      <c r="H7" s="802">
        <v>32</v>
      </c>
      <c r="I7" s="800">
        <v>21.26</v>
      </c>
      <c r="J7" s="801">
        <v>6.6</v>
      </c>
      <c r="K7" s="803">
        <v>0.59</v>
      </c>
      <c r="L7" s="802">
        <v>2</v>
      </c>
      <c r="M7" s="802">
        <v>20</v>
      </c>
      <c r="N7" s="804">
        <v>6.66</v>
      </c>
      <c r="O7" s="802" t="s">
        <v>1882</v>
      </c>
      <c r="P7" s="816" t="s">
        <v>1887</v>
      </c>
      <c r="Q7" s="805">
        <f t="shared" si="0"/>
        <v>-29</v>
      </c>
      <c r="R7" s="805">
        <f t="shared" si="0"/>
        <v>-15.969999999999995</v>
      </c>
      <c r="S7" s="817">
        <f t="shared" si="1"/>
        <v>213.12</v>
      </c>
      <c r="T7" s="817">
        <f t="shared" si="2"/>
        <v>211.2</v>
      </c>
      <c r="U7" s="817">
        <f t="shared" si="3"/>
        <v>-1.9200000000000159</v>
      </c>
      <c r="V7" s="818">
        <f t="shared" si="4"/>
        <v>0.99099099099099086</v>
      </c>
      <c r="W7" s="806">
        <v>36</v>
      </c>
    </row>
    <row r="8" spans="1:23" ht="14.4" customHeight="1" x14ac:dyDescent="0.3">
      <c r="A8" s="866" t="s">
        <v>1888</v>
      </c>
      <c r="B8" s="850">
        <v>3</v>
      </c>
      <c r="C8" s="851">
        <v>1.99</v>
      </c>
      <c r="D8" s="810">
        <v>9.3000000000000007</v>
      </c>
      <c r="E8" s="852">
        <v>1</v>
      </c>
      <c r="F8" s="853">
        <v>0.59</v>
      </c>
      <c r="G8" s="811">
        <v>4</v>
      </c>
      <c r="H8" s="854"/>
      <c r="I8" s="853"/>
      <c r="J8" s="811"/>
      <c r="K8" s="855">
        <v>0.59</v>
      </c>
      <c r="L8" s="854">
        <v>2</v>
      </c>
      <c r="M8" s="854">
        <v>20</v>
      </c>
      <c r="N8" s="856">
        <v>6.66</v>
      </c>
      <c r="O8" s="854" t="s">
        <v>1882</v>
      </c>
      <c r="P8" s="857" t="s">
        <v>1889</v>
      </c>
      <c r="Q8" s="858">
        <f t="shared" si="0"/>
        <v>-3</v>
      </c>
      <c r="R8" s="858">
        <f t="shared" si="0"/>
        <v>-1.99</v>
      </c>
      <c r="S8" s="859" t="str">
        <f t="shared" si="1"/>
        <v/>
      </c>
      <c r="T8" s="859" t="str">
        <f t="shared" si="2"/>
        <v/>
      </c>
      <c r="U8" s="859" t="str">
        <f t="shared" si="3"/>
        <v/>
      </c>
      <c r="V8" s="860" t="str">
        <f t="shared" si="4"/>
        <v/>
      </c>
      <c r="W8" s="812"/>
    </row>
    <row r="9" spans="1:23" ht="14.4" customHeight="1" x14ac:dyDescent="0.3">
      <c r="A9" s="865" t="s">
        <v>1890</v>
      </c>
      <c r="B9" s="817">
        <v>63</v>
      </c>
      <c r="C9" s="819">
        <v>97.07</v>
      </c>
      <c r="D9" s="820">
        <v>9.9</v>
      </c>
      <c r="E9" s="815">
        <v>54</v>
      </c>
      <c r="F9" s="800">
        <v>81.97</v>
      </c>
      <c r="G9" s="801">
        <v>9.3000000000000007</v>
      </c>
      <c r="H9" s="807">
        <v>65</v>
      </c>
      <c r="I9" s="808">
        <v>101.2</v>
      </c>
      <c r="J9" s="809">
        <v>9.4</v>
      </c>
      <c r="K9" s="803">
        <v>1.36</v>
      </c>
      <c r="L9" s="802">
        <v>5</v>
      </c>
      <c r="M9" s="802">
        <v>46</v>
      </c>
      <c r="N9" s="804">
        <v>15.18</v>
      </c>
      <c r="O9" s="802" t="s">
        <v>1882</v>
      </c>
      <c r="P9" s="816" t="s">
        <v>1891</v>
      </c>
      <c r="Q9" s="805">
        <f t="shared" si="0"/>
        <v>2</v>
      </c>
      <c r="R9" s="805">
        <f t="shared" si="0"/>
        <v>4.1300000000000097</v>
      </c>
      <c r="S9" s="817">
        <f t="shared" si="1"/>
        <v>986.69999999999993</v>
      </c>
      <c r="T9" s="817">
        <f t="shared" si="2"/>
        <v>611</v>
      </c>
      <c r="U9" s="817">
        <f t="shared" si="3"/>
        <v>-375.69999999999993</v>
      </c>
      <c r="V9" s="818">
        <f t="shared" si="4"/>
        <v>0.61923583662714099</v>
      </c>
      <c r="W9" s="806"/>
    </row>
    <row r="10" spans="1:23" ht="14.4" customHeight="1" x14ac:dyDescent="0.3">
      <c r="A10" s="866" t="s">
        <v>1892</v>
      </c>
      <c r="B10" s="859">
        <v>1</v>
      </c>
      <c r="C10" s="861">
        <v>1.92</v>
      </c>
      <c r="D10" s="821">
        <v>9</v>
      </c>
      <c r="E10" s="852">
        <v>5</v>
      </c>
      <c r="F10" s="853">
        <v>9.6199999999999992</v>
      </c>
      <c r="G10" s="811">
        <v>8.8000000000000007</v>
      </c>
      <c r="H10" s="862"/>
      <c r="I10" s="863"/>
      <c r="J10" s="813"/>
      <c r="K10" s="855">
        <v>1.87</v>
      </c>
      <c r="L10" s="854">
        <v>7</v>
      </c>
      <c r="M10" s="854">
        <v>59</v>
      </c>
      <c r="N10" s="856">
        <v>19.52</v>
      </c>
      <c r="O10" s="854" t="s">
        <v>1882</v>
      </c>
      <c r="P10" s="857" t="s">
        <v>1893</v>
      </c>
      <c r="Q10" s="858">
        <f t="shared" si="0"/>
        <v>-1</v>
      </c>
      <c r="R10" s="858">
        <f t="shared" si="0"/>
        <v>-1.92</v>
      </c>
      <c r="S10" s="859" t="str">
        <f t="shared" si="1"/>
        <v/>
      </c>
      <c r="T10" s="859" t="str">
        <f t="shared" si="2"/>
        <v/>
      </c>
      <c r="U10" s="859" t="str">
        <f t="shared" si="3"/>
        <v/>
      </c>
      <c r="V10" s="860" t="str">
        <f t="shared" si="4"/>
        <v/>
      </c>
      <c r="W10" s="812"/>
    </row>
    <row r="11" spans="1:23" ht="14.4" customHeight="1" x14ac:dyDescent="0.3">
      <c r="A11" s="865" t="s">
        <v>1894</v>
      </c>
      <c r="B11" s="817">
        <v>81</v>
      </c>
      <c r="C11" s="819">
        <v>26.67</v>
      </c>
      <c r="D11" s="820">
        <v>5.7</v>
      </c>
      <c r="E11" s="815">
        <v>104</v>
      </c>
      <c r="F11" s="800">
        <v>33.67</v>
      </c>
      <c r="G11" s="801">
        <v>5.4</v>
      </c>
      <c r="H11" s="807">
        <v>124</v>
      </c>
      <c r="I11" s="808">
        <v>36.71</v>
      </c>
      <c r="J11" s="814">
        <v>5.8</v>
      </c>
      <c r="K11" s="803">
        <v>0.24</v>
      </c>
      <c r="L11" s="802">
        <v>1</v>
      </c>
      <c r="M11" s="802">
        <v>10</v>
      </c>
      <c r="N11" s="804">
        <v>3.44</v>
      </c>
      <c r="O11" s="802" t="s">
        <v>1882</v>
      </c>
      <c r="P11" s="816" t="s">
        <v>1895</v>
      </c>
      <c r="Q11" s="805">
        <f t="shared" si="0"/>
        <v>43</v>
      </c>
      <c r="R11" s="805">
        <f t="shared" si="0"/>
        <v>10.039999999999999</v>
      </c>
      <c r="S11" s="817">
        <f t="shared" si="1"/>
        <v>426.56</v>
      </c>
      <c r="T11" s="817">
        <f t="shared" si="2"/>
        <v>719.19999999999993</v>
      </c>
      <c r="U11" s="817">
        <f t="shared" si="3"/>
        <v>292.63999999999993</v>
      </c>
      <c r="V11" s="818">
        <f t="shared" si="4"/>
        <v>1.6860465116279069</v>
      </c>
      <c r="W11" s="806">
        <v>296</v>
      </c>
    </row>
    <row r="12" spans="1:23" ht="14.4" customHeight="1" thickBot="1" x14ac:dyDescent="0.35">
      <c r="A12" s="867" t="s">
        <v>1896</v>
      </c>
      <c r="B12" s="868">
        <v>1</v>
      </c>
      <c r="C12" s="869">
        <v>0.46</v>
      </c>
      <c r="D12" s="870">
        <v>6</v>
      </c>
      <c r="E12" s="871">
        <v>2</v>
      </c>
      <c r="F12" s="872">
        <v>1.25</v>
      </c>
      <c r="G12" s="873">
        <v>5</v>
      </c>
      <c r="H12" s="874"/>
      <c r="I12" s="875"/>
      <c r="J12" s="876"/>
      <c r="K12" s="877">
        <v>0.46</v>
      </c>
      <c r="L12" s="878">
        <v>2</v>
      </c>
      <c r="M12" s="878">
        <v>17</v>
      </c>
      <c r="N12" s="879">
        <v>5.5</v>
      </c>
      <c r="O12" s="878" t="s">
        <v>1882</v>
      </c>
      <c r="P12" s="880" t="s">
        <v>1897</v>
      </c>
      <c r="Q12" s="881">
        <f t="shared" si="0"/>
        <v>-1</v>
      </c>
      <c r="R12" s="881">
        <f t="shared" si="0"/>
        <v>-0.46</v>
      </c>
      <c r="S12" s="868" t="str">
        <f t="shared" si="1"/>
        <v/>
      </c>
      <c r="T12" s="868" t="str">
        <f t="shared" si="2"/>
        <v/>
      </c>
      <c r="U12" s="868" t="str">
        <f t="shared" si="3"/>
        <v/>
      </c>
      <c r="V12" s="882" t="str">
        <f t="shared" si="4"/>
        <v/>
      </c>
      <c r="W12" s="88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3:Q1048576">
    <cfRule type="cellIs" dxfId="12" priority="9" stopIfTrue="1" operator="lessThan">
      <formula>0</formula>
    </cfRule>
  </conditionalFormatting>
  <conditionalFormatting sqref="U13:U1048576">
    <cfRule type="cellIs" dxfId="11" priority="8" stopIfTrue="1" operator="greaterThan">
      <formula>0</formula>
    </cfRule>
  </conditionalFormatting>
  <conditionalFormatting sqref="V13:V1048576">
    <cfRule type="cellIs" dxfId="10" priority="7" stopIfTrue="1" operator="greaterThan">
      <formula>1</formula>
    </cfRule>
  </conditionalFormatting>
  <conditionalFormatting sqref="V13:V1048576">
    <cfRule type="cellIs" dxfId="9" priority="4" stopIfTrue="1" operator="greaterThan">
      <formula>1</formula>
    </cfRule>
  </conditionalFormatting>
  <conditionalFormatting sqref="U13:U1048576">
    <cfRule type="cellIs" dxfId="8" priority="5" stopIfTrue="1" operator="greaterThan">
      <formula>0</formula>
    </cfRule>
  </conditionalFormatting>
  <conditionalFormatting sqref="Q13:Q1048576">
    <cfRule type="cellIs" dxfId="7" priority="6" stopIfTrue="1" operator="lessThan">
      <formula>0</formula>
    </cfRule>
  </conditionalFormatting>
  <conditionalFormatting sqref="V5:V12">
    <cfRule type="cellIs" dxfId="6" priority="1" stopIfTrue="1" operator="greaterThan">
      <formula>1</formula>
    </cfRule>
  </conditionalFormatting>
  <conditionalFormatting sqref="U5:U12">
    <cfRule type="cellIs" dxfId="5" priority="2" stopIfTrue="1" operator="greaterThan">
      <formula>0</formula>
    </cfRule>
  </conditionalFormatting>
  <conditionalFormatting sqref="Q5:Q12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0" t="s">
        <v>159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thickBot="1" x14ac:dyDescent="0.35">
      <c r="A2" s="383" t="s">
        <v>333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895961</v>
      </c>
      <c r="C3" s="352">
        <f t="shared" ref="C3:L3" si="0">SUBTOTAL(9,C6:C1048576)</f>
        <v>7</v>
      </c>
      <c r="D3" s="352">
        <f t="shared" si="0"/>
        <v>999296</v>
      </c>
      <c r="E3" s="352">
        <f t="shared" si="0"/>
        <v>7.131745740841577</v>
      </c>
      <c r="F3" s="352">
        <f t="shared" si="0"/>
        <v>1187165</v>
      </c>
      <c r="G3" s="355">
        <f>IF(B3&lt;&gt;0,F3/B3,"")</f>
        <v>1.3250186113011615</v>
      </c>
      <c r="H3" s="351">
        <f t="shared" si="0"/>
        <v>671284.22</v>
      </c>
      <c r="I3" s="352">
        <f t="shared" si="0"/>
        <v>2</v>
      </c>
      <c r="J3" s="352">
        <f t="shared" si="0"/>
        <v>527230.03000000014</v>
      </c>
      <c r="K3" s="352">
        <f t="shared" si="0"/>
        <v>0.78641975487266491</v>
      </c>
      <c r="L3" s="352">
        <f t="shared" si="0"/>
        <v>597230.55999999994</v>
      </c>
      <c r="M3" s="353">
        <f>IF(H3&lt;&gt;0,L3/H3,"")</f>
        <v>0.88968359780600825</v>
      </c>
    </row>
    <row r="4" spans="1:13" ht="14.4" customHeight="1" x14ac:dyDescent="0.3">
      <c r="A4" s="595" t="s">
        <v>118</v>
      </c>
      <c r="B4" s="546" t="s">
        <v>124</v>
      </c>
      <c r="C4" s="547"/>
      <c r="D4" s="547"/>
      <c r="E4" s="547"/>
      <c r="F4" s="547"/>
      <c r="G4" s="548"/>
      <c r="H4" s="546" t="s">
        <v>125</v>
      </c>
      <c r="I4" s="547"/>
      <c r="J4" s="547"/>
      <c r="K4" s="547"/>
      <c r="L4" s="547"/>
      <c r="M4" s="548"/>
    </row>
    <row r="5" spans="1:13" s="338" customFormat="1" ht="14.4" customHeight="1" thickBot="1" x14ac:dyDescent="0.35">
      <c r="A5" s="884"/>
      <c r="B5" s="885">
        <v>2012</v>
      </c>
      <c r="C5" s="886"/>
      <c r="D5" s="886">
        <v>2013</v>
      </c>
      <c r="E5" s="886"/>
      <c r="F5" s="886">
        <v>2014</v>
      </c>
      <c r="G5" s="774" t="s">
        <v>2</v>
      </c>
      <c r="H5" s="885">
        <v>2012</v>
      </c>
      <c r="I5" s="886"/>
      <c r="J5" s="886">
        <v>2013</v>
      </c>
      <c r="K5" s="886"/>
      <c r="L5" s="886">
        <v>2014</v>
      </c>
      <c r="M5" s="774" t="s">
        <v>2</v>
      </c>
    </row>
    <row r="6" spans="1:13" ht="14.4" customHeight="1" x14ac:dyDescent="0.3">
      <c r="A6" s="737" t="s">
        <v>1789</v>
      </c>
      <c r="B6" s="789"/>
      <c r="C6" s="723"/>
      <c r="D6" s="789">
        <v>46</v>
      </c>
      <c r="E6" s="723"/>
      <c r="F6" s="789"/>
      <c r="G6" s="728"/>
      <c r="H6" s="789"/>
      <c r="I6" s="723"/>
      <c r="J6" s="789"/>
      <c r="K6" s="723"/>
      <c r="L6" s="789"/>
      <c r="M6" s="235"/>
    </row>
    <row r="7" spans="1:13" ht="14.4" customHeight="1" x14ac:dyDescent="0.3">
      <c r="A7" s="676" t="s">
        <v>1794</v>
      </c>
      <c r="B7" s="790">
        <v>124</v>
      </c>
      <c r="C7" s="650">
        <v>1</v>
      </c>
      <c r="D7" s="790"/>
      <c r="E7" s="650"/>
      <c r="F7" s="790"/>
      <c r="G7" s="666"/>
      <c r="H7" s="790"/>
      <c r="I7" s="650"/>
      <c r="J7" s="790"/>
      <c r="K7" s="650"/>
      <c r="L7" s="790"/>
      <c r="M7" s="689"/>
    </row>
    <row r="8" spans="1:13" ht="14.4" customHeight="1" x14ac:dyDescent="0.3">
      <c r="A8" s="676" t="s">
        <v>916</v>
      </c>
      <c r="B8" s="790">
        <v>696039</v>
      </c>
      <c r="C8" s="650">
        <v>1</v>
      </c>
      <c r="D8" s="790">
        <v>824763</v>
      </c>
      <c r="E8" s="650">
        <v>1.1849379129617736</v>
      </c>
      <c r="F8" s="790">
        <v>967964</v>
      </c>
      <c r="G8" s="666">
        <v>1.3906749478118323</v>
      </c>
      <c r="H8" s="790">
        <v>670418.09</v>
      </c>
      <c r="I8" s="650">
        <v>1</v>
      </c>
      <c r="J8" s="790">
        <v>527230.03000000014</v>
      </c>
      <c r="K8" s="650">
        <v>0.78641975487266491</v>
      </c>
      <c r="L8" s="790">
        <v>597230.55999999994</v>
      </c>
      <c r="M8" s="689">
        <v>0.8908330024328549</v>
      </c>
    </row>
    <row r="9" spans="1:13" ht="14.4" customHeight="1" x14ac:dyDescent="0.3">
      <c r="A9" s="676" t="s">
        <v>1811</v>
      </c>
      <c r="B9" s="790">
        <v>12978</v>
      </c>
      <c r="C9" s="650">
        <v>1</v>
      </c>
      <c r="D9" s="790">
        <v>10127</v>
      </c>
      <c r="E9" s="650">
        <v>0.78032054245646476</v>
      </c>
      <c r="F9" s="790">
        <v>14110</v>
      </c>
      <c r="G9" s="666">
        <v>1.0872245338264757</v>
      </c>
      <c r="H9" s="790"/>
      <c r="I9" s="650"/>
      <c r="J9" s="790"/>
      <c r="K9" s="650"/>
      <c r="L9" s="790"/>
      <c r="M9" s="689"/>
    </row>
    <row r="10" spans="1:13" ht="14.4" customHeight="1" x14ac:dyDescent="0.3">
      <c r="A10" s="676" t="s">
        <v>1899</v>
      </c>
      <c r="B10" s="790">
        <v>182704</v>
      </c>
      <c r="C10" s="650">
        <v>1</v>
      </c>
      <c r="D10" s="790">
        <v>158270</v>
      </c>
      <c r="E10" s="650">
        <v>0.86626455906821964</v>
      </c>
      <c r="F10" s="790">
        <v>201056</v>
      </c>
      <c r="G10" s="666">
        <v>1.1004466240476398</v>
      </c>
      <c r="H10" s="790"/>
      <c r="I10" s="650"/>
      <c r="J10" s="790"/>
      <c r="K10" s="650"/>
      <c r="L10" s="790"/>
      <c r="M10" s="689"/>
    </row>
    <row r="11" spans="1:13" ht="14.4" customHeight="1" x14ac:dyDescent="0.3">
      <c r="A11" s="676" t="s">
        <v>1900</v>
      </c>
      <c r="B11" s="790">
        <v>3362</v>
      </c>
      <c r="C11" s="650">
        <v>1</v>
      </c>
      <c r="D11" s="790">
        <v>4338</v>
      </c>
      <c r="E11" s="650">
        <v>1.2903033908387864</v>
      </c>
      <c r="F11" s="790">
        <v>173</v>
      </c>
      <c r="G11" s="666">
        <v>5.145746579417014E-2</v>
      </c>
      <c r="H11" s="790">
        <v>866.13</v>
      </c>
      <c r="I11" s="650">
        <v>1</v>
      </c>
      <c r="J11" s="790"/>
      <c r="K11" s="650"/>
      <c r="L11" s="790"/>
      <c r="M11" s="689"/>
    </row>
    <row r="12" spans="1:13" ht="14.4" customHeight="1" x14ac:dyDescent="0.3">
      <c r="A12" s="676" t="s">
        <v>1901</v>
      </c>
      <c r="B12" s="790">
        <v>659</v>
      </c>
      <c r="C12" s="650">
        <v>1</v>
      </c>
      <c r="D12" s="790">
        <v>1713</v>
      </c>
      <c r="E12" s="650">
        <v>2.5993930197268589</v>
      </c>
      <c r="F12" s="790"/>
      <c r="G12" s="666"/>
      <c r="H12" s="790"/>
      <c r="I12" s="650"/>
      <c r="J12" s="790"/>
      <c r="K12" s="650"/>
      <c r="L12" s="790"/>
      <c r="M12" s="689"/>
    </row>
    <row r="13" spans="1:13" ht="14.4" customHeight="1" x14ac:dyDescent="0.3">
      <c r="A13" s="676" t="s">
        <v>1902</v>
      </c>
      <c r="B13" s="790">
        <v>95</v>
      </c>
      <c r="C13" s="650">
        <v>1</v>
      </c>
      <c r="D13" s="790">
        <v>39</v>
      </c>
      <c r="E13" s="650">
        <v>0.41052631578947368</v>
      </c>
      <c r="F13" s="790">
        <v>1461</v>
      </c>
      <c r="G13" s="666">
        <v>15.378947368421052</v>
      </c>
      <c r="H13" s="790"/>
      <c r="I13" s="650"/>
      <c r="J13" s="790"/>
      <c r="K13" s="650"/>
      <c r="L13" s="790"/>
      <c r="M13" s="689"/>
    </row>
    <row r="14" spans="1:13" ht="14.4" customHeight="1" thickBot="1" x14ac:dyDescent="0.35">
      <c r="A14" s="792" t="s">
        <v>1903</v>
      </c>
      <c r="B14" s="791"/>
      <c r="C14" s="656"/>
      <c r="D14" s="791"/>
      <c r="E14" s="656"/>
      <c r="F14" s="791">
        <v>2401</v>
      </c>
      <c r="G14" s="667"/>
      <c r="H14" s="791"/>
      <c r="I14" s="656"/>
      <c r="J14" s="791"/>
      <c r="K14" s="656"/>
      <c r="L14" s="791"/>
      <c r="M14" s="69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02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0" t="s">
        <v>2052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4.4" customHeight="1" thickBot="1" x14ac:dyDescent="0.35">
      <c r="A2" s="383" t="s">
        <v>333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31066.61</v>
      </c>
      <c r="G3" s="215">
        <f t="shared" si="0"/>
        <v>1567245.22</v>
      </c>
      <c r="H3" s="216"/>
      <c r="I3" s="216"/>
      <c r="J3" s="211">
        <f t="shared" si="0"/>
        <v>25911.559999999998</v>
      </c>
      <c r="K3" s="215">
        <f t="shared" si="0"/>
        <v>1526526.03</v>
      </c>
      <c r="L3" s="216"/>
      <c r="M3" s="216"/>
      <c r="N3" s="211">
        <f t="shared" si="0"/>
        <v>29673.54</v>
      </c>
      <c r="O3" s="215">
        <f t="shared" si="0"/>
        <v>1784395.56</v>
      </c>
      <c r="P3" s="181">
        <f>IF(G3=0,"",O3/G3)</f>
        <v>1.1385554329526046</v>
      </c>
      <c r="Q3" s="213">
        <f>IF(N3=0,"",O3/N3)</f>
        <v>60.134232720464091</v>
      </c>
    </row>
    <row r="4" spans="1:17" ht="14.4" customHeight="1" x14ac:dyDescent="0.3">
      <c r="A4" s="551" t="s">
        <v>74</v>
      </c>
      <c r="B4" s="550" t="s">
        <v>119</v>
      </c>
      <c r="C4" s="551" t="s">
        <v>120</v>
      </c>
      <c r="D4" s="552" t="s">
        <v>90</v>
      </c>
      <c r="E4" s="553" t="s">
        <v>11</v>
      </c>
      <c r="F4" s="557">
        <v>2012</v>
      </c>
      <c r="G4" s="558"/>
      <c r="H4" s="214"/>
      <c r="I4" s="214"/>
      <c r="J4" s="557">
        <v>2013</v>
      </c>
      <c r="K4" s="558"/>
      <c r="L4" s="214"/>
      <c r="M4" s="214"/>
      <c r="N4" s="557">
        <v>2014</v>
      </c>
      <c r="O4" s="558"/>
      <c r="P4" s="559" t="s">
        <v>2</v>
      </c>
      <c r="Q4" s="549" t="s">
        <v>122</v>
      </c>
    </row>
    <row r="5" spans="1:17" ht="14.4" customHeight="1" thickBot="1" x14ac:dyDescent="0.35">
      <c r="A5" s="781"/>
      <c r="B5" s="780"/>
      <c r="C5" s="781"/>
      <c r="D5" s="782"/>
      <c r="E5" s="783"/>
      <c r="F5" s="793" t="s">
        <v>91</v>
      </c>
      <c r="G5" s="794" t="s">
        <v>14</v>
      </c>
      <c r="H5" s="795"/>
      <c r="I5" s="795"/>
      <c r="J5" s="793" t="s">
        <v>91</v>
      </c>
      <c r="K5" s="794" t="s">
        <v>14</v>
      </c>
      <c r="L5" s="795"/>
      <c r="M5" s="795"/>
      <c r="N5" s="793" t="s">
        <v>91</v>
      </c>
      <c r="O5" s="794" t="s">
        <v>14</v>
      </c>
      <c r="P5" s="796"/>
      <c r="Q5" s="788"/>
    </row>
    <row r="6" spans="1:17" ht="14.4" customHeight="1" x14ac:dyDescent="0.3">
      <c r="A6" s="722" t="s">
        <v>1816</v>
      </c>
      <c r="B6" s="723" t="s">
        <v>238</v>
      </c>
      <c r="C6" s="723" t="s">
        <v>1695</v>
      </c>
      <c r="D6" s="723" t="s">
        <v>1904</v>
      </c>
      <c r="E6" s="723" t="s">
        <v>1905</v>
      </c>
      <c r="F6" s="229"/>
      <c r="G6" s="229"/>
      <c r="H6" s="229"/>
      <c r="I6" s="229"/>
      <c r="J6" s="229">
        <v>1</v>
      </c>
      <c r="K6" s="229">
        <v>46</v>
      </c>
      <c r="L6" s="229"/>
      <c r="M6" s="229">
        <v>46</v>
      </c>
      <c r="N6" s="229"/>
      <c r="O6" s="229"/>
      <c r="P6" s="728"/>
      <c r="Q6" s="736"/>
    </row>
    <row r="7" spans="1:17" ht="14.4" customHeight="1" x14ac:dyDescent="0.3">
      <c r="A7" s="649" t="s">
        <v>1822</v>
      </c>
      <c r="B7" s="650" t="s">
        <v>1906</v>
      </c>
      <c r="C7" s="650" t="s">
        <v>1695</v>
      </c>
      <c r="D7" s="650" t="s">
        <v>1907</v>
      </c>
      <c r="E7" s="650" t="s">
        <v>1908</v>
      </c>
      <c r="F7" s="653">
        <v>2</v>
      </c>
      <c r="G7" s="653">
        <v>124</v>
      </c>
      <c r="H7" s="653">
        <v>1</v>
      </c>
      <c r="I7" s="653">
        <v>62</v>
      </c>
      <c r="J7" s="653"/>
      <c r="K7" s="653"/>
      <c r="L7" s="653"/>
      <c r="M7" s="653"/>
      <c r="N7" s="653"/>
      <c r="O7" s="653"/>
      <c r="P7" s="666"/>
      <c r="Q7" s="654"/>
    </row>
    <row r="8" spans="1:17" ht="14.4" customHeight="1" x14ac:dyDescent="0.3">
      <c r="A8" s="649" t="s">
        <v>529</v>
      </c>
      <c r="B8" s="650" t="s">
        <v>1647</v>
      </c>
      <c r="C8" s="650" t="s">
        <v>1648</v>
      </c>
      <c r="D8" s="650" t="s">
        <v>1649</v>
      </c>
      <c r="E8" s="650" t="s">
        <v>867</v>
      </c>
      <c r="F8" s="653"/>
      <c r="G8" s="653"/>
      <c r="H8" s="653"/>
      <c r="I8" s="653"/>
      <c r="J8" s="653"/>
      <c r="K8" s="653"/>
      <c r="L8" s="653"/>
      <c r="M8" s="653"/>
      <c r="N8" s="653">
        <v>0.1</v>
      </c>
      <c r="O8" s="653">
        <v>197.8</v>
      </c>
      <c r="P8" s="666"/>
      <c r="Q8" s="654">
        <v>1978</v>
      </c>
    </row>
    <row r="9" spans="1:17" ht="14.4" customHeight="1" x14ac:dyDescent="0.3">
      <c r="A9" s="649" t="s">
        <v>529</v>
      </c>
      <c r="B9" s="650" t="s">
        <v>1647</v>
      </c>
      <c r="C9" s="650" t="s">
        <v>1648</v>
      </c>
      <c r="D9" s="650" t="s">
        <v>1653</v>
      </c>
      <c r="E9" s="650" t="s">
        <v>878</v>
      </c>
      <c r="F9" s="653"/>
      <c r="G9" s="653"/>
      <c r="H9" s="653"/>
      <c r="I9" s="653"/>
      <c r="J9" s="653">
        <v>1.2000000000000002</v>
      </c>
      <c r="K9" s="653">
        <v>1301.08</v>
      </c>
      <c r="L9" s="653"/>
      <c r="M9" s="653">
        <v>1084.2333333333331</v>
      </c>
      <c r="N9" s="653"/>
      <c r="O9" s="653"/>
      <c r="P9" s="666"/>
      <c r="Q9" s="654"/>
    </row>
    <row r="10" spans="1:17" ht="14.4" customHeight="1" x14ac:dyDescent="0.3">
      <c r="A10" s="649" t="s">
        <v>529</v>
      </c>
      <c r="B10" s="650" t="s">
        <v>1647</v>
      </c>
      <c r="C10" s="650" t="s">
        <v>1648</v>
      </c>
      <c r="D10" s="650" t="s">
        <v>1654</v>
      </c>
      <c r="E10" s="650" t="s">
        <v>878</v>
      </c>
      <c r="F10" s="653">
        <v>6.95</v>
      </c>
      <c r="G10" s="653">
        <v>15048.990000000002</v>
      </c>
      <c r="H10" s="653">
        <v>1</v>
      </c>
      <c r="I10" s="653">
        <v>2165.3223021582735</v>
      </c>
      <c r="J10" s="653">
        <v>4.6500000000000004</v>
      </c>
      <c r="K10" s="653">
        <v>10107.68</v>
      </c>
      <c r="L10" s="653">
        <v>0.67165171881966823</v>
      </c>
      <c r="M10" s="653">
        <v>2173.6946236559138</v>
      </c>
      <c r="N10" s="653">
        <v>4.5500000000000007</v>
      </c>
      <c r="O10" s="653">
        <v>9938.630000000001</v>
      </c>
      <c r="P10" s="666">
        <v>0.66041840681667008</v>
      </c>
      <c r="Q10" s="654">
        <v>2184.3142857142857</v>
      </c>
    </row>
    <row r="11" spans="1:17" ht="14.4" customHeight="1" x14ac:dyDescent="0.3">
      <c r="A11" s="649" t="s">
        <v>529</v>
      </c>
      <c r="B11" s="650" t="s">
        <v>1647</v>
      </c>
      <c r="C11" s="650" t="s">
        <v>1648</v>
      </c>
      <c r="D11" s="650" t="s">
        <v>1655</v>
      </c>
      <c r="E11" s="650" t="s">
        <v>874</v>
      </c>
      <c r="F11" s="653">
        <v>0.8</v>
      </c>
      <c r="G11" s="653">
        <v>749.28</v>
      </c>
      <c r="H11" s="653">
        <v>1</v>
      </c>
      <c r="I11" s="653">
        <v>936.59999999999991</v>
      </c>
      <c r="J11" s="653">
        <v>0.30000000000000004</v>
      </c>
      <c r="K11" s="653">
        <v>283.44</v>
      </c>
      <c r="L11" s="653">
        <v>0.37828315182575273</v>
      </c>
      <c r="M11" s="653">
        <v>944.79999999999984</v>
      </c>
      <c r="N11" s="653">
        <v>0.25</v>
      </c>
      <c r="O11" s="653">
        <v>236.20000000000002</v>
      </c>
      <c r="P11" s="666">
        <v>0.31523595985479397</v>
      </c>
      <c r="Q11" s="654">
        <v>944.80000000000007</v>
      </c>
    </row>
    <row r="12" spans="1:17" ht="14.4" customHeight="1" x14ac:dyDescent="0.3">
      <c r="A12" s="649" t="s">
        <v>529</v>
      </c>
      <c r="B12" s="650" t="s">
        <v>1647</v>
      </c>
      <c r="C12" s="650" t="s">
        <v>1648</v>
      </c>
      <c r="D12" s="650" t="s">
        <v>1658</v>
      </c>
      <c r="E12" s="650" t="s">
        <v>1643</v>
      </c>
      <c r="F12" s="653">
        <v>0.2</v>
      </c>
      <c r="G12" s="653">
        <v>196.08</v>
      </c>
      <c r="H12" s="653">
        <v>1</v>
      </c>
      <c r="I12" s="653">
        <v>980.4</v>
      </c>
      <c r="J12" s="653"/>
      <c r="K12" s="653"/>
      <c r="L12" s="653"/>
      <c r="M12" s="653"/>
      <c r="N12" s="653"/>
      <c r="O12" s="653"/>
      <c r="P12" s="666"/>
      <c r="Q12" s="654"/>
    </row>
    <row r="13" spans="1:17" ht="14.4" customHeight="1" x14ac:dyDescent="0.3">
      <c r="A13" s="649" t="s">
        <v>529</v>
      </c>
      <c r="B13" s="650" t="s">
        <v>1647</v>
      </c>
      <c r="C13" s="650" t="s">
        <v>1659</v>
      </c>
      <c r="D13" s="650" t="s">
        <v>1661</v>
      </c>
      <c r="E13" s="650" t="s">
        <v>1643</v>
      </c>
      <c r="F13" s="653">
        <v>10350</v>
      </c>
      <c r="G13" s="653">
        <v>19077</v>
      </c>
      <c r="H13" s="653">
        <v>1</v>
      </c>
      <c r="I13" s="653">
        <v>1.8431884057971015</v>
      </c>
      <c r="J13" s="653">
        <v>9560</v>
      </c>
      <c r="K13" s="653">
        <v>18229.499999999996</v>
      </c>
      <c r="L13" s="653">
        <v>0.95557477590816142</v>
      </c>
      <c r="M13" s="653">
        <v>1.906851464435146</v>
      </c>
      <c r="N13" s="653">
        <v>11230</v>
      </c>
      <c r="O13" s="653">
        <v>22460</v>
      </c>
      <c r="P13" s="666">
        <v>1.177333962363055</v>
      </c>
      <c r="Q13" s="654">
        <v>2</v>
      </c>
    </row>
    <row r="14" spans="1:17" ht="14.4" customHeight="1" x14ac:dyDescent="0.3">
      <c r="A14" s="649" t="s">
        <v>529</v>
      </c>
      <c r="B14" s="650" t="s">
        <v>1647</v>
      </c>
      <c r="C14" s="650" t="s">
        <v>1659</v>
      </c>
      <c r="D14" s="650" t="s">
        <v>1666</v>
      </c>
      <c r="E14" s="650" t="s">
        <v>1643</v>
      </c>
      <c r="F14" s="653">
        <v>800</v>
      </c>
      <c r="G14" s="653">
        <v>4248</v>
      </c>
      <c r="H14" s="653">
        <v>1</v>
      </c>
      <c r="I14" s="653">
        <v>5.31</v>
      </c>
      <c r="J14" s="653"/>
      <c r="K14" s="653"/>
      <c r="L14" s="653"/>
      <c r="M14" s="653"/>
      <c r="N14" s="653">
        <v>223</v>
      </c>
      <c r="O14" s="653">
        <v>1237.6500000000001</v>
      </c>
      <c r="P14" s="666">
        <v>0.29134887005649718</v>
      </c>
      <c r="Q14" s="654">
        <v>5.5500000000000007</v>
      </c>
    </row>
    <row r="15" spans="1:17" ht="14.4" customHeight="1" x14ac:dyDescent="0.3">
      <c r="A15" s="649" t="s">
        <v>529</v>
      </c>
      <c r="B15" s="650" t="s">
        <v>1647</v>
      </c>
      <c r="C15" s="650" t="s">
        <v>1659</v>
      </c>
      <c r="D15" s="650" t="s">
        <v>1671</v>
      </c>
      <c r="E15" s="650" t="s">
        <v>1643</v>
      </c>
      <c r="F15" s="653">
        <v>8510.58</v>
      </c>
      <c r="G15" s="653">
        <v>377572.56</v>
      </c>
      <c r="H15" s="653">
        <v>1</v>
      </c>
      <c r="I15" s="653">
        <v>44.365079700795953</v>
      </c>
      <c r="J15" s="653">
        <v>7919.41</v>
      </c>
      <c r="K15" s="653">
        <v>274940.45</v>
      </c>
      <c r="L15" s="653">
        <v>0.72817910814281639</v>
      </c>
      <c r="M15" s="653">
        <v>34.717289545559581</v>
      </c>
      <c r="N15" s="653">
        <v>11101.64</v>
      </c>
      <c r="O15" s="653">
        <v>413018.30000000005</v>
      </c>
      <c r="P15" s="666">
        <v>1.0938779555378708</v>
      </c>
      <c r="Q15" s="654">
        <v>37.203359143333785</v>
      </c>
    </row>
    <row r="16" spans="1:17" ht="14.4" customHeight="1" x14ac:dyDescent="0.3">
      <c r="A16" s="649" t="s">
        <v>529</v>
      </c>
      <c r="B16" s="650" t="s">
        <v>1647</v>
      </c>
      <c r="C16" s="650" t="s">
        <v>1659</v>
      </c>
      <c r="D16" s="650" t="s">
        <v>1678</v>
      </c>
      <c r="E16" s="650" t="s">
        <v>1643</v>
      </c>
      <c r="F16" s="653">
        <v>828</v>
      </c>
      <c r="G16" s="653">
        <v>2525.4</v>
      </c>
      <c r="H16" s="653">
        <v>1</v>
      </c>
      <c r="I16" s="653">
        <v>3.0500000000000003</v>
      </c>
      <c r="J16" s="653"/>
      <c r="K16" s="653"/>
      <c r="L16" s="653"/>
      <c r="M16" s="653"/>
      <c r="N16" s="653"/>
      <c r="O16" s="653"/>
      <c r="P16" s="666"/>
      <c r="Q16" s="654"/>
    </row>
    <row r="17" spans="1:17" ht="14.4" customHeight="1" x14ac:dyDescent="0.3">
      <c r="A17" s="649" t="s">
        <v>529</v>
      </c>
      <c r="B17" s="650" t="s">
        <v>1647</v>
      </c>
      <c r="C17" s="650" t="s">
        <v>1659</v>
      </c>
      <c r="D17" s="650" t="s">
        <v>1682</v>
      </c>
      <c r="E17" s="650" t="s">
        <v>1643</v>
      </c>
      <c r="F17" s="653">
        <v>7483</v>
      </c>
      <c r="G17" s="653">
        <v>236732.13999999998</v>
      </c>
      <c r="H17" s="653">
        <v>1</v>
      </c>
      <c r="I17" s="653">
        <v>31.635993585460376</v>
      </c>
      <c r="J17" s="653">
        <v>6699</v>
      </c>
      <c r="K17" s="653">
        <v>222367.88</v>
      </c>
      <c r="L17" s="653">
        <v>0.93932272990055354</v>
      </c>
      <c r="M17" s="653">
        <v>33.194190177638454</v>
      </c>
      <c r="N17" s="653">
        <v>4007</v>
      </c>
      <c r="O17" s="653">
        <v>133433.1</v>
      </c>
      <c r="P17" s="666">
        <v>0.56364589953860944</v>
      </c>
      <c r="Q17" s="654">
        <v>33.300000000000004</v>
      </c>
    </row>
    <row r="18" spans="1:17" ht="14.4" customHeight="1" x14ac:dyDescent="0.3">
      <c r="A18" s="649" t="s">
        <v>529</v>
      </c>
      <c r="B18" s="650" t="s">
        <v>1647</v>
      </c>
      <c r="C18" s="650" t="s">
        <v>1659</v>
      </c>
      <c r="D18" s="650" t="s">
        <v>1686</v>
      </c>
      <c r="E18" s="650" t="s">
        <v>1643</v>
      </c>
      <c r="F18" s="653">
        <v>1000</v>
      </c>
      <c r="G18" s="653">
        <v>12500</v>
      </c>
      <c r="H18" s="653">
        <v>1</v>
      </c>
      <c r="I18" s="653">
        <v>12.5</v>
      </c>
      <c r="J18" s="653"/>
      <c r="K18" s="653"/>
      <c r="L18" s="653"/>
      <c r="M18" s="653"/>
      <c r="N18" s="653"/>
      <c r="O18" s="653"/>
      <c r="P18" s="666"/>
      <c r="Q18" s="654"/>
    </row>
    <row r="19" spans="1:17" ht="14.4" customHeight="1" x14ac:dyDescent="0.3">
      <c r="A19" s="649" t="s">
        <v>529</v>
      </c>
      <c r="B19" s="650" t="s">
        <v>1647</v>
      </c>
      <c r="C19" s="650" t="s">
        <v>1659</v>
      </c>
      <c r="D19" s="650" t="s">
        <v>1687</v>
      </c>
      <c r="E19" s="650" t="s">
        <v>1643</v>
      </c>
      <c r="F19" s="653"/>
      <c r="G19" s="653"/>
      <c r="H19" s="653"/>
      <c r="I19" s="653"/>
      <c r="J19" s="653"/>
      <c r="K19" s="653"/>
      <c r="L19" s="653"/>
      <c r="M19" s="653"/>
      <c r="N19" s="653">
        <v>700</v>
      </c>
      <c r="O19" s="653">
        <v>8750</v>
      </c>
      <c r="P19" s="666"/>
      <c r="Q19" s="654">
        <v>12.5</v>
      </c>
    </row>
    <row r="20" spans="1:17" ht="14.4" customHeight="1" x14ac:dyDescent="0.3">
      <c r="A20" s="649" t="s">
        <v>529</v>
      </c>
      <c r="B20" s="650" t="s">
        <v>1647</v>
      </c>
      <c r="C20" s="650" t="s">
        <v>1692</v>
      </c>
      <c r="D20" s="650" t="s">
        <v>1693</v>
      </c>
      <c r="E20" s="650" t="s">
        <v>1694</v>
      </c>
      <c r="F20" s="653">
        <v>2</v>
      </c>
      <c r="G20" s="653">
        <v>1768.64</v>
      </c>
      <c r="H20" s="653">
        <v>1</v>
      </c>
      <c r="I20" s="653">
        <v>884.32</v>
      </c>
      <c r="J20" s="653"/>
      <c r="K20" s="653"/>
      <c r="L20" s="653"/>
      <c r="M20" s="653"/>
      <c r="N20" s="653">
        <v>9</v>
      </c>
      <c r="O20" s="653">
        <v>7958.88</v>
      </c>
      <c r="P20" s="666">
        <v>4.5</v>
      </c>
      <c r="Q20" s="654">
        <v>884.32</v>
      </c>
    </row>
    <row r="21" spans="1:17" ht="14.4" customHeight="1" x14ac:dyDescent="0.3">
      <c r="A21" s="649" t="s">
        <v>529</v>
      </c>
      <c r="B21" s="650" t="s">
        <v>1647</v>
      </c>
      <c r="C21" s="650" t="s">
        <v>1695</v>
      </c>
      <c r="D21" s="650" t="s">
        <v>1711</v>
      </c>
      <c r="E21" s="650" t="s">
        <v>1712</v>
      </c>
      <c r="F21" s="653">
        <v>1</v>
      </c>
      <c r="G21" s="653">
        <v>1961</v>
      </c>
      <c r="H21" s="653">
        <v>1</v>
      </c>
      <c r="I21" s="653">
        <v>1961</v>
      </c>
      <c r="J21" s="653"/>
      <c r="K21" s="653"/>
      <c r="L21" s="653"/>
      <c r="M21" s="653"/>
      <c r="N21" s="653"/>
      <c r="O21" s="653"/>
      <c r="P21" s="666"/>
      <c r="Q21" s="654"/>
    </row>
    <row r="22" spans="1:17" ht="14.4" customHeight="1" x14ac:dyDescent="0.3">
      <c r="A22" s="649" t="s">
        <v>529</v>
      </c>
      <c r="B22" s="650" t="s">
        <v>1647</v>
      </c>
      <c r="C22" s="650" t="s">
        <v>1695</v>
      </c>
      <c r="D22" s="650" t="s">
        <v>1735</v>
      </c>
      <c r="E22" s="650" t="s">
        <v>1736</v>
      </c>
      <c r="F22" s="653">
        <v>29</v>
      </c>
      <c r="G22" s="653">
        <v>50779</v>
      </c>
      <c r="H22" s="653">
        <v>1</v>
      </c>
      <c r="I22" s="653">
        <v>1751</v>
      </c>
      <c r="J22" s="653">
        <v>41</v>
      </c>
      <c r="K22" s="653">
        <v>71914</v>
      </c>
      <c r="L22" s="653">
        <v>1.4162153646192324</v>
      </c>
      <c r="M22" s="653">
        <v>1754</v>
      </c>
      <c r="N22" s="653">
        <v>67</v>
      </c>
      <c r="O22" s="653">
        <v>117824</v>
      </c>
      <c r="P22" s="666">
        <v>2.3203292699738083</v>
      </c>
      <c r="Q22" s="654">
        <v>1758.5671641791046</v>
      </c>
    </row>
    <row r="23" spans="1:17" ht="14.4" customHeight="1" x14ac:dyDescent="0.3">
      <c r="A23" s="649" t="s">
        <v>529</v>
      </c>
      <c r="B23" s="650" t="s">
        <v>1647</v>
      </c>
      <c r="C23" s="650" t="s">
        <v>1695</v>
      </c>
      <c r="D23" s="650" t="s">
        <v>1737</v>
      </c>
      <c r="E23" s="650" t="s">
        <v>1738</v>
      </c>
      <c r="F23" s="653"/>
      <c r="G23" s="653"/>
      <c r="H23" s="653"/>
      <c r="I23" s="653"/>
      <c r="J23" s="653"/>
      <c r="K23" s="653"/>
      <c r="L23" s="653"/>
      <c r="M23" s="653"/>
      <c r="N23" s="653">
        <v>1</v>
      </c>
      <c r="O23" s="653">
        <v>412</v>
      </c>
      <c r="P23" s="666"/>
      <c r="Q23" s="654">
        <v>412</v>
      </c>
    </row>
    <row r="24" spans="1:17" ht="14.4" customHeight="1" x14ac:dyDescent="0.3">
      <c r="A24" s="649" t="s">
        <v>529</v>
      </c>
      <c r="B24" s="650" t="s">
        <v>1647</v>
      </c>
      <c r="C24" s="650" t="s">
        <v>1695</v>
      </c>
      <c r="D24" s="650" t="s">
        <v>1743</v>
      </c>
      <c r="E24" s="650" t="s">
        <v>1744</v>
      </c>
      <c r="F24" s="653"/>
      <c r="G24" s="653"/>
      <c r="H24" s="653"/>
      <c r="I24" s="653"/>
      <c r="J24" s="653">
        <v>15</v>
      </c>
      <c r="K24" s="653">
        <v>214920</v>
      </c>
      <c r="L24" s="653"/>
      <c r="M24" s="653">
        <v>14328</v>
      </c>
      <c r="N24" s="653">
        <v>9</v>
      </c>
      <c r="O24" s="653">
        <v>129000</v>
      </c>
      <c r="P24" s="666"/>
      <c r="Q24" s="654">
        <v>14333.333333333334</v>
      </c>
    </row>
    <row r="25" spans="1:17" ht="14.4" customHeight="1" x14ac:dyDescent="0.3">
      <c r="A25" s="649" t="s">
        <v>529</v>
      </c>
      <c r="B25" s="650" t="s">
        <v>1647</v>
      </c>
      <c r="C25" s="650" t="s">
        <v>1695</v>
      </c>
      <c r="D25" s="650" t="s">
        <v>1756</v>
      </c>
      <c r="E25" s="650" t="s">
        <v>1757</v>
      </c>
      <c r="F25" s="653">
        <v>174</v>
      </c>
      <c r="G25" s="653">
        <v>338082</v>
      </c>
      <c r="H25" s="653">
        <v>1</v>
      </c>
      <c r="I25" s="653">
        <v>1943</v>
      </c>
      <c r="J25" s="653">
        <v>145</v>
      </c>
      <c r="K25" s="653">
        <v>282605</v>
      </c>
      <c r="L25" s="653">
        <v>0.83590667352890724</v>
      </c>
      <c r="M25" s="653">
        <v>1949</v>
      </c>
      <c r="N25" s="653">
        <v>205</v>
      </c>
      <c r="O25" s="653">
        <v>400953</v>
      </c>
      <c r="P25" s="666">
        <v>1.1859637602711768</v>
      </c>
      <c r="Q25" s="654">
        <v>1955.8682926829267</v>
      </c>
    </row>
    <row r="26" spans="1:17" ht="14.4" customHeight="1" x14ac:dyDescent="0.3">
      <c r="A26" s="649" t="s">
        <v>529</v>
      </c>
      <c r="B26" s="650" t="s">
        <v>1647</v>
      </c>
      <c r="C26" s="650" t="s">
        <v>1695</v>
      </c>
      <c r="D26" s="650" t="s">
        <v>1758</v>
      </c>
      <c r="E26" s="650" t="s">
        <v>1759</v>
      </c>
      <c r="F26" s="653">
        <v>120</v>
      </c>
      <c r="G26" s="653">
        <v>50040</v>
      </c>
      <c r="H26" s="653">
        <v>1</v>
      </c>
      <c r="I26" s="653">
        <v>417</v>
      </c>
      <c r="J26" s="653">
        <v>102</v>
      </c>
      <c r="K26" s="653">
        <v>42636</v>
      </c>
      <c r="L26" s="653">
        <v>0.85203836930455634</v>
      </c>
      <c r="M26" s="653">
        <v>418</v>
      </c>
      <c r="N26" s="653">
        <v>123</v>
      </c>
      <c r="O26" s="653">
        <v>51578</v>
      </c>
      <c r="P26" s="666">
        <v>1.0307354116706635</v>
      </c>
      <c r="Q26" s="654">
        <v>419.33333333333331</v>
      </c>
    </row>
    <row r="27" spans="1:17" ht="14.4" customHeight="1" x14ac:dyDescent="0.3">
      <c r="A27" s="649" t="s">
        <v>529</v>
      </c>
      <c r="B27" s="650" t="s">
        <v>1647</v>
      </c>
      <c r="C27" s="650" t="s">
        <v>1695</v>
      </c>
      <c r="D27" s="650" t="s">
        <v>1760</v>
      </c>
      <c r="E27" s="650" t="s">
        <v>1761</v>
      </c>
      <c r="F27" s="653">
        <v>1</v>
      </c>
      <c r="G27" s="653">
        <v>1283</v>
      </c>
      <c r="H27" s="653">
        <v>1</v>
      </c>
      <c r="I27" s="653">
        <v>1283</v>
      </c>
      <c r="J27" s="653"/>
      <c r="K27" s="653"/>
      <c r="L27" s="653"/>
      <c r="M27" s="653"/>
      <c r="N27" s="653"/>
      <c r="O27" s="653"/>
      <c r="P27" s="666"/>
      <c r="Q27" s="654"/>
    </row>
    <row r="28" spans="1:17" ht="14.4" customHeight="1" x14ac:dyDescent="0.3">
      <c r="A28" s="649" t="s">
        <v>529</v>
      </c>
      <c r="B28" s="650" t="s">
        <v>1647</v>
      </c>
      <c r="C28" s="650" t="s">
        <v>1695</v>
      </c>
      <c r="D28" s="650" t="s">
        <v>1766</v>
      </c>
      <c r="E28" s="650" t="s">
        <v>1767</v>
      </c>
      <c r="F28" s="653">
        <v>1</v>
      </c>
      <c r="G28" s="653">
        <v>2529</v>
      </c>
      <c r="H28" s="653">
        <v>1</v>
      </c>
      <c r="I28" s="653">
        <v>2529</v>
      </c>
      <c r="J28" s="653"/>
      <c r="K28" s="653"/>
      <c r="L28" s="653"/>
      <c r="M28" s="653"/>
      <c r="N28" s="653">
        <v>1</v>
      </c>
      <c r="O28" s="653">
        <v>2535</v>
      </c>
      <c r="P28" s="666">
        <v>1.0023724792408066</v>
      </c>
      <c r="Q28" s="654">
        <v>2535</v>
      </c>
    </row>
    <row r="29" spans="1:17" ht="14.4" customHeight="1" x14ac:dyDescent="0.3">
      <c r="A29" s="649" t="s">
        <v>529</v>
      </c>
      <c r="B29" s="650" t="s">
        <v>1647</v>
      </c>
      <c r="C29" s="650" t="s">
        <v>1695</v>
      </c>
      <c r="D29" s="650" t="s">
        <v>1772</v>
      </c>
      <c r="E29" s="650" t="s">
        <v>1773</v>
      </c>
      <c r="F29" s="653">
        <v>3</v>
      </c>
      <c r="G29" s="653">
        <v>2913</v>
      </c>
      <c r="H29" s="653">
        <v>1</v>
      </c>
      <c r="I29" s="653">
        <v>971</v>
      </c>
      <c r="J29" s="653">
        <v>6</v>
      </c>
      <c r="K29" s="653">
        <v>5892</v>
      </c>
      <c r="L29" s="653">
        <v>2.0226570545829041</v>
      </c>
      <c r="M29" s="653">
        <v>982</v>
      </c>
      <c r="N29" s="653">
        <v>8</v>
      </c>
      <c r="O29" s="653">
        <v>7913</v>
      </c>
      <c r="P29" s="666">
        <v>2.7164435290078957</v>
      </c>
      <c r="Q29" s="654">
        <v>989.125</v>
      </c>
    </row>
    <row r="30" spans="1:17" ht="14.4" customHeight="1" x14ac:dyDescent="0.3">
      <c r="A30" s="649" t="s">
        <v>529</v>
      </c>
      <c r="B30" s="650" t="s">
        <v>1838</v>
      </c>
      <c r="C30" s="650" t="s">
        <v>1695</v>
      </c>
      <c r="D30" s="650" t="s">
        <v>1846</v>
      </c>
      <c r="E30" s="650" t="s">
        <v>1847</v>
      </c>
      <c r="F30" s="653">
        <v>42</v>
      </c>
      <c r="G30" s="653">
        <v>26838</v>
      </c>
      <c r="H30" s="653">
        <v>1</v>
      </c>
      <c r="I30" s="653">
        <v>639</v>
      </c>
      <c r="J30" s="653">
        <v>33</v>
      </c>
      <c r="K30" s="653">
        <v>21186</v>
      </c>
      <c r="L30" s="653">
        <v>0.78940308517773305</v>
      </c>
      <c r="M30" s="653">
        <v>642</v>
      </c>
      <c r="N30" s="653">
        <v>46</v>
      </c>
      <c r="O30" s="653">
        <v>29706</v>
      </c>
      <c r="P30" s="666">
        <v>1.1068634026380506</v>
      </c>
      <c r="Q30" s="654">
        <v>645.78260869565213</v>
      </c>
    </row>
    <row r="31" spans="1:17" ht="14.4" customHeight="1" x14ac:dyDescent="0.3">
      <c r="A31" s="649" t="s">
        <v>529</v>
      </c>
      <c r="B31" s="650" t="s">
        <v>1838</v>
      </c>
      <c r="C31" s="650" t="s">
        <v>1695</v>
      </c>
      <c r="D31" s="650" t="s">
        <v>1768</v>
      </c>
      <c r="E31" s="650" t="s">
        <v>1769</v>
      </c>
      <c r="F31" s="653">
        <v>229</v>
      </c>
      <c r="G31" s="653">
        <v>74654</v>
      </c>
      <c r="H31" s="653">
        <v>1</v>
      </c>
      <c r="I31" s="653">
        <v>326</v>
      </c>
      <c r="J31" s="653">
        <v>195</v>
      </c>
      <c r="K31" s="653">
        <v>63765</v>
      </c>
      <c r="L31" s="653">
        <v>0.85414043453800204</v>
      </c>
      <c r="M31" s="653">
        <v>327</v>
      </c>
      <c r="N31" s="653">
        <v>224</v>
      </c>
      <c r="O31" s="653">
        <v>73671</v>
      </c>
      <c r="P31" s="666">
        <v>0.98683258767112281</v>
      </c>
      <c r="Q31" s="654">
        <v>328.88839285714283</v>
      </c>
    </row>
    <row r="32" spans="1:17" ht="14.4" customHeight="1" x14ac:dyDescent="0.3">
      <c r="A32" s="649" t="s">
        <v>529</v>
      </c>
      <c r="B32" s="650" t="s">
        <v>1838</v>
      </c>
      <c r="C32" s="650" t="s">
        <v>1695</v>
      </c>
      <c r="D32" s="650" t="s">
        <v>1860</v>
      </c>
      <c r="E32" s="650" t="s">
        <v>1861</v>
      </c>
      <c r="F32" s="653">
        <v>20</v>
      </c>
      <c r="G32" s="653">
        <v>6440</v>
      </c>
      <c r="H32" s="653">
        <v>1</v>
      </c>
      <c r="I32" s="653">
        <v>322</v>
      </c>
      <c r="J32" s="653">
        <v>12</v>
      </c>
      <c r="K32" s="653">
        <v>3876</v>
      </c>
      <c r="L32" s="653">
        <v>0.6018633540372671</v>
      </c>
      <c r="M32" s="653">
        <v>323</v>
      </c>
      <c r="N32" s="653">
        <v>14</v>
      </c>
      <c r="O32" s="653">
        <v>4546</v>
      </c>
      <c r="P32" s="666">
        <v>0.70590062111801244</v>
      </c>
      <c r="Q32" s="654">
        <v>324.71428571428572</v>
      </c>
    </row>
    <row r="33" spans="1:17" ht="14.4" customHeight="1" x14ac:dyDescent="0.3">
      <c r="A33" s="649" t="s">
        <v>529</v>
      </c>
      <c r="B33" s="650" t="s">
        <v>1838</v>
      </c>
      <c r="C33" s="650" t="s">
        <v>1695</v>
      </c>
      <c r="D33" s="650" t="s">
        <v>1862</v>
      </c>
      <c r="E33" s="650" t="s">
        <v>1863</v>
      </c>
      <c r="F33" s="653">
        <v>193</v>
      </c>
      <c r="G33" s="653">
        <v>123906</v>
      </c>
      <c r="H33" s="653">
        <v>1</v>
      </c>
      <c r="I33" s="653">
        <v>642</v>
      </c>
      <c r="J33" s="653">
        <v>161</v>
      </c>
      <c r="K33" s="653">
        <v>103845</v>
      </c>
      <c r="L33" s="653">
        <v>0.83809500750568977</v>
      </c>
      <c r="M33" s="653">
        <v>645</v>
      </c>
      <c r="N33" s="653">
        <v>214</v>
      </c>
      <c r="O33" s="653">
        <v>138816</v>
      </c>
      <c r="P33" s="666">
        <v>1.1203331557793812</v>
      </c>
      <c r="Q33" s="654">
        <v>648.67289719626172</v>
      </c>
    </row>
    <row r="34" spans="1:17" ht="14.4" customHeight="1" x14ac:dyDescent="0.3">
      <c r="A34" s="649" t="s">
        <v>529</v>
      </c>
      <c r="B34" s="650" t="s">
        <v>1838</v>
      </c>
      <c r="C34" s="650" t="s">
        <v>1695</v>
      </c>
      <c r="D34" s="650" t="s">
        <v>1864</v>
      </c>
      <c r="E34" s="650" t="s">
        <v>1865</v>
      </c>
      <c r="F34" s="653">
        <v>26</v>
      </c>
      <c r="G34" s="653">
        <v>16614</v>
      </c>
      <c r="H34" s="653">
        <v>1</v>
      </c>
      <c r="I34" s="653">
        <v>639</v>
      </c>
      <c r="J34" s="653">
        <v>22</v>
      </c>
      <c r="K34" s="653">
        <v>14124</v>
      </c>
      <c r="L34" s="653">
        <v>0.85012639942217405</v>
      </c>
      <c r="M34" s="653">
        <v>642</v>
      </c>
      <c r="N34" s="653">
        <v>17</v>
      </c>
      <c r="O34" s="653">
        <v>11010</v>
      </c>
      <c r="P34" s="666">
        <v>0.66269411339833872</v>
      </c>
      <c r="Q34" s="654">
        <v>647.64705882352939</v>
      </c>
    </row>
    <row r="35" spans="1:17" ht="14.4" customHeight="1" x14ac:dyDescent="0.3">
      <c r="A35" s="649" t="s">
        <v>1871</v>
      </c>
      <c r="B35" s="650" t="s">
        <v>1909</v>
      </c>
      <c r="C35" s="650" t="s">
        <v>1695</v>
      </c>
      <c r="D35" s="650" t="s">
        <v>1910</v>
      </c>
      <c r="E35" s="650" t="s">
        <v>1911</v>
      </c>
      <c r="F35" s="653">
        <v>184</v>
      </c>
      <c r="G35" s="653">
        <v>11776</v>
      </c>
      <c r="H35" s="653">
        <v>1</v>
      </c>
      <c r="I35" s="653">
        <v>64</v>
      </c>
      <c r="J35" s="653">
        <v>151</v>
      </c>
      <c r="K35" s="653">
        <v>9815</v>
      </c>
      <c r="L35" s="653">
        <v>0.83347486413043481</v>
      </c>
      <c r="M35" s="653">
        <v>65</v>
      </c>
      <c r="N35" s="653">
        <v>207</v>
      </c>
      <c r="O35" s="653">
        <v>13455</v>
      </c>
      <c r="P35" s="666">
        <v>1.142578125</v>
      </c>
      <c r="Q35" s="654">
        <v>65</v>
      </c>
    </row>
    <row r="36" spans="1:17" ht="14.4" customHeight="1" x14ac:dyDescent="0.3">
      <c r="A36" s="649" t="s">
        <v>1871</v>
      </c>
      <c r="B36" s="650" t="s">
        <v>1909</v>
      </c>
      <c r="C36" s="650" t="s">
        <v>1695</v>
      </c>
      <c r="D36" s="650" t="s">
        <v>1912</v>
      </c>
      <c r="E36" s="650" t="s">
        <v>1913</v>
      </c>
      <c r="F36" s="653">
        <v>2</v>
      </c>
      <c r="G36" s="653">
        <v>154</v>
      </c>
      <c r="H36" s="653">
        <v>1</v>
      </c>
      <c r="I36" s="653">
        <v>77</v>
      </c>
      <c r="J36" s="653">
        <v>2</v>
      </c>
      <c r="K36" s="653">
        <v>154</v>
      </c>
      <c r="L36" s="653">
        <v>1</v>
      </c>
      <c r="M36" s="653">
        <v>77</v>
      </c>
      <c r="N36" s="653">
        <v>1</v>
      </c>
      <c r="O36" s="653">
        <v>77</v>
      </c>
      <c r="P36" s="666">
        <v>0.5</v>
      </c>
      <c r="Q36" s="654">
        <v>77</v>
      </c>
    </row>
    <row r="37" spans="1:17" ht="14.4" customHeight="1" x14ac:dyDescent="0.3">
      <c r="A37" s="649" t="s">
        <v>1871</v>
      </c>
      <c r="B37" s="650" t="s">
        <v>1909</v>
      </c>
      <c r="C37" s="650" t="s">
        <v>1695</v>
      </c>
      <c r="D37" s="650" t="s">
        <v>1914</v>
      </c>
      <c r="E37" s="650" t="s">
        <v>1915</v>
      </c>
      <c r="F37" s="653">
        <v>14</v>
      </c>
      <c r="G37" s="653">
        <v>308</v>
      </c>
      <c r="H37" s="653">
        <v>1</v>
      </c>
      <c r="I37" s="653">
        <v>22</v>
      </c>
      <c r="J37" s="653">
        <v>2</v>
      </c>
      <c r="K37" s="653">
        <v>44</v>
      </c>
      <c r="L37" s="653">
        <v>0.14285714285714285</v>
      </c>
      <c r="M37" s="653">
        <v>22</v>
      </c>
      <c r="N37" s="653">
        <v>11</v>
      </c>
      <c r="O37" s="653">
        <v>248</v>
      </c>
      <c r="P37" s="666">
        <v>0.80519480519480524</v>
      </c>
      <c r="Q37" s="654">
        <v>22.545454545454547</v>
      </c>
    </row>
    <row r="38" spans="1:17" ht="14.4" customHeight="1" x14ac:dyDescent="0.3">
      <c r="A38" s="649" t="s">
        <v>1871</v>
      </c>
      <c r="B38" s="650" t="s">
        <v>1909</v>
      </c>
      <c r="C38" s="650" t="s">
        <v>1695</v>
      </c>
      <c r="D38" s="650" t="s">
        <v>1916</v>
      </c>
      <c r="E38" s="650" t="s">
        <v>1917</v>
      </c>
      <c r="F38" s="653">
        <v>2</v>
      </c>
      <c r="G38" s="653">
        <v>418</v>
      </c>
      <c r="H38" s="653">
        <v>1</v>
      </c>
      <c r="I38" s="653">
        <v>209</v>
      </c>
      <c r="J38" s="653"/>
      <c r="K38" s="653"/>
      <c r="L38" s="653"/>
      <c r="M38" s="653"/>
      <c r="N38" s="653"/>
      <c r="O38" s="653"/>
      <c r="P38" s="666"/>
      <c r="Q38" s="654"/>
    </row>
    <row r="39" spans="1:17" ht="14.4" customHeight="1" x14ac:dyDescent="0.3">
      <c r="A39" s="649" t="s">
        <v>1871</v>
      </c>
      <c r="B39" s="650" t="s">
        <v>1909</v>
      </c>
      <c r="C39" s="650" t="s">
        <v>1695</v>
      </c>
      <c r="D39" s="650" t="s">
        <v>1918</v>
      </c>
      <c r="E39" s="650" t="s">
        <v>1919</v>
      </c>
      <c r="F39" s="653"/>
      <c r="G39" s="653"/>
      <c r="H39" s="653"/>
      <c r="I39" s="653"/>
      <c r="J39" s="653">
        <v>1</v>
      </c>
      <c r="K39" s="653">
        <v>66</v>
      </c>
      <c r="L39" s="653"/>
      <c r="M39" s="653">
        <v>66</v>
      </c>
      <c r="N39" s="653">
        <v>1</v>
      </c>
      <c r="O39" s="653">
        <v>66</v>
      </c>
      <c r="P39" s="666"/>
      <c r="Q39" s="654">
        <v>66</v>
      </c>
    </row>
    <row r="40" spans="1:17" ht="14.4" customHeight="1" x14ac:dyDescent="0.3">
      <c r="A40" s="649" t="s">
        <v>1871</v>
      </c>
      <c r="B40" s="650" t="s">
        <v>1909</v>
      </c>
      <c r="C40" s="650" t="s">
        <v>1695</v>
      </c>
      <c r="D40" s="650" t="s">
        <v>1920</v>
      </c>
      <c r="E40" s="650" t="s">
        <v>1921</v>
      </c>
      <c r="F40" s="653">
        <v>14</v>
      </c>
      <c r="G40" s="653">
        <v>322</v>
      </c>
      <c r="H40" s="653">
        <v>1</v>
      </c>
      <c r="I40" s="653">
        <v>23</v>
      </c>
      <c r="J40" s="653">
        <v>2</v>
      </c>
      <c r="K40" s="653">
        <v>48</v>
      </c>
      <c r="L40" s="653">
        <v>0.14906832298136646</v>
      </c>
      <c r="M40" s="653">
        <v>24</v>
      </c>
      <c r="N40" s="653">
        <v>11</v>
      </c>
      <c r="O40" s="653">
        <v>264</v>
      </c>
      <c r="P40" s="666">
        <v>0.81987577639751552</v>
      </c>
      <c r="Q40" s="654">
        <v>24</v>
      </c>
    </row>
    <row r="41" spans="1:17" ht="14.4" customHeight="1" x14ac:dyDescent="0.3">
      <c r="A41" s="649" t="s">
        <v>1922</v>
      </c>
      <c r="B41" s="650" t="s">
        <v>1923</v>
      </c>
      <c r="C41" s="650" t="s">
        <v>1695</v>
      </c>
      <c r="D41" s="650" t="s">
        <v>1924</v>
      </c>
      <c r="E41" s="650" t="s">
        <v>1925</v>
      </c>
      <c r="F41" s="653">
        <v>2</v>
      </c>
      <c r="G41" s="653">
        <v>54</v>
      </c>
      <c r="H41" s="653">
        <v>1</v>
      </c>
      <c r="I41" s="653">
        <v>27</v>
      </c>
      <c r="J41" s="653"/>
      <c r="K41" s="653"/>
      <c r="L41" s="653"/>
      <c r="M41" s="653"/>
      <c r="N41" s="653"/>
      <c r="O41" s="653"/>
      <c r="P41" s="666"/>
      <c r="Q41" s="654"/>
    </row>
    <row r="42" spans="1:17" ht="14.4" customHeight="1" x14ac:dyDescent="0.3">
      <c r="A42" s="649" t="s">
        <v>1922</v>
      </c>
      <c r="B42" s="650" t="s">
        <v>1923</v>
      </c>
      <c r="C42" s="650" t="s">
        <v>1695</v>
      </c>
      <c r="D42" s="650" t="s">
        <v>1926</v>
      </c>
      <c r="E42" s="650" t="s">
        <v>1927</v>
      </c>
      <c r="F42" s="653">
        <v>2</v>
      </c>
      <c r="G42" s="653">
        <v>48</v>
      </c>
      <c r="H42" s="653">
        <v>1</v>
      </c>
      <c r="I42" s="653">
        <v>24</v>
      </c>
      <c r="J42" s="653"/>
      <c r="K42" s="653"/>
      <c r="L42" s="653"/>
      <c r="M42" s="653"/>
      <c r="N42" s="653"/>
      <c r="O42" s="653"/>
      <c r="P42" s="666"/>
      <c r="Q42" s="654"/>
    </row>
    <row r="43" spans="1:17" ht="14.4" customHeight="1" x14ac:dyDescent="0.3">
      <c r="A43" s="649" t="s">
        <v>1922</v>
      </c>
      <c r="B43" s="650" t="s">
        <v>1923</v>
      </c>
      <c r="C43" s="650" t="s">
        <v>1695</v>
      </c>
      <c r="D43" s="650" t="s">
        <v>1928</v>
      </c>
      <c r="E43" s="650" t="s">
        <v>1929</v>
      </c>
      <c r="F43" s="653">
        <v>2</v>
      </c>
      <c r="G43" s="653">
        <v>54</v>
      </c>
      <c r="H43" s="653">
        <v>1</v>
      </c>
      <c r="I43" s="653">
        <v>27</v>
      </c>
      <c r="J43" s="653"/>
      <c r="K43" s="653"/>
      <c r="L43" s="653"/>
      <c r="M43" s="653"/>
      <c r="N43" s="653"/>
      <c r="O43" s="653"/>
      <c r="P43" s="666"/>
      <c r="Q43" s="654"/>
    </row>
    <row r="44" spans="1:17" ht="14.4" customHeight="1" x14ac:dyDescent="0.3">
      <c r="A44" s="649" t="s">
        <v>1922</v>
      </c>
      <c r="B44" s="650" t="s">
        <v>1923</v>
      </c>
      <c r="C44" s="650" t="s">
        <v>1695</v>
      </c>
      <c r="D44" s="650" t="s">
        <v>1930</v>
      </c>
      <c r="E44" s="650" t="s">
        <v>1931</v>
      </c>
      <c r="F44" s="653">
        <v>2</v>
      </c>
      <c r="G44" s="653">
        <v>44</v>
      </c>
      <c r="H44" s="653">
        <v>1</v>
      </c>
      <c r="I44" s="653">
        <v>22</v>
      </c>
      <c r="J44" s="653"/>
      <c r="K44" s="653"/>
      <c r="L44" s="653"/>
      <c r="M44" s="653"/>
      <c r="N44" s="653"/>
      <c r="O44" s="653"/>
      <c r="P44" s="666"/>
      <c r="Q44" s="654"/>
    </row>
    <row r="45" spans="1:17" ht="14.4" customHeight="1" x14ac:dyDescent="0.3">
      <c r="A45" s="649" t="s">
        <v>1922</v>
      </c>
      <c r="B45" s="650" t="s">
        <v>1923</v>
      </c>
      <c r="C45" s="650" t="s">
        <v>1695</v>
      </c>
      <c r="D45" s="650" t="s">
        <v>1932</v>
      </c>
      <c r="E45" s="650" t="s">
        <v>1933</v>
      </c>
      <c r="F45" s="653"/>
      <c r="G45" s="653"/>
      <c r="H45" s="653"/>
      <c r="I45" s="653"/>
      <c r="J45" s="653">
        <v>4</v>
      </c>
      <c r="K45" s="653">
        <v>3948</v>
      </c>
      <c r="L45" s="653"/>
      <c r="M45" s="653">
        <v>987</v>
      </c>
      <c r="N45" s="653"/>
      <c r="O45" s="653"/>
      <c r="P45" s="666"/>
      <c r="Q45" s="654"/>
    </row>
    <row r="46" spans="1:17" ht="14.4" customHeight="1" x14ac:dyDescent="0.3">
      <c r="A46" s="649" t="s">
        <v>1922</v>
      </c>
      <c r="B46" s="650" t="s">
        <v>1923</v>
      </c>
      <c r="C46" s="650" t="s">
        <v>1695</v>
      </c>
      <c r="D46" s="650" t="s">
        <v>1934</v>
      </c>
      <c r="E46" s="650" t="s">
        <v>1935</v>
      </c>
      <c r="F46" s="653">
        <v>10</v>
      </c>
      <c r="G46" s="653">
        <v>170</v>
      </c>
      <c r="H46" s="653">
        <v>1</v>
      </c>
      <c r="I46" s="653">
        <v>17</v>
      </c>
      <c r="J46" s="653">
        <v>14</v>
      </c>
      <c r="K46" s="653">
        <v>238</v>
      </c>
      <c r="L46" s="653">
        <v>1.4</v>
      </c>
      <c r="M46" s="653">
        <v>17</v>
      </c>
      <c r="N46" s="653"/>
      <c r="O46" s="653"/>
      <c r="P46" s="666"/>
      <c r="Q46" s="654"/>
    </row>
    <row r="47" spans="1:17" ht="14.4" customHeight="1" x14ac:dyDescent="0.3">
      <c r="A47" s="649" t="s">
        <v>1922</v>
      </c>
      <c r="B47" s="650" t="s">
        <v>1923</v>
      </c>
      <c r="C47" s="650" t="s">
        <v>1695</v>
      </c>
      <c r="D47" s="650" t="s">
        <v>1936</v>
      </c>
      <c r="E47" s="650" t="s">
        <v>1937</v>
      </c>
      <c r="F47" s="653">
        <v>1</v>
      </c>
      <c r="G47" s="653">
        <v>60</v>
      </c>
      <c r="H47" s="653">
        <v>1</v>
      </c>
      <c r="I47" s="653">
        <v>60</v>
      </c>
      <c r="J47" s="653"/>
      <c r="K47" s="653"/>
      <c r="L47" s="653"/>
      <c r="M47" s="653"/>
      <c r="N47" s="653"/>
      <c r="O47" s="653"/>
      <c r="P47" s="666"/>
      <c r="Q47" s="654"/>
    </row>
    <row r="48" spans="1:17" ht="14.4" customHeight="1" x14ac:dyDescent="0.3">
      <c r="A48" s="649" t="s">
        <v>1922</v>
      </c>
      <c r="B48" s="650" t="s">
        <v>1923</v>
      </c>
      <c r="C48" s="650" t="s">
        <v>1695</v>
      </c>
      <c r="D48" s="650" t="s">
        <v>1938</v>
      </c>
      <c r="E48" s="650" t="s">
        <v>1939</v>
      </c>
      <c r="F48" s="653">
        <v>2</v>
      </c>
      <c r="G48" s="653">
        <v>1700</v>
      </c>
      <c r="H48" s="653">
        <v>1</v>
      </c>
      <c r="I48" s="653">
        <v>850</v>
      </c>
      <c r="J48" s="653"/>
      <c r="K48" s="653"/>
      <c r="L48" s="653"/>
      <c r="M48" s="653"/>
      <c r="N48" s="653">
        <v>1</v>
      </c>
      <c r="O48" s="653">
        <v>851</v>
      </c>
      <c r="P48" s="666">
        <v>0.50058823529411767</v>
      </c>
      <c r="Q48" s="654">
        <v>851</v>
      </c>
    </row>
    <row r="49" spans="1:17" ht="14.4" customHeight="1" x14ac:dyDescent="0.3">
      <c r="A49" s="649" t="s">
        <v>1922</v>
      </c>
      <c r="B49" s="650" t="s">
        <v>1923</v>
      </c>
      <c r="C49" s="650" t="s">
        <v>1695</v>
      </c>
      <c r="D49" s="650" t="s">
        <v>1940</v>
      </c>
      <c r="E49" s="650" t="s">
        <v>1941</v>
      </c>
      <c r="F49" s="653">
        <v>3</v>
      </c>
      <c r="G49" s="653">
        <v>1083</v>
      </c>
      <c r="H49" s="653">
        <v>1</v>
      </c>
      <c r="I49" s="653">
        <v>361</v>
      </c>
      <c r="J49" s="653">
        <v>1</v>
      </c>
      <c r="K49" s="653">
        <v>362</v>
      </c>
      <c r="L49" s="653">
        <v>0.33425669436749766</v>
      </c>
      <c r="M49" s="653">
        <v>362</v>
      </c>
      <c r="N49" s="653"/>
      <c r="O49" s="653"/>
      <c r="P49" s="666"/>
      <c r="Q49" s="654"/>
    </row>
    <row r="50" spans="1:17" ht="14.4" customHeight="1" x14ac:dyDescent="0.3">
      <c r="A50" s="649" t="s">
        <v>1922</v>
      </c>
      <c r="B50" s="650" t="s">
        <v>1923</v>
      </c>
      <c r="C50" s="650" t="s">
        <v>1695</v>
      </c>
      <c r="D50" s="650" t="s">
        <v>1942</v>
      </c>
      <c r="E50" s="650" t="s">
        <v>1943</v>
      </c>
      <c r="F50" s="653"/>
      <c r="G50" s="653"/>
      <c r="H50" s="653"/>
      <c r="I50" s="653"/>
      <c r="J50" s="653"/>
      <c r="K50" s="653"/>
      <c r="L50" s="653"/>
      <c r="M50" s="653"/>
      <c r="N50" s="653">
        <v>1</v>
      </c>
      <c r="O50" s="653">
        <v>228</v>
      </c>
      <c r="P50" s="666"/>
      <c r="Q50" s="654">
        <v>228</v>
      </c>
    </row>
    <row r="51" spans="1:17" ht="14.4" customHeight="1" x14ac:dyDescent="0.3">
      <c r="A51" s="649" t="s">
        <v>1922</v>
      </c>
      <c r="B51" s="650" t="s">
        <v>1923</v>
      </c>
      <c r="C51" s="650" t="s">
        <v>1695</v>
      </c>
      <c r="D51" s="650" t="s">
        <v>1944</v>
      </c>
      <c r="E51" s="650" t="s">
        <v>1945</v>
      </c>
      <c r="F51" s="653">
        <v>8</v>
      </c>
      <c r="G51" s="653">
        <v>4472</v>
      </c>
      <c r="H51" s="653">
        <v>1</v>
      </c>
      <c r="I51" s="653">
        <v>559</v>
      </c>
      <c r="J51" s="653">
        <v>3</v>
      </c>
      <c r="K51" s="653">
        <v>1680</v>
      </c>
      <c r="L51" s="653">
        <v>0.37567084078711988</v>
      </c>
      <c r="M51" s="653">
        <v>560</v>
      </c>
      <c r="N51" s="653">
        <v>3</v>
      </c>
      <c r="O51" s="653">
        <v>1682</v>
      </c>
      <c r="P51" s="666">
        <v>0.37611806797853309</v>
      </c>
      <c r="Q51" s="654">
        <v>560.66666666666663</v>
      </c>
    </row>
    <row r="52" spans="1:17" ht="14.4" customHeight="1" x14ac:dyDescent="0.3">
      <c r="A52" s="649" t="s">
        <v>1922</v>
      </c>
      <c r="B52" s="650" t="s">
        <v>1923</v>
      </c>
      <c r="C52" s="650" t="s">
        <v>1695</v>
      </c>
      <c r="D52" s="650" t="s">
        <v>1946</v>
      </c>
      <c r="E52" s="650" t="s">
        <v>1947</v>
      </c>
      <c r="F52" s="653">
        <v>1</v>
      </c>
      <c r="G52" s="653">
        <v>130</v>
      </c>
      <c r="H52" s="653">
        <v>1</v>
      </c>
      <c r="I52" s="653">
        <v>130</v>
      </c>
      <c r="J52" s="653">
        <v>2</v>
      </c>
      <c r="K52" s="653">
        <v>262</v>
      </c>
      <c r="L52" s="653">
        <v>2.0153846153846153</v>
      </c>
      <c r="M52" s="653">
        <v>131</v>
      </c>
      <c r="N52" s="653"/>
      <c r="O52" s="653"/>
      <c r="P52" s="666"/>
      <c r="Q52" s="654"/>
    </row>
    <row r="53" spans="1:17" ht="14.4" customHeight="1" x14ac:dyDescent="0.3">
      <c r="A53" s="649" t="s">
        <v>1922</v>
      </c>
      <c r="B53" s="650" t="s">
        <v>1923</v>
      </c>
      <c r="C53" s="650" t="s">
        <v>1695</v>
      </c>
      <c r="D53" s="650" t="s">
        <v>1948</v>
      </c>
      <c r="E53" s="650" t="s">
        <v>1949</v>
      </c>
      <c r="F53" s="653">
        <v>6</v>
      </c>
      <c r="G53" s="653">
        <v>2466</v>
      </c>
      <c r="H53" s="653">
        <v>1</v>
      </c>
      <c r="I53" s="653">
        <v>411</v>
      </c>
      <c r="J53" s="653"/>
      <c r="K53" s="653"/>
      <c r="L53" s="653"/>
      <c r="M53" s="653"/>
      <c r="N53" s="653">
        <v>4</v>
      </c>
      <c r="O53" s="653">
        <v>1650</v>
      </c>
      <c r="P53" s="666">
        <v>0.66909975669099753</v>
      </c>
      <c r="Q53" s="654">
        <v>412.5</v>
      </c>
    </row>
    <row r="54" spans="1:17" ht="14.4" customHeight="1" x14ac:dyDescent="0.3">
      <c r="A54" s="649" t="s">
        <v>1922</v>
      </c>
      <c r="B54" s="650" t="s">
        <v>1923</v>
      </c>
      <c r="C54" s="650" t="s">
        <v>1695</v>
      </c>
      <c r="D54" s="650" t="s">
        <v>1950</v>
      </c>
      <c r="E54" s="650" t="s">
        <v>1951</v>
      </c>
      <c r="F54" s="653"/>
      <c r="G54" s="653"/>
      <c r="H54" s="653"/>
      <c r="I54" s="653"/>
      <c r="J54" s="653"/>
      <c r="K54" s="653"/>
      <c r="L54" s="653"/>
      <c r="M54" s="653"/>
      <c r="N54" s="653">
        <v>1</v>
      </c>
      <c r="O54" s="653">
        <v>939</v>
      </c>
      <c r="P54" s="666"/>
      <c r="Q54" s="654">
        <v>939</v>
      </c>
    </row>
    <row r="55" spans="1:17" ht="14.4" customHeight="1" x14ac:dyDescent="0.3">
      <c r="A55" s="649" t="s">
        <v>1922</v>
      </c>
      <c r="B55" s="650" t="s">
        <v>1923</v>
      </c>
      <c r="C55" s="650" t="s">
        <v>1695</v>
      </c>
      <c r="D55" s="650" t="s">
        <v>1952</v>
      </c>
      <c r="E55" s="650" t="s">
        <v>1953</v>
      </c>
      <c r="F55" s="653">
        <v>183</v>
      </c>
      <c r="G55" s="653">
        <v>71919</v>
      </c>
      <c r="H55" s="653">
        <v>1</v>
      </c>
      <c r="I55" s="653">
        <v>393</v>
      </c>
      <c r="J55" s="653">
        <v>162</v>
      </c>
      <c r="K55" s="653">
        <v>63828</v>
      </c>
      <c r="L55" s="653">
        <v>0.8874984357402077</v>
      </c>
      <c r="M55" s="653">
        <v>394</v>
      </c>
      <c r="N55" s="653">
        <v>206</v>
      </c>
      <c r="O55" s="653">
        <v>81286</v>
      </c>
      <c r="P55" s="666">
        <v>1.1302437464369639</v>
      </c>
      <c r="Q55" s="654">
        <v>394.59223300970876</v>
      </c>
    </row>
    <row r="56" spans="1:17" ht="14.4" customHeight="1" x14ac:dyDescent="0.3">
      <c r="A56" s="649" t="s">
        <v>1922</v>
      </c>
      <c r="B56" s="650" t="s">
        <v>1923</v>
      </c>
      <c r="C56" s="650" t="s">
        <v>1695</v>
      </c>
      <c r="D56" s="650" t="s">
        <v>1954</v>
      </c>
      <c r="E56" s="650" t="s">
        <v>1955</v>
      </c>
      <c r="F56" s="653">
        <v>2</v>
      </c>
      <c r="G56" s="653">
        <v>58</v>
      </c>
      <c r="H56" s="653">
        <v>1</v>
      </c>
      <c r="I56" s="653">
        <v>29</v>
      </c>
      <c r="J56" s="653"/>
      <c r="K56" s="653"/>
      <c r="L56" s="653"/>
      <c r="M56" s="653"/>
      <c r="N56" s="653"/>
      <c r="O56" s="653"/>
      <c r="P56" s="666"/>
      <c r="Q56" s="654"/>
    </row>
    <row r="57" spans="1:17" ht="14.4" customHeight="1" x14ac:dyDescent="0.3">
      <c r="A57" s="649" t="s">
        <v>1922</v>
      </c>
      <c r="B57" s="650" t="s">
        <v>1923</v>
      </c>
      <c r="C57" s="650" t="s">
        <v>1695</v>
      </c>
      <c r="D57" s="650" t="s">
        <v>1956</v>
      </c>
      <c r="E57" s="650" t="s">
        <v>1957</v>
      </c>
      <c r="F57" s="653">
        <v>1</v>
      </c>
      <c r="G57" s="653">
        <v>50</v>
      </c>
      <c r="H57" s="653">
        <v>1</v>
      </c>
      <c r="I57" s="653">
        <v>50</v>
      </c>
      <c r="J57" s="653"/>
      <c r="K57" s="653"/>
      <c r="L57" s="653"/>
      <c r="M57" s="653"/>
      <c r="N57" s="653"/>
      <c r="O57" s="653"/>
      <c r="P57" s="666"/>
      <c r="Q57" s="654"/>
    </row>
    <row r="58" spans="1:17" ht="14.4" customHeight="1" x14ac:dyDescent="0.3">
      <c r="A58" s="649" t="s">
        <v>1922</v>
      </c>
      <c r="B58" s="650" t="s">
        <v>1923</v>
      </c>
      <c r="C58" s="650" t="s">
        <v>1695</v>
      </c>
      <c r="D58" s="650" t="s">
        <v>1958</v>
      </c>
      <c r="E58" s="650" t="s">
        <v>1959</v>
      </c>
      <c r="F58" s="653">
        <v>24</v>
      </c>
      <c r="G58" s="653">
        <v>4320</v>
      </c>
      <c r="H58" s="653">
        <v>1</v>
      </c>
      <c r="I58" s="653">
        <v>180</v>
      </c>
      <c r="J58" s="653">
        <v>29</v>
      </c>
      <c r="K58" s="653">
        <v>5249</v>
      </c>
      <c r="L58" s="653">
        <v>1.2150462962962962</v>
      </c>
      <c r="M58" s="653">
        <v>181</v>
      </c>
      <c r="N58" s="653">
        <v>19</v>
      </c>
      <c r="O58" s="653">
        <v>3444</v>
      </c>
      <c r="P58" s="666">
        <v>0.79722222222222228</v>
      </c>
      <c r="Q58" s="654">
        <v>181.26315789473685</v>
      </c>
    </row>
    <row r="59" spans="1:17" ht="14.4" customHeight="1" x14ac:dyDescent="0.3">
      <c r="A59" s="649" t="s">
        <v>1922</v>
      </c>
      <c r="B59" s="650" t="s">
        <v>1923</v>
      </c>
      <c r="C59" s="650" t="s">
        <v>1695</v>
      </c>
      <c r="D59" s="650" t="s">
        <v>1960</v>
      </c>
      <c r="E59" s="650" t="s">
        <v>1961</v>
      </c>
      <c r="F59" s="653">
        <v>8</v>
      </c>
      <c r="G59" s="653">
        <v>1448</v>
      </c>
      <c r="H59" s="653">
        <v>1</v>
      </c>
      <c r="I59" s="653">
        <v>181</v>
      </c>
      <c r="J59" s="653">
        <v>3</v>
      </c>
      <c r="K59" s="653">
        <v>546</v>
      </c>
      <c r="L59" s="653">
        <v>0.3770718232044199</v>
      </c>
      <c r="M59" s="653">
        <v>182</v>
      </c>
      <c r="N59" s="653">
        <v>7</v>
      </c>
      <c r="O59" s="653">
        <v>1278</v>
      </c>
      <c r="P59" s="666">
        <v>0.88259668508287292</v>
      </c>
      <c r="Q59" s="654">
        <v>182.57142857142858</v>
      </c>
    </row>
    <row r="60" spans="1:17" ht="14.4" customHeight="1" x14ac:dyDescent="0.3">
      <c r="A60" s="649" t="s">
        <v>1922</v>
      </c>
      <c r="B60" s="650" t="s">
        <v>1923</v>
      </c>
      <c r="C60" s="650" t="s">
        <v>1695</v>
      </c>
      <c r="D60" s="650" t="s">
        <v>1962</v>
      </c>
      <c r="E60" s="650" t="s">
        <v>1963</v>
      </c>
      <c r="F60" s="653"/>
      <c r="G60" s="653"/>
      <c r="H60" s="653"/>
      <c r="I60" s="653"/>
      <c r="J60" s="653">
        <v>2</v>
      </c>
      <c r="K60" s="653">
        <v>294</v>
      </c>
      <c r="L60" s="653"/>
      <c r="M60" s="653">
        <v>147</v>
      </c>
      <c r="N60" s="653">
        <v>2</v>
      </c>
      <c r="O60" s="653">
        <v>295</v>
      </c>
      <c r="P60" s="666"/>
      <c r="Q60" s="654">
        <v>147.5</v>
      </c>
    </row>
    <row r="61" spans="1:17" ht="14.4" customHeight="1" x14ac:dyDescent="0.3">
      <c r="A61" s="649" t="s">
        <v>1922</v>
      </c>
      <c r="B61" s="650" t="s">
        <v>1923</v>
      </c>
      <c r="C61" s="650" t="s">
        <v>1695</v>
      </c>
      <c r="D61" s="650" t="s">
        <v>1964</v>
      </c>
      <c r="E61" s="650" t="s">
        <v>1965</v>
      </c>
      <c r="F61" s="653">
        <v>2</v>
      </c>
      <c r="G61" s="653">
        <v>58</v>
      </c>
      <c r="H61" s="653">
        <v>1</v>
      </c>
      <c r="I61" s="653">
        <v>29</v>
      </c>
      <c r="J61" s="653"/>
      <c r="K61" s="653"/>
      <c r="L61" s="653"/>
      <c r="M61" s="653"/>
      <c r="N61" s="653"/>
      <c r="O61" s="653"/>
      <c r="P61" s="666"/>
      <c r="Q61" s="654"/>
    </row>
    <row r="62" spans="1:17" ht="14.4" customHeight="1" x14ac:dyDescent="0.3">
      <c r="A62" s="649" t="s">
        <v>1922</v>
      </c>
      <c r="B62" s="650" t="s">
        <v>1923</v>
      </c>
      <c r="C62" s="650" t="s">
        <v>1695</v>
      </c>
      <c r="D62" s="650" t="s">
        <v>1966</v>
      </c>
      <c r="E62" s="650" t="s">
        <v>1967</v>
      </c>
      <c r="F62" s="653">
        <v>2</v>
      </c>
      <c r="G62" s="653">
        <v>54</v>
      </c>
      <c r="H62" s="653">
        <v>1</v>
      </c>
      <c r="I62" s="653">
        <v>27</v>
      </c>
      <c r="J62" s="653"/>
      <c r="K62" s="653"/>
      <c r="L62" s="653"/>
      <c r="M62" s="653"/>
      <c r="N62" s="653"/>
      <c r="O62" s="653"/>
      <c r="P62" s="666"/>
      <c r="Q62" s="654"/>
    </row>
    <row r="63" spans="1:17" ht="14.4" customHeight="1" x14ac:dyDescent="0.3">
      <c r="A63" s="649" t="s">
        <v>1922</v>
      </c>
      <c r="B63" s="650" t="s">
        <v>1923</v>
      </c>
      <c r="C63" s="650" t="s">
        <v>1695</v>
      </c>
      <c r="D63" s="650" t="s">
        <v>1968</v>
      </c>
      <c r="E63" s="650" t="s">
        <v>1969</v>
      </c>
      <c r="F63" s="653"/>
      <c r="G63" s="653"/>
      <c r="H63" s="653"/>
      <c r="I63" s="653"/>
      <c r="J63" s="653"/>
      <c r="K63" s="653"/>
      <c r="L63" s="653"/>
      <c r="M63" s="653"/>
      <c r="N63" s="653">
        <v>1</v>
      </c>
      <c r="O63" s="653">
        <v>22</v>
      </c>
      <c r="P63" s="666"/>
      <c r="Q63" s="654">
        <v>22</v>
      </c>
    </row>
    <row r="64" spans="1:17" ht="14.4" customHeight="1" x14ac:dyDescent="0.3">
      <c r="A64" s="649" t="s">
        <v>1922</v>
      </c>
      <c r="B64" s="650" t="s">
        <v>1923</v>
      </c>
      <c r="C64" s="650" t="s">
        <v>1695</v>
      </c>
      <c r="D64" s="650" t="s">
        <v>1970</v>
      </c>
      <c r="E64" s="650" t="s">
        <v>1971</v>
      </c>
      <c r="F64" s="653">
        <v>2</v>
      </c>
      <c r="G64" s="653">
        <v>50</v>
      </c>
      <c r="H64" s="653">
        <v>1</v>
      </c>
      <c r="I64" s="653">
        <v>25</v>
      </c>
      <c r="J64" s="653"/>
      <c r="K64" s="653"/>
      <c r="L64" s="653"/>
      <c r="M64" s="653"/>
      <c r="N64" s="653"/>
      <c r="O64" s="653"/>
      <c r="P64" s="666"/>
      <c r="Q64" s="654"/>
    </row>
    <row r="65" spans="1:17" ht="14.4" customHeight="1" x14ac:dyDescent="0.3">
      <c r="A65" s="649" t="s">
        <v>1922</v>
      </c>
      <c r="B65" s="650" t="s">
        <v>1923</v>
      </c>
      <c r="C65" s="650" t="s">
        <v>1695</v>
      </c>
      <c r="D65" s="650" t="s">
        <v>1972</v>
      </c>
      <c r="E65" s="650" t="s">
        <v>1973</v>
      </c>
      <c r="F65" s="653">
        <v>203</v>
      </c>
      <c r="G65" s="653">
        <v>35119</v>
      </c>
      <c r="H65" s="653">
        <v>1</v>
      </c>
      <c r="I65" s="653">
        <v>173</v>
      </c>
      <c r="J65" s="653">
        <v>185</v>
      </c>
      <c r="K65" s="653">
        <v>32190</v>
      </c>
      <c r="L65" s="653">
        <v>0.91659785301403796</v>
      </c>
      <c r="M65" s="653">
        <v>174</v>
      </c>
      <c r="N65" s="653">
        <v>221</v>
      </c>
      <c r="O65" s="653">
        <v>38581</v>
      </c>
      <c r="P65" s="666">
        <v>1.0985791167174463</v>
      </c>
      <c r="Q65" s="654">
        <v>174.57466063348417</v>
      </c>
    </row>
    <row r="66" spans="1:17" ht="14.4" customHeight="1" x14ac:dyDescent="0.3">
      <c r="A66" s="649" t="s">
        <v>1922</v>
      </c>
      <c r="B66" s="650" t="s">
        <v>1923</v>
      </c>
      <c r="C66" s="650" t="s">
        <v>1695</v>
      </c>
      <c r="D66" s="650" t="s">
        <v>1974</v>
      </c>
      <c r="E66" s="650" t="s">
        <v>1975</v>
      </c>
      <c r="F66" s="653">
        <v>8</v>
      </c>
      <c r="G66" s="653">
        <v>4680</v>
      </c>
      <c r="H66" s="653">
        <v>1</v>
      </c>
      <c r="I66" s="653">
        <v>585</v>
      </c>
      <c r="J66" s="653">
        <v>1</v>
      </c>
      <c r="K66" s="653">
        <v>586</v>
      </c>
      <c r="L66" s="653">
        <v>0.12521367521367521</v>
      </c>
      <c r="M66" s="653">
        <v>586</v>
      </c>
      <c r="N66" s="653">
        <v>6</v>
      </c>
      <c r="O66" s="653">
        <v>3519</v>
      </c>
      <c r="P66" s="666">
        <v>0.75192307692307692</v>
      </c>
      <c r="Q66" s="654">
        <v>586.5</v>
      </c>
    </row>
    <row r="67" spans="1:17" ht="14.4" customHeight="1" x14ac:dyDescent="0.3">
      <c r="A67" s="649" t="s">
        <v>1922</v>
      </c>
      <c r="B67" s="650" t="s">
        <v>1923</v>
      </c>
      <c r="C67" s="650" t="s">
        <v>1695</v>
      </c>
      <c r="D67" s="650" t="s">
        <v>1976</v>
      </c>
      <c r="E67" s="650" t="s">
        <v>1977</v>
      </c>
      <c r="F67" s="653"/>
      <c r="G67" s="653"/>
      <c r="H67" s="653"/>
      <c r="I67" s="653"/>
      <c r="J67" s="653"/>
      <c r="K67" s="653"/>
      <c r="L67" s="653"/>
      <c r="M67" s="653"/>
      <c r="N67" s="653">
        <v>1</v>
      </c>
      <c r="O67" s="653">
        <v>331</v>
      </c>
      <c r="P67" s="666"/>
      <c r="Q67" s="654">
        <v>331</v>
      </c>
    </row>
    <row r="68" spans="1:17" ht="14.4" customHeight="1" x14ac:dyDescent="0.3">
      <c r="A68" s="649" t="s">
        <v>1922</v>
      </c>
      <c r="B68" s="650" t="s">
        <v>1923</v>
      </c>
      <c r="C68" s="650" t="s">
        <v>1695</v>
      </c>
      <c r="D68" s="650" t="s">
        <v>1978</v>
      </c>
      <c r="E68" s="650" t="s">
        <v>1979</v>
      </c>
      <c r="F68" s="653">
        <v>2</v>
      </c>
      <c r="G68" s="653">
        <v>58</v>
      </c>
      <c r="H68" s="653">
        <v>1</v>
      </c>
      <c r="I68" s="653">
        <v>29</v>
      </c>
      <c r="J68" s="653"/>
      <c r="K68" s="653"/>
      <c r="L68" s="653"/>
      <c r="M68" s="653"/>
      <c r="N68" s="653"/>
      <c r="O68" s="653"/>
      <c r="P68" s="666"/>
      <c r="Q68" s="654"/>
    </row>
    <row r="69" spans="1:17" ht="14.4" customHeight="1" x14ac:dyDescent="0.3">
      <c r="A69" s="649" t="s">
        <v>1922</v>
      </c>
      <c r="B69" s="650" t="s">
        <v>1923</v>
      </c>
      <c r="C69" s="650" t="s">
        <v>1695</v>
      </c>
      <c r="D69" s="650" t="s">
        <v>1980</v>
      </c>
      <c r="E69" s="650" t="s">
        <v>1981</v>
      </c>
      <c r="F69" s="653"/>
      <c r="G69" s="653"/>
      <c r="H69" s="653"/>
      <c r="I69" s="653"/>
      <c r="J69" s="653">
        <v>1</v>
      </c>
      <c r="K69" s="653">
        <v>15</v>
      </c>
      <c r="L69" s="653"/>
      <c r="M69" s="653">
        <v>15</v>
      </c>
      <c r="N69" s="653">
        <v>124</v>
      </c>
      <c r="O69" s="653">
        <v>1860</v>
      </c>
      <c r="P69" s="666"/>
      <c r="Q69" s="654">
        <v>15</v>
      </c>
    </row>
    <row r="70" spans="1:17" ht="14.4" customHeight="1" x14ac:dyDescent="0.3">
      <c r="A70" s="649" t="s">
        <v>1922</v>
      </c>
      <c r="B70" s="650" t="s">
        <v>1923</v>
      </c>
      <c r="C70" s="650" t="s">
        <v>1695</v>
      </c>
      <c r="D70" s="650" t="s">
        <v>1982</v>
      </c>
      <c r="E70" s="650" t="s">
        <v>1983</v>
      </c>
      <c r="F70" s="653">
        <v>175</v>
      </c>
      <c r="G70" s="653">
        <v>3325</v>
      </c>
      <c r="H70" s="653">
        <v>1</v>
      </c>
      <c r="I70" s="653">
        <v>19</v>
      </c>
      <c r="J70" s="653">
        <v>123</v>
      </c>
      <c r="K70" s="653">
        <v>2337</v>
      </c>
      <c r="L70" s="653">
        <v>0.70285714285714285</v>
      </c>
      <c r="M70" s="653">
        <v>19</v>
      </c>
      <c r="N70" s="653">
        <v>207</v>
      </c>
      <c r="O70" s="653">
        <v>3933</v>
      </c>
      <c r="P70" s="666">
        <v>1.1828571428571428</v>
      </c>
      <c r="Q70" s="654">
        <v>19</v>
      </c>
    </row>
    <row r="71" spans="1:17" ht="14.4" customHeight="1" x14ac:dyDescent="0.3">
      <c r="A71" s="649" t="s">
        <v>1922</v>
      </c>
      <c r="B71" s="650" t="s">
        <v>1923</v>
      </c>
      <c r="C71" s="650" t="s">
        <v>1695</v>
      </c>
      <c r="D71" s="650" t="s">
        <v>1984</v>
      </c>
      <c r="E71" s="650" t="s">
        <v>1985</v>
      </c>
      <c r="F71" s="653">
        <v>180</v>
      </c>
      <c r="G71" s="653">
        <v>3600</v>
      </c>
      <c r="H71" s="653">
        <v>1</v>
      </c>
      <c r="I71" s="653">
        <v>20</v>
      </c>
      <c r="J71" s="653">
        <v>121</v>
      </c>
      <c r="K71" s="653">
        <v>2420</v>
      </c>
      <c r="L71" s="653">
        <v>0.67222222222222228</v>
      </c>
      <c r="M71" s="653">
        <v>20</v>
      </c>
      <c r="N71" s="653">
        <v>207</v>
      </c>
      <c r="O71" s="653">
        <v>4140</v>
      </c>
      <c r="P71" s="666">
        <v>1.1499999999999999</v>
      </c>
      <c r="Q71" s="654">
        <v>20</v>
      </c>
    </row>
    <row r="72" spans="1:17" ht="14.4" customHeight="1" x14ac:dyDescent="0.3">
      <c r="A72" s="649" t="s">
        <v>1922</v>
      </c>
      <c r="B72" s="650" t="s">
        <v>1923</v>
      </c>
      <c r="C72" s="650" t="s">
        <v>1695</v>
      </c>
      <c r="D72" s="650" t="s">
        <v>1986</v>
      </c>
      <c r="E72" s="650" t="s">
        <v>1987</v>
      </c>
      <c r="F72" s="653"/>
      <c r="G72" s="653"/>
      <c r="H72" s="653"/>
      <c r="I72" s="653"/>
      <c r="J72" s="653"/>
      <c r="K72" s="653"/>
      <c r="L72" s="653"/>
      <c r="M72" s="653"/>
      <c r="N72" s="653">
        <v>1</v>
      </c>
      <c r="O72" s="653">
        <v>267</v>
      </c>
      <c r="P72" s="666"/>
      <c r="Q72" s="654">
        <v>267</v>
      </c>
    </row>
    <row r="73" spans="1:17" ht="14.4" customHeight="1" x14ac:dyDescent="0.3">
      <c r="A73" s="649" t="s">
        <v>1922</v>
      </c>
      <c r="B73" s="650" t="s">
        <v>1923</v>
      </c>
      <c r="C73" s="650" t="s">
        <v>1695</v>
      </c>
      <c r="D73" s="650" t="s">
        <v>1988</v>
      </c>
      <c r="E73" s="650" t="s">
        <v>1989</v>
      </c>
      <c r="F73" s="653">
        <v>182</v>
      </c>
      <c r="G73" s="653">
        <v>47684</v>
      </c>
      <c r="H73" s="653">
        <v>1</v>
      </c>
      <c r="I73" s="653">
        <v>262</v>
      </c>
      <c r="J73" s="653">
        <v>168</v>
      </c>
      <c r="K73" s="653">
        <v>44184</v>
      </c>
      <c r="L73" s="653">
        <v>0.92660011743981208</v>
      </c>
      <c r="M73" s="653">
        <v>263</v>
      </c>
      <c r="N73" s="653">
        <v>209</v>
      </c>
      <c r="O73" s="653">
        <v>55090</v>
      </c>
      <c r="P73" s="666">
        <v>1.1553141514973575</v>
      </c>
      <c r="Q73" s="654">
        <v>263.58851674641147</v>
      </c>
    </row>
    <row r="74" spans="1:17" ht="14.4" customHeight="1" x14ac:dyDescent="0.3">
      <c r="A74" s="649" t="s">
        <v>1922</v>
      </c>
      <c r="B74" s="650" t="s">
        <v>1923</v>
      </c>
      <c r="C74" s="650" t="s">
        <v>1695</v>
      </c>
      <c r="D74" s="650" t="s">
        <v>1990</v>
      </c>
      <c r="E74" s="650" t="s">
        <v>1991</v>
      </c>
      <c r="F74" s="653"/>
      <c r="G74" s="653"/>
      <c r="H74" s="653"/>
      <c r="I74" s="653"/>
      <c r="J74" s="653"/>
      <c r="K74" s="653"/>
      <c r="L74" s="653"/>
      <c r="M74" s="653"/>
      <c r="N74" s="653">
        <v>1</v>
      </c>
      <c r="O74" s="653">
        <v>21</v>
      </c>
      <c r="P74" s="666"/>
      <c r="Q74" s="654">
        <v>21</v>
      </c>
    </row>
    <row r="75" spans="1:17" ht="14.4" customHeight="1" x14ac:dyDescent="0.3">
      <c r="A75" s="649" t="s">
        <v>1922</v>
      </c>
      <c r="B75" s="650" t="s">
        <v>1923</v>
      </c>
      <c r="C75" s="650" t="s">
        <v>1695</v>
      </c>
      <c r="D75" s="650" t="s">
        <v>1992</v>
      </c>
      <c r="E75" s="650" t="s">
        <v>1993</v>
      </c>
      <c r="F75" s="653"/>
      <c r="G75" s="653"/>
      <c r="H75" s="653"/>
      <c r="I75" s="653"/>
      <c r="J75" s="653"/>
      <c r="K75" s="653"/>
      <c r="L75" s="653"/>
      <c r="M75" s="653"/>
      <c r="N75" s="653">
        <v>2</v>
      </c>
      <c r="O75" s="653">
        <v>990</v>
      </c>
      <c r="P75" s="666"/>
      <c r="Q75" s="654">
        <v>495</v>
      </c>
    </row>
    <row r="76" spans="1:17" ht="14.4" customHeight="1" x14ac:dyDescent="0.3">
      <c r="A76" s="649" t="s">
        <v>1922</v>
      </c>
      <c r="B76" s="650" t="s">
        <v>1923</v>
      </c>
      <c r="C76" s="650" t="s">
        <v>1695</v>
      </c>
      <c r="D76" s="650" t="s">
        <v>1994</v>
      </c>
      <c r="E76" s="650" t="s">
        <v>1995</v>
      </c>
      <c r="F76" s="653"/>
      <c r="G76" s="653"/>
      <c r="H76" s="653"/>
      <c r="I76" s="653"/>
      <c r="J76" s="653">
        <v>1</v>
      </c>
      <c r="K76" s="653">
        <v>131</v>
      </c>
      <c r="L76" s="653"/>
      <c r="M76" s="653">
        <v>131</v>
      </c>
      <c r="N76" s="653"/>
      <c r="O76" s="653"/>
      <c r="P76" s="666"/>
      <c r="Q76" s="654"/>
    </row>
    <row r="77" spans="1:17" ht="14.4" customHeight="1" x14ac:dyDescent="0.3">
      <c r="A77" s="649" t="s">
        <v>1922</v>
      </c>
      <c r="B77" s="650" t="s">
        <v>1923</v>
      </c>
      <c r="C77" s="650" t="s">
        <v>1695</v>
      </c>
      <c r="D77" s="650" t="s">
        <v>1996</v>
      </c>
      <c r="E77" s="650" t="s">
        <v>1997</v>
      </c>
      <c r="F77" s="653"/>
      <c r="G77" s="653"/>
      <c r="H77" s="653"/>
      <c r="I77" s="653"/>
      <c r="J77" s="653"/>
      <c r="K77" s="653"/>
      <c r="L77" s="653"/>
      <c r="M77" s="653"/>
      <c r="N77" s="653">
        <v>1</v>
      </c>
      <c r="O77" s="653">
        <v>649</v>
      </c>
      <c r="P77" s="666"/>
      <c r="Q77" s="654">
        <v>649</v>
      </c>
    </row>
    <row r="78" spans="1:17" ht="14.4" customHeight="1" x14ac:dyDescent="0.3">
      <c r="A78" s="649" t="s">
        <v>1998</v>
      </c>
      <c r="B78" s="650" t="s">
        <v>1999</v>
      </c>
      <c r="C78" s="650" t="s">
        <v>1648</v>
      </c>
      <c r="D78" s="650" t="s">
        <v>1652</v>
      </c>
      <c r="E78" s="650" t="s">
        <v>878</v>
      </c>
      <c r="F78" s="653">
        <v>0.08</v>
      </c>
      <c r="G78" s="653">
        <v>866.13</v>
      </c>
      <c r="H78" s="653">
        <v>1</v>
      </c>
      <c r="I78" s="653">
        <v>10826.625</v>
      </c>
      <c r="J78" s="653"/>
      <c r="K78" s="653"/>
      <c r="L78" s="653"/>
      <c r="M78" s="653"/>
      <c r="N78" s="653"/>
      <c r="O78" s="653"/>
      <c r="P78" s="666"/>
      <c r="Q78" s="654"/>
    </row>
    <row r="79" spans="1:17" ht="14.4" customHeight="1" x14ac:dyDescent="0.3">
      <c r="A79" s="649" t="s">
        <v>1998</v>
      </c>
      <c r="B79" s="650" t="s">
        <v>1999</v>
      </c>
      <c r="C79" s="650" t="s">
        <v>1695</v>
      </c>
      <c r="D79" s="650" t="s">
        <v>2000</v>
      </c>
      <c r="E79" s="650" t="s">
        <v>2001</v>
      </c>
      <c r="F79" s="653">
        <v>1</v>
      </c>
      <c r="G79" s="653">
        <v>216</v>
      </c>
      <c r="H79" s="653">
        <v>1</v>
      </c>
      <c r="I79" s="653">
        <v>216</v>
      </c>
      <c r="J79" s="653"/>
      <c r="K79" s="653"/>
      <c r="L79" s="653"/>
      <c r="M79" s="653"/>
      <c r="N79" s="653"/>
      <c r="O79" s="653"/>
      <c r="P79" s="666"/>
      <c r="Q79" s="654"/>
    </row>
    <row r="80" spans="1:17" ht="14.4" customHeight="1" x14ac:dyDescent="0.3">
      <c r="A80" s="649" t="s">
        <v>1998</v>
      </c>
      <c r="B80" s="650" t="s">
        <v>1999</v>
      </c>
      <c r="C80" s="650" t="s">
        <v>1695</v>
      </c>
      <c r="D80" s="650" t="s">
        <v>2002</v>
      </c>
      <c r="E80" s="650" t="s">
        <v>2003</v>
      </c>
      <c r="F80" s="653">
        <v>1</v>
      </c>
      <c r="G80" s="653">
        <v>325</v>
      </c>
      <c r="H80" s="653">
        <v>1</v>
      </c>
      <c r="I80" s="653">
        <v>325</v>
      </c>
      <c r="J80" s="653"/>
      <c r="K80" s="653"/>
      <c r="L80" s="653"/>
      <c r="M80" s="653"/>
      <c r="N80" s="653"/>
      <c r="O80" s="653"/>
      <c r="P80" s="666"/>
      <c r="Q80" s="654"/>
    </row>
    <row r="81" spans="1:17" ht="14.4" customHeight="1" x14ac:dyDescent="0.3">
      <c r="A81" s="649" t="s">
        <v>1998</v>
      </c>
      <c r="B81" s="650" t="s">
        <v>1999</v>
      </c>
      <c r="C81" s="650" t="s">
        <v>1695</v>
      </c>
      <c r="D81" s="650" t="s">
        <v>2004</v>
      </c>
      <c r="E81" s="650" t="s">
        <v>2005</v>
      </c>
      <c r="F81" s="653">
        <v>1</v>
      </c>
      <c r="G81" s="653">
        <v>172</v>
      </c>
      <c r="H81" s="653">
        <v>1</v>
      </c>
      <c r="I81" s="653">
        <v>172</v>
      </c>
      <c r="J81" s="653">
        <v>2</v>
      </c>
      <c r="K81" s="653">
        <v>346</v>
      </c>
      <c r="L81" s="653">
        <v>2.0116279069767442</v>
      </c>
      <c r="M81" s="653">
        <v>173</v>
      </c>
      <c r="N81" s="653">
        <v>1</v>
      </c>
      <c r="O81" s="653">
        <v>173</v>
      </c>
      <c r="P81" s="666">
        <v>1.0058139534883721</v>
      </c>
      <c r="Q81" s="654">
        <v>173</v>
      </c>
    </row>
    <row r="82" spans="1:17" ht="14.4" customHeight="1" x14ac:dyDescent="0.3">
      <c r="A82" s="649" t="s">
        <v>1998</v>
      </c>
      <c r="B82" s="650" t="s">
        <v>1999</v>
      </c>
      <c r="C82" s="650" t="s">
        <v>1695</v>
      </c>
      <c r="D82" s="650" t="s">
        <v>2006</v>
      </c>
      <c r="E82" s="650" t="s">
        <v>2007</v>
      </c>
      <c r="F82" s="653"/>
      <c r="G82" s="653"/>
      <c r="H82" s="653"/>
      <c r="I82" s="653"/>
      <c r="J82" s="653">
        <v>2</v>
      </c>
      <c r="K82" s="653">
        <v>3992</v>
      </c>
      <c r="L82" s="653"/>
      <c r="M82" s="653">
        <v>1996</v>
      </c>
      <c r="N82" s="653"/>
      <c r="O82" s="653"/>
      <c r="P82" s="666"/>
      <c r="Q82" s="654"/>
    </row>
    <row r="83" spans="1:17" ht="14.4" customHeight="1" x14ac:dyDescent="0.3">
      <c r="A83" s="649" t="s">
        <v>1998</v>
      </c>
      <c r="B83" s="650" t="s">
        <v>1999</v>
      </c>
      <c r="C83" s="650" t="s">
        <v>1695</v>
      </c>
      <c r="D83" s="650" t="s">
        <v>2008</v>
      </c>
      <c r="E83" s="650" t="s">
        <v>2009</v>
      </c>
      <c r="F83" s="653">
        <v>1</v>
      </c>
      <c r="G83" s="653">
        <v>149</v>
      </c>
      <c r="H83" s="653">
        <v>1</v>
      </c>
      <c r="I83" s="653">
        <v>149</v>
      </c>
      <c r="J83" s="653"/>
      <c r="K83" s="653"/>
      <c r="L83" s="653"/>
      <c r="M83" s="653"/>
      <c r="N83" s="653"/>
      <c r="O83" s="653"/>
      <c r="P83" s="666"/>
      <c r="Q83" s="654"/>
    </row>
    <row r="84" spans="1:17" ht="14.4" customHeight="1" x14ac:dyDescent="0.3">
      <c r="A84" s="649" t="s">
        <v>1998</v>
      </c>
      <c r="B84" s="650" t="s">
        <v>1999</v>
      </c>
      <c r="C84" s="650" t="s">
        <v>1695</v>
      </c>
      <c r="D84" s="650" t="s">
        <v>2010</v>
      </c>
      <c r="E84" s="650" t="s">
        <v>2011</v>
      </c>
      <c r="F84" s="653">
        <v>2</v>
      </c>
      <c r="G84" s="653">
        <v>384</v>
      </c>
      <c r="H84" s="653">
        <v>1</v>
      </c>
      <c r="I84" s="653">
        <v>192</v>
      </c>
      <c r="J84" s="653"/>
      <c r="K84" s="653"/>
      <c r="L84" s="653"/>
      <c r="M84" s="653"/>
      <c r="N84" s="653"/>
      <c r="O84" s="653"/>
      <c r="P84" s="666"/>
      <c r="Q84" s="654"/>
    </row>
    <row r="85" spans="1:17" ht="14.4" customHeight="1" x14ac:dyDescent="0.3">
      <c r="A85" s="649" t="s">
        <v>1998</v>
      </c>
      <c r="B85" s="650" t="s">
        <v>1999</v>
      </c>
      <c r="C85" s="650" t="s">
        <v>1695</v>
      </c>
      <c r="D85" s="650" t="s">
        <v>2012</v>
      </c>
      <c r="E85" s="650" t="s">
        <v>2013</v>
      </c>
      <c r="F85" s="653">
        <v>1</v>
      </c>
      <c r="G85" s="653">
        <v>2116</v>
      </c>
      <c r="H85" s="653">
        <v>1</v>
      </c>
      <c r="I85" s="653">
        <v>2116</v>
      </c>
      <c r="J85" s="653"/>
      <c r="K85" s="653"/>
      <c r="L85" s="653"/>
      <c r="M85" s="653"/>
      <c r="N85" s="653"/>
      <c r="O85" s="653"/>
      <c r="P85" s="666"/>
      <c r="Q85" s="654"/>
    </row>
    <row r="86" spans="1:17" ht="14.4" customHeight="1" x14ac:dyDescent="0.3">
      <c r="A86" s="649" t="s">
        <v>2014</v>
      </c>
      <c r="B86" s="650" t="s">
        <v>2015</v>
      </c>
      <c r="C86" s="650" t="s">
        <v>1695</v>
      </c>
      <c r="D86" s="650" t="s">
        <v>1904</v>
      </c>
      <c r="E86" s="650" t="s">
        <v>1905</v>
      </c>
      <c r="F86" s="653">
        <v>1</v>
      </c>
      <c r="G86" s="653">
        <v>46</v>
      </c>
      <c r="H86" s="653">
        <v>1</v>
      </c>
      <c r="I86" s="653">
        <v>46</v>
      </c>
      <c r="J86" s="653"/>
      <c r="K86" s="653"/>
      <c r="L86" s="653"/>
      <c r="M86" s="653"/>
      <c r="N86" s="653"/>
      <c r="O86" s="653"/>
      <c r="P86" s="666"/>
      <c r="Q86" s="654"/>
    </row>
    <row r="87" spans="1:17" ht="14.4" customHeight="1" x14ac:dyDescent="0.3">
      <c r="A87" s="649" t="s">
        <v>2014</v>
      </c>
      <c r="B87" s="650" t="s">
        <v>2015</v>
      </c>
      <c r="C87" s="650" t="s">
        <v>1695</v>
      </c>
      <c r="D87" s="650" t="s">
        <v>2016</v>
      </c>
      <c r="E87" s="650" t="s">
        <v>2017</v>
      </c>
      <c r="F87" s="653">
        <v>1</v>
      </c>
      <c r="G87" s="653">
        <v>135</v>
      </c>
      <c r="H87" s="653">
        <v>1</v>
      </c>
      <c r="I87" s="653">
        <v>135</v>
      </c>
      <c r="J87" s="653"/>
      <c r="K87" s="653"/>
      <c r="L87" s="653"/>
      <c r="M87" s="653"/>
      <c r="N87" s="653"/>
      <c r="O87" s="653"/>
      <c r="P87" s="666"/>
      <c r="Q87" s="654"/>
    </row>
    <row r="88" spans="1:17" ht="14.4" customHeight="1" x14ac:dyDescent="0.3">
      <c r="A88" s="649" t="s">
        <v>2014</v>
      </c>
      <c r="B88" s="650" t="s">
        <v>2015</v>
      </c>
      <c r="C88" s="650" t="s">
        <v>1695</v>
      </c>
      <c r="D88" s="650" t="s">
        <v>2018</v>
      </c>
      <c r="E88" s="650" t="s">
        <v>2019</v>
      </c>
      <c r="F88" s="653"/>
      <c r="G88" s="653"/>
      <c r="H88" s="653"/>
      <c r="I88" s="653"/>
      <c r="J88" s="653">
        <v>2</v>
      </c>
      <c r="K88" s="653">
        <v>914</v>
      </c>
      <c r="L88" s="653"/>
      <c r="M88" s="653">
        <v>457</v>
      </c>
      <c r="N88" s="653"/>
      <c r="O88" s="653"/>
      <c r="P88" s="666"/>
      <c r="Q88" s="654"/>
    </row>
    <row r="89" spans="1:17" ht="14.4" customHeight="1" x14ac:dyDescent="0.3">
      <c r="A89" s="649" t="s">
        <v>2014</v>
      </c>
      <c r="B89" s="650" t="s">
        <v>2015</v>
      </c>
      <c r="C89" s="650" t="s">
        <v>1695</v>
      </c>
      <c r="D89" s="650" t="s">
        <v>2020</v>
      </c>
      <c r="E89" s="650" t="s">
        <v>2021</v>
      </c>
      <c r="F89" s="653">
        <v>4</v>
      </c>
      <c r="G89" s="653">
        <v>312</v>
      </c>
      <c r="H89" s="653">
        <v>1</v>
      </c>
      <c r="I89" s="653">
        <v>78</v>
      </c>
      <c r="J89" s="653">
        <v>8</v>
      </c>
      <c r="K89" s="653">
        <v>632</v>
      </c>
      <c r="L89" s="653">
        <v>2.0256410256410255</v>
      </c>
      <c r="M89" s="653">
        <v>79</v>
      </c>
      <c r="N89" s="653"/>
      <c r="O89" s="653"/>
      <c r="P89" s="666"/>
      <c r="Q89" s="654"/>
    </row>
    <row r="90" spans="1:17" ht="14.4" customHeight="1" x14ac:dyDescent="0.3">
      <c r="A90" s="649" t="s">
        <v>2014</v>
      </c>
      <c r="B90" s="650" t="s">
        <v>2015</v>
      </c>
      <c r="C90" s="650" t="s">
        <v>1695</v>
      </c>
      <c r="D90" s="650" t="s">
        <v>2022</v>
      </c>
      <c r="E90" s="650" t="s">
        <v>2023</v>
      </c>
      <c r="F90" s="653">
        <v>1</v>
      </c>
      <c r="G90" s="653">
        <v>166</v>
      </c>
      <c r="H90" s="653">
        <v>1</v>
      </c>
      <c r="I90" s="653">
        <v>166</v>
      </c>
      <c r="J90" s="653">
        <v>1</v>
      </c>
      <c r="K90" s="653">
        <v>167</v>
      </c>
      <c r="L90" s="653">
        <v>1.0060240963855422</v>
      </c>
      <c r="M90" s="653">
        <v>167</v>
      </c>
      <c r="N90" s="653"/>
      <c r="O90" s="653"/>
      <c r="P90" s="666"/>
      <c r="Q90" s="654"/>
    </row>
    <row r="91" spans="1:17" ht="14.4" customHeight="1" x14ac:dyDescent="0.3">
      <c r="A91" s="649" t="s">
        <v>2024</v>
      </c>
      <c r="B91" s="650" t="s">
        <v>2025</v>
      </c>
      <c r="C91" s="650" t="s">
        <v>1695</v>
      </c>
      <c r="D91" s="650" t="s">
        <v>2026</v>
      </c>
      <c r="E91" s="650" t="s">
        <v>2027</v>
      </c>
      <c r="F91" s="653"/>
      <c r="G91" s="653"/>
      <c r="H91" s="653"/>
      <c r="I91" s="653"/>
      <c r="J91" s="653">
        <v>1</v>
      </c>
      <c r="K91" s="653">
        <v>39</v>
      </c>
      <c r="L91" s="653"/>
      <c r="M91" s="653">
        <v>39</v>
      </c>
      <c r="N91" s="653"/>
      <c r="O91" s="653"/>
      <c r="P91" s="666"/>
      <c r="Q91" s="654"/>
    </row>
    <row r="92" spans="1:17" ht="14.4" customHeight="1" x14ac:dyDescent="0.3">
      <c r="A92" s="649" t="s">
        <v>2024</v>
      </c>
      <c r="B92" s="650" t="s">
        <v>2025</v>
      </c>
      <c r="C92" s="650" t="s">
        <v>1695</v>
      </c>
      <c r="D92" s="650" t="s">
        <v>2028</v>
      </c>
      <c r="E92" s="650" t="s">
        <v>2029</v>
      </c>
      <c r="F92" s="653">
        <v>1</v>
      </c>
      <c r="G92" s="653">
        <v>95</v>
      </c>
      <c r="H92" s="653">
        <v>1</v>
      </c>
      <c r="I92" s="653">
        <v>95</v>
      </c>
      <c r="J92" s="653"/>
      <c r="K92" s="653"/>
      <c r="L92" s="653"/>
      <c r="M92" s="653"/>
      <c r="N92" s="653"/>
      <c r="O92" s="653"/>
      <c r="P92" s="666"/>
      <c r="Q92" s="654"/>
    </row>
    <row r="93" spans="1:17" ht="14.4" customHeight="1" x14ac:dyDescent="0.3">
      <c r="A93" s="649" t="s">
        <v>2024</v>
      </c>
      <c r="B93" s="650" t="s">
        <v>2025</v>
      </c>
      <c r="C93" s="650" t="s">
        <v>1695</v>
      </c>
      <c r="D93" s="650" t="s">
        <v>2030</v>
      </c>
      <c r="E93" s="650" t="s">
        <v>2031</v>
      </c>
      <c r="F93" s="653"/>
      <c r="G93" s="653"/>
      <c r="H93" s="653"/>
      <c r="I93" s="653"/>
      <c r="J93" s="653"/>
      <c r="K93" s="653"/>
      <c r="L93" s="653"/>
      <c r="M93" s="653"/>
      <c r="N93" s="653">
        <v>3</v>
      </c>
      <c r="O93" s="653">
        <v>1461</v>
      </c>
      <c r="P93" s="666"/>
      <c r="Q93" s="654">
        <v>487</v>
      </c>
    </row>
    <row r="94" spans="1:17" ht="14.4" customHeight="1" x14ac:dyDescent="0.3">
      <c r="A94" s="649" t="s">
        <v>2032</v>
      </c>
      <c r="B94" s="650" t="s">
        <v>2033</v>
      </c>
      <c r="C94" s="650" t="s">
        <v>1695</v>
      </c>
      <c r="D94" s="650" t="s">
        <v>2034</v>
      </c>
      <c r="E94" s="650" t="s">
        <v>2035</v>
      </c>
      <c r="F94" s="653"/>
      <c r="G94" s="653"/>
      <c r="H94" s="653"/>
      <c r="I94" s="653"/>
      <c r="J94" s="653"/>
      <c r="K94" s="653"/>
      <c r="L94" s="653"/>
      <c r="M94" s="653"/>
      <c r="N94" s="653">
        <v>1</v>
      </c>
      <c r="O94" s="653">
        <v>172</v>
      </c>
      <c r="P94" s="666"/>
      <c r="Q94" s="654">
        <v>172</v>
      </c>
    </row>
    <row r="95" spans="1:17" ht="14.4" customHeight="1" x14ac:dyDescent="0.3">
      <c r="A95" s="649" t="s">
        <v>2032</v>
      </c>
      <c r="B95" s="650" t="s">
        <v>2033</v>
      </c>
      <c r="C95" s="650" t="s">
        <v>1695</v>
      </c>
      <c r="D95" s="650" t="s">
        <v>2036</v>
      </c>
      <c r="E95" s="650" t="s">
        <v>2037</v>
      </c>
      <c r="F95" s="653"/>
      <c r="G95" s="653"/>
      <c r="H95" s="653"/>
      <c r="I95" s="653"/>
      <c r="J95" s="653"/>
      <c r="K95" s="653"/>
      <c r="L95" s="653"/>
      <c r="M95" s="653"/>
      <c r="N95" s="653">
        <v>1</v>
      </c>
      <c r="O95" s="653">
        <v>349</v>
      </c>
      <c r="P95" s="666"/>
      <c r="Q95" s="654">
        <v>349</v>
      </c>
    </row>
    <row r="96" spans="1:17" ht="14.4" customHeight="1" x14ac:dyDescent="0.3">
      <c r="A96" s="649" t="s">
        <v>2032</v>
      </c>
      <c r="B96" s="650" t="s">
        <v>2033</v>
      </c>
      <c r="C96" s="650" t="s">
        <v>1695</v>
      </c>
      <c r="D96" s="650" t="s">
        <v>2038</v>
      </c>
      <c r="E96" s="650" t="s">
        <v>2039</v>
      </c>
      <c r="F96" s="653"/>
      <c r="G96" s="653"/>
      <c r="H96" s="653"/>
      <c r="I96" s="653"/>
      <c r="J96" s="653"/>
      <c r="K96" s="653"/>
      <c r="L96" s="653"/>
      <c r="M96" s="653"/>
      <c r="N96" s="653">
        <v>1</v>
      </c>
      <c r="O96" s="653">
        <v>545</v>
      </c>
      <c r="P96" s="666"/>
      <c r="Q96" s="654">
        <v>545</v>
      </c>
    </row>
    <row r="97" spans="1:17" ht="14.4" customHeight="1" x14ac:dyDescent="0.3">
      <c r="A97" s="649" t="s">
        <v>2032</v>
      </c>
      <c r="B97" s="650" t="s">
        <v>2033</v>
      </c>
      <c r="C97" s="650" t="s">
        <v>1695</v>
      </c>
      <c r="D97" s="650" t="s">
        <v>2040</v>
      </c>
      <c r="E97" s="650" t="s">
        <v>2041</v>
      </c>
      <c r="F97" s="653"/>
      <c r="G97" s="653"/>
      <c r="H97" s="653"/>
      <c r="I97" s="653"/>
      <c r="J97" s="653"/>
      <c r="K97" s="653"/>
      <c r="L97" s="653"/>
      <c r="M97" s="653"/>
      <c r="N97" s="653">
        <v>1</v>
      </c>
      <c r="O97" s="653">
        <v>344</v>
      </c>
      <c r="P97" s="666"/>
      <c r="Q97" s="654">
        <v>344</v>
      </c>
    </row>
    <row r="98" spans="1:17" ht="14.4" customHeight="1" x14ac:dyDescent="0.3">
      <c r="A98" s="649" t="s">
        <v>2032</v>
      </c>
      <c r="B98" s="650" t="s">
        <v>2033</v>
      </c>
      <c r="C98" s="650" t="s">
        <v>1695</v>
      </c>
      <c r="D98" s="650" t="s">
        <v>2042</v>
      </c>
      <c r="E98" s="650" t="s">
        <v>2043</v>
      </c>
      <c r="F98" s="653"/>
      <c r="G98" s="653"/>
      <c r="H98" s="653"/>
      <c r="I98" s="653"/>
      <c r="J98" s="653"/>
      <c r="K98" s="653"/>
      <c r="L98" s="653"/>
      <c r="M98" s="653"/>
      <c r="N98" s="653">
        <v>1</v>
      </c>
      <c r="O98" s="653">
        <v>110</v>
      </c>
      <c r="P98" s="666"/>
      <c r="Q98" s="654">
        <v>110</v>
      </c>
    </row>
    <row r="99" spans="1:17" ht="14.4" customHeight="1" x14ac:dyDescent="0.3">
      <c r="A99" s="649" t="s">
        <v>2032</v>
      </c>
      <c r="B99" s="650" t="s">
        <v>2033</v>
      </c>
      <c r="C99" s="650" t="s">
        <v>1695</v>
      </c>
      <c r="D99" s="650" t="s">
        <v>2044</v>
      </c>
      <c r="E99" s="650" t="s">
        <v>2045</v>
      </c>
      <c r="F99" s="653"/>
      <c r="G99" s="653"/>
      <c r="H99" s="653"/>
      <c r="I99" s="653"/>
      <c r="J99" s="653"/>
      <c r="K99" s="653"/>
      <c r="L99" s="653"/>
      <c r="M99" s="653"/>
      <c r="N99" s="653">
        <v>1</v>
      </c>
      <c r="O99" s="653">
        <v>204</v>
      </c>
      <c r="P99" s="666"/>
      <c r="Q99" s="654">
        <v>204</v>
      </c>
    </row>
    <row r="100" spans="1:17" ht="14.4" customHeight="1" x14ac:dyDescent="0.3">
      <c r="A100" s="649" t="s">
        <v>2032</v>
      </c>
      <c r="B100" s="650" t="s">
        <v>2033</v>
      </c>
      <c r="C100" s="650" t="s">
        <v>1695</v>
      </c>
      <c r="D100" s="650" t="s">
        <v>2046</v>
      </c>
      <c r="E100" s="650" t="s">
        <v>2047</v>
      </c>
      <c r="F100" s="653"/>
      <c r="G100" s="653"/>
      <c r="H100" s="653"/>
      <c r="I100" s="653"/>
      <c r="J100" s="653"/>
      <c r="K100" s="653"/>
      <c r="L100" s="653"/>
      <c r="M100" s="653"/>
      <c r="N100" s="653">
        <v>1</v>
      </c>
      <c r="O100" s="653">
        <v>38</v>
      </c>
      <c r="P100" s="666"/>
      <c r="Q100" s="654">
        <v>38</v>
      </c>
    </row>
    <row r="101" spans="1:17" ht="14.4" customHeight="1" x14ac:dyDescent="0.3">
      <c r="A101" s="649" t="s">
        <v>2032</v>
      </c>
      <c r="B101" s="650" t="s">
        <v>2033</v>
      </c>
      <c r="C101" s="650" t="s">
        <v>1695</v>
      </c>
      <c r="D101" s="650" t="s">
        <v>2048</v>
      </c>
      <c r="E101" s="650" t="s">
        <v>2049</v>
      </c>
      <c r="F101" s="653"/>
      <c r="G101" s="653"/>
      <c r="H101" s="653"/>
      <c r="I101" s="653"/>
      <c r="J101" s="653"/>
      <c r="K101" s="653"/>
      <c r="L101" s="653"/>
      <c r="M101" s="653"/>
      <c r="N101" s="653">
        <v>1</v>
      </c>
      <c r="O101" s="653">
        <v>473</v>
      </c>
      <c r="P101" s="666"/>
      <c r="Q101" s="654">
        <v>473</v>
      </c>
    </row>
    <row r="102" spans="1:17" ht="14.4" customHeight="1" thickBot="1" x14ac:dyDescent="0.35">
      <c r="A102" s="655" t="s">
        <v>2032</v>
      </c>
      <c r="B102" s="656" t="s">
        <v>2033</v>
      </c>
      <c r="C102" s="656" t="s">
        <v>1695</v>
      </c>
      <c r="D102" s="656" t="s">
        <v>2050</v>
      </c>
      <c r="E102" s="656" t="s">
        <v>2051</v>
      </c>
      <c r="F102" s="659"/>
      <c r="G102" s="659"/>
      <c r="H102" s="659"/>
      <c r="I102" s="659"/>
      <c r="J102" s="659"/>
      <c r="K102" s="659"/>
      <c r="L102" s="659"/>
      <c r="M102" s="659"/>
      <c r="N102" s="659">
        <v>1</v>
      </c>
      <c r="O102" s="659">
        <v>166</v>
      </c>
      <c r="P102" s="667"/>
      <c r="Q102" s="660">
        <v>166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1" t="s">
        <v>176</v>
      </c>
      <c r="B1" s="471"/>
      <c r="C1" s="471"/>
      <c r="D1" s="471"/>
      <c r="E1" s="471"/>
      <c r="F1" s="471"/>
      <c r="G1" s="472"/>
      <c r="H1" s="472"/>
    </row>
    <row r="2" spans="1:8" ht="14.4" customHeight="1" thickBot="1" x14ac:dyDescent="0.35">
      <c r="A2" s="383" t="s">
        <v>333</v>
      </c>
      <c r="B2" s="224"/>
      <c r="C2" s="224"/>
      <c r="D2" s="224"/>
      <c r="E2" s="224"/>
      <c r="F2" s="224"/>
    </row>
    <row r="3" spans="1:8" ht="14.4" customHeight="1" x14ac:dyDescent="0.3">
      <c r="A3" s="473"/>
      <c r="B3" s="220">
        <v>2012</v>
      </c>
      <c r="C3" s="44">
        <v>2013</v>
      </c>
      <c r="D3" s="11"/>
      <c r="E3" s="477">
        <v>2014</v>
      </c>
      <c r="F3" s="478"/>
      <c r="G3" s="478"/>
      <c r="H3" s="479"/>
    </row>
    <row r="4" spans="1:8" ht="14.4" customHeight="1" thickBot="1" x14ac:dyDescent="0.35">
      <c r="A4" s="474"/>
      <c r="B4" s="475" t="s">
        <v>94</v>
      </c>
      <c r="C4" s="47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25506.51586</v>
      </c>
      <c r="C5" s="33">
        <v>23521.012609999998</v>
      </c>
      <c r="D5" s="12"/>
      <c r="E5" s="230">
        <v>20992.326380000013</v>
      </c>
      <c r="F5" s="32">
        <v>24273.893419618442</v>
      </c>
      <c r="G5" s="229">
        <f>E5-F5</f>
        <v>-3281.5670396184287</v>
      </c>
      <c r="H5" s="235">
        <f>IF(F5&lt;0.00000001,"",E5/F5)</f>
        <v>0.8648108491336528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754.41144999999995</v>
      </c>
      <c r="C6" s="35">
        <v>867.86809999999991</v>
      </c>
      <c r="D6" s="12"/>
      <c r="E6" s="231">
        <v>865.21546999999998</v>
      </c>
      <c r="F6" s="34">
        <v>883.43804272273553</v>
      </c>
      <c r="G6" s="232">
        <f>E6-F6</f>
        <v>-18.222572722735549</v>
      </c>
      <c r="H6" s="236">
        <f>IF(F6&lt;0.00000001,"",E6/F6)</f>
        <v>0.97937311747796818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13585.819730000001</v>
      </c>
      <c r="C7" s="35">
        <v>13527.847929999996</v>
      </c>
      <c r="D7" s="12"/>
      <c r="E7" s="231">
        <v>13798.826450000008</v>
      </c>
      <c r="F7" s="34">
        <v>13426.066424940873</v>
      </c>
      <c r="G7" s="232">
        <f>E7-F7</f>
        <v>372.76002505913493</v>
      </c>
      <c r="H7" s="236">
        <f>IF(F7&lt;0.00000001,"",E7/F7)</f>
        <v>1.0277639044274858</v>
      </c>
    </row>
    <row r="8" spans="1:8" ht="14.4" customHeight="1" thickBot="1" x14ac:dyDescent="0.35">
      <c r="A8" s="1" t="s">
        <v>97</v>
      </c>
      <c r="B8" s="15">
        <v>13295.100889999994</v>
      </c>
      <c r="C8" s="37">
        <v>11030.589830000004</v>
      </c>
      <c r="D8" s="12"/>
      <c r="E8" s="233">
        <v>8022.6250000000173</v>
      </c>
      <c r="F8" s="36">
        <v>10004.773038525296</v>
      </c>
      <c r="G8" s="234">
        <f>E8-F8</f>
        <v>-1982.1480385252789</v>
      </c>
      <c r="H8" s="237">
        <f>IF(F8&lt;0.00000001,"",E8/F8)</f>
        <v>0.80187975970143066</v>
      </c>
    </row>
    <row r="9" spans="1:8" ht="14.4" customHeight="1" thickBot="1" x14ac:dyDescent="0.35">
      <c r="A9" s="2" t="s">
        <v>98</v>
      </c>
      <c r="B9" s="3">
        <v>53141.847929999996</v>
      </c>
      <c r="C9" s="39">
        <v>48947.318469999998</v>
      </c>
      <c r="D9" s="12"/>
      <c r="E9" s="3">
        <v>43678.993300000031</v>
      </c>
      <c r="F9" s="38">
        <v>48588.170925807346</v>
      </c>
      <c r="G9" s="38">
        <f>E9-F9</f>
        <v>-4909.1776258073151</v>
      </c>
      <c r="H9" s="238">
        <f>IF(F9&lt;0.00000001,"",E9/F9)</f>
        <v>0.8989635227614664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37721.326000000001</v>
      </c>
      <c r="C11" s="33">
        <f>IF(ISERROR(VLOOKUP("Celkem:",'ZV Vykáz.-A'!A:F,4,0)),0,VLOOKUP("Celkem:",'ZV Vykáz.-A'!A:F,4,0)/1000)</f>
        <v>37035.574999999997</v>
      </c>
      <c r="D11" s="12"/>
      <c r="E11" s="230">
        <f>IF(ISERROR(VLOOKUP("Celkem:",'ZV Vykáz.-A'!A:F,6,0)),0,VLOOKUP("Celkem:",'ZV Vykáz.-A'!A:F,6,0)/1000)</f>
        <v>38286.410000000003</v>
      </c>
      <c r="F11" s="32">
        <f>B11</f>
        <v>37721.326000000001</v>
      </c>
      <c r="G11" s="229">
        <f>E11-F11</f>
        <v>565.08400000000256</v>
      </c>
      <c r="H11" s="235">
        <f>IF(F11&lt;0.00000001,"",E11/F11)</f>
        <v>1.0149804914069034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4980.87</v>
      </c>
      <c r="C12" s="37">
        <f>IF(ISERROR(VLOOKUP("Celkem",CaseMix!A:D,3,0)),0,VLOOKUP("Celkem",CaseMix!A:D,3,0)*30)</f>
        <v>4026.06</v>
      </c>
      <c r="D12" s="12"/>
      <c r="E12" s="233">
        <f>IF(ISERROR(VLOOKUP("Celkem",CaseMix!A:D,4,0)),0,VLOOKUP("Celkem",CaseMix!A:D,4,0)*30)</f>
        <v>4790.67</v>
      </c>
      <c r="F12" s="36">
        <f>B12</f>
        <v>4980.87</v>
      </c>
      <c r="G12" s="234">
        <f>E12-F12</f>
        <v>-190.19999999999982</v>
      </c>
      <c r="H12" s="237">
        <f>IF(F12&lt;0.00000001,"",E12/F12)</f>
        <v>0.9618138999813286</v>
      </c>
    </row>
    <row r="13" spans="1:8" ht="14.4" customHeight="1" thickBot="1" x14ac:dyDescent="0.35">
      <c r="A13" s="4" t="s">
        <v>101</v>
      </c>
      <c r="B13" s="9">
        <f>SUM(B11:B12)</f>
        <v>42702.196000000004</v>
      </c>
      <c r="C13" s="41">
        <f>SUM(C11:C12)</f>
        <v>41061.634999999995</v>
      </c>
      <c r="D13" s="12"/>
      <c r="E13" s="9">
        <f>SUM(E11:E12)</f>
        <v>43077.08</v>
      </c>
      <c r="F13" s="40">
        <f>SUM(F11:F12)</f>
        <v>42702.196000000004</v>
      </c>
      <c r="G13" s="40">
        <f>E13-F13</f>
        <v>374.8839999999982</v>
      </c>
      <c r="H13" s="239">
        <f>IF(F13&lt;0.00000001,"",E13/F13)</f>
        <v>1.0087790332843771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0.80355120612758124</v>
      </c>
      <c r="C15" s="43">
        <f>IF(C9=0,"",C13/C9)</f>
        <v>0.83889447437589115</v>
      </c>
      <c r="D15" s="12"/>
      <c r="E15" s="10">
        <f>IF(E9=0,"",E13/E9)</f>
        <v>0.98621961600932706</v>
      </c>
      <c r="F15" s="42">
        <f>IF(F9=0,"",F13/F9)</f>
        <v>0.87885991973653332</v>
      </c>
      <c r="G15" s="42">
        <f>IF(ISERROR(F15-E15),"",E15-F15)</f>
        <v>0.10735969627279374</v>
      </c>
      <c r="H15" s="240">
        <f>IF(ISERROR(F15-E15),"",IF(F15&lt;0.00000001,"",E15/F15))</f>
        <v>1.1221579160248636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271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270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332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4" priority="4" operator="greaterThan">
      <formula>0</formula>
    </cfRule>
  </conditionalFormatting>
  <conditionalFormatting sqref="G11:G13 G15">
    <cfRule type="cellIs" dxfId="73" priority="3" operator="lessThan">
      <formula>0</formula>
    </cfRule>
  </conditionalFormatting>
  <conditionalFormatting sqref="H5:H9">
    <cfRule type="cellIs" dxfId="72" priority="2" operator="greaterThan">
      <formula>1</formula>
    </cfRule>
  </conditionalFormatting>
  <conditionalFormatting sqref="H11:H13 H15">
    <cfRule type="cellIs" dxfId="7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596" t="s">
        <v>182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</row>
    <row r="2" spans="1:14" ht="14.4" customHeight="1" thickBot="1" x14ac:dyDescent="0.35">
      <c r="A2" s="383" t="s">
        <v>333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1272</v>
      </c>
      <c r="D3" s="197">
        <f>SUBTOTAL(9,D6:D1048576)</f>
        <v>1035</v>
      </c>
      <c r="E3" s="197">
        <f>SUBTOTAL(9,E6:E1048576)</f>
        <v>1305</v>
      </c>
      <c r="F3" s="198">
        <f>IF(OR(E3=0,C3=0),"",E3/C3)</f>
        <v>1.0259433962264151</v>
      </c>
      <c r="G3" s="452">
        <f>SUBTOTAL(9,G6:G1048576)</f>
        <v>1116.1188</v>
      </c>
      <c r="H3" s="453">
        <f>SUBTOTAL(9,H6:H1048576)</f>
        <v>935.3493000000002</v>
      </c>
      <c r="I3" s="453">
        <f>SUBTOTAL(9,I6:I1048576)</f>
        <v>1180.6317000000006</v>
      </c>
      <c r="J3" s="198">
        <f>IF(OR(I3=0,G3=0),"",I3/G3)</f>
        <v>1.0578011050436571</v>
      </c>
      <c r="K3" s="452">
        <f>SUBTOTAL(9,K6:K1048576)</f>
        <v>50.879999999999995</v>
      </c>
      <c r="L3" s="453">
        <f>SUBTOTAL(9,L6:L1048576)</f>
        <v>41.4</v>
      </c>
      <c r="M3" s="453">
        <f>SUBTOTAL(9,M6:M1048576)</f>
        <v>52.2</v>
      </c>
      <c r="N3" s="199">
        <f>IF(OR(M3=0,E3=0),"",M3/E3)</f>
        <v>0.04</v>
      </c>
    </row>
    <row r="4" spans="1:14" ht="14.4" customHeight="1" x14ac:dyDescent="0.3">
      <c r="A4" s="598" t="s">
        <v>90</v>
      </c>
      <c r="B4" s="599" t="s">
        <v>11</v>
      </c>
      <c r="C4" s="600" t="s">
        <v>91</v>
      </c>
      <c r="D4" s="600"/>
      <c r="E4" s="600"/>
      <c r="F4" s="601"/>
      <c r="G4" s="602" t="s">
        <v>14</v>
      </c>
      <c r="H4" s="600"/>
      <c r="I4" s="600"/>
      <c r="J4" s="601"/>
      <c r="K4" s="602" t="s">
        <v>92</v>
      </c>
      <c r="L4" s="600"/>
      <c r="M4" s="600"/>
      <c r="N4" s="603"/>
    </row>
    <row r="5" spans="1:14" ht="14.4" customHeight="1" thickBot="1" x14ac:dyDescent="0.35">
      <c r="A5" s="887"/>
      <c r="B5" s="888"/>
      <c r="C5" s="893">
        <v>2012</v>
      </c>
      <c r="D5" s="893">
        <v>2013</v>
      </c>
      <c r="E5" s="893">
        <v>2014</v>
      </c>
      <c r="F5" s="894" t="s">
        <v>2</v>
      </c>
      <c r="G5" s="901">
        <v>2012</v>
      </c>
      <c r="H5" s="893">
        <v>2013</v>
      </c>
      <c r="I5" s="893">
        <v>2014</v>
      </c>
      <c r="J5" s="894" t="s">
        <v>2</v>
      </c>
      <c r="K5" s="901">
        <v>2012</v>
      </c>
      <c r="L5" s="893">
        <v>2013</v>
      </c>
      <c r="M5" s="893">
        <v>2014</v>
      </c>
      <c r="N5" s="902" t="s">
        <v>93</v>
      </c>
    </row>
    <row r="6" spans="1:14" ht="14.4" customHeight="1" x14ac:dyDescent="0.3">
      <c r="A6" s="889" t="s">
        <v>1842</v>
      </c>
      <c r="B6" s="891" t="s">
        <v>2053</v>
      </c>
      <c r="C6" s="895">
        <v>1254</v>
      </c>
      <c r="D6" s="896">
        <v>1035</v>
      </c>
      <c r="E6" s="896">
        <v>1305</v>
      </c>
      <c r="F6" s="899">
        <v>1.0406698564593302</v>
      </c>
      <c r="G6" s="895">
        <v>1116.1188</v>
      </c>
      <c r="H6" s="896">
        <v>935.3493000000002</v>
      </c>
      <c r="I6" s="896">
        <v>1180.6317000000006</v>
      </c>
      <c r="J6" s="899">
        <v>1.0578011050436571</v>
      </c>
      <c r="K6" s="895">
        <v>50.16</v>
      </c>
      <c r="L6" s="896">
        <v>41.4</v>
      </c>
      <c r="M6" s="896">
        <v>52.2</v>
      </c>
      <c r="N6" s="903">
        <v>40</v>
      </c>
    </row>
    <row r="7" spans="1:14" ht="14.4" customHeight="1" thickBot="1" x14ac:dyDescent="0.35">
      <c r="A7" s="890" t="s">
        <v>1856</v>
      </c>
      <c r="B7" s="892" t="s">
        <v>2053</v>
      </c>
      <c r="C7" s="897">
        <v>18</v>
      </c>
      <c r="D7" s="898"/>
      <c r="E7" s="898"/>
      <c r="F7" s="900"/>
      <c r="G7" s="897">
        <v>0</v>
      </c>
      <c r="H7" s="898"/>
      <c r="I7" s="898"/>
      <c r="J7" s="900"/>
      <c r="K7" s="897">
        <v>0.72</v>
      </c>
      <c r="L7" s="898"/>
      <c r="M7" s="898"/>
      <c r="N7" s="904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1" t="s">
        <v>129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3" ht="14.4" customHeight="1" x14ac:dyDescent="0.3">
      <c r="A2" s="383" t="s">
        <v>333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0.93656322196781983</v>
      </c>
      <c r="C4" s="331">
        <f t="shared" ref="C4:M4" si="0">(C10+C8)/C6</f>
        <v>0.86405951817374449</v>
      </c>
      <c r="D4" s="331">
        <f t="shared" si="0"/>
        <v>0.91800201808871296</v>
      </c>
      <c r="E4" s="331">
        <f t="shared" si="0"/>
        <v>0.9594848605674936</v>
      </c>
      <c r="F4" s="331">
        <f t="shared" si="0"/>
        <v>0.97359781739023987</v>
      </c>
      <c r="G4" s="331">
        <f t="shared" si="0"/>
        <v>1.0122159332032352</v>
      </c>
      <c r="H4" s="331">
        <f t="shared" si="0"/>
        <v>0.98621961600932695</v>
      </c>
      <c r="I4" s="331">
        <f t="shared" si="0"/>
        <v>0.87654057722983214</v>
      </c>
      <c r="J4" s="331">
        <f t="shared" si="0"/>
        <v>0.87654057722983214</v>
      </c>
      <c r="K4" s="331">
        <f t="shared" si="0"/>
        <v>0.87654057722983214</v>
      </c>
      <c r="L4" s="331">
        <f t="shared" si="0"/>
        <v>0.87654057722983214</v>
      </c>
      <c r="M4" s="331">
        <f t="shared" si="0"/>
        <v>0.87654057722983214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6462.0997900000302</v>
      </c>
      <c r="C5" s="331">
        <f>IF(ISERROR(VLOOKUP($A5,'Man Tab'!$A:$Q,COLUMN()+2,0)),0,VLOOKUP($A5,'Man Tab'!$A:$Q,COLUMN()+2,0))</f>
        <v>7070.9552299999996</v>
      </c>
      <c r="D5" s="331">
        <f>IF(ISERROR(VLOOKUP($A5,'Man Tab'!$A:$Q,COLUMN()+2,0)),0,VLOOKUP($A5,'Man Tab'!$A:$Q,COLUMN()+2,0))</f>
        <v>6352.4731599999996</v>
      </c>
      <c r="E5" s="331">
        <f>IF(ISERROR(VLOOKUP($A5,'Man Tab'!$A:$Q,COLUMN()+2,0)),0,VLOOKUP($A5,'Man Tab'!$A:$Q,COLUMN()+2,0))</f>
        <v>6268.0340399999995</v>
      </c>
      <c r="F5" s="331">
        <f>IF(ISERROR(VLOOKUP($A5,'Man Tab'!$A:$Q,COLUMN()+2,0)),0,VLOOKUP($A5,'Man Tab'!$A:$Q,COLUMN()+2,0))</f>
        <v>5664.5966200000003</v>
      </c>
      <c r="G5" s="331">
        <f>IF(ISERROR(VLOOKUP($A5,'Man Tab'!$A:$Q,COLUMN()+2,0)),0,VLOOKUP($A5,'Man Tab'!$A:$Q,COLUMN()+2,0))</f>
        <v>5682.2279399999998</v>
      </c>
      <c r="H5" s="331">
        <f>IF(ISERROR(VLOOKUP($A5,'Man Tab'!$A:$Q,COLUMN()+2,0)),0,VLOOKUP($A5,'Man Tab'!$A:$Q,COLUMN()+2,0))</f>
        <v>6178.6065200000003</v>
      </c>
      <c r="I5" s="331">
        <f>IF(ISERROR(VLOOKUP($A5,'Man Tab'!$A:$Q,COLUMN()+2,0)),0,VLOOKUP($A5,'Man Tab'!$A:$Q,COLUMN()+2,0))</f>
        <v>4.9406564584124654E-324</v>
      </c>
      <c r="J5" s="331">
        <f>IF(ISERROR(VLOOKUP($A5,'Man Tab'!$A:$Q,COLUMN()+2,0)),0,VLOOKUP($A5,'Man Tab'!$A:$Q,COLUMN()+2,0))</f>
        <v>4.9406564584124654E-324</v>
      </c>
      <c r="K5" s="331">
        <f>IF(ISERROR(VLOOKUP($A5,'Man Tab'!$A:$Q,COLUMN()+2,0)),0,VLOOKUP($A5,'Man Tab'!$A:$Q,COLUMN()+2,0))</f>
        <v>4.9406564584124654E-324</v>
      </c>
      <c r="L5" s="331">
        <f>IF(ISERROR(VLOOKUP($A5,'Man Tab'!$A:$Q,COLUMN()+2,0)),0,VLOOKUP($A5,'Man Tab'!$A:$Q,COLUMN()+2,0))</f>
        <v>4.9406564584124654E-324</v>
      </c>
      <c r="M5" s="331">
        <f>IF(ISERROR(VLOOKUP($A5,'Man Tab'!$A:$Q,COLUMN()+2,0)),0,VLOOKUP($A5,'Man Tab'!$A:$Q,COLUMN()+2,0))</f>
        <v>4.9406564584124654E-324</v>
      </c>
    </row>
    <row r="6" spans="1:13" ht="14.4" customHeight="1" x14ac:dyDescent="0.3">
      <c r="A6" s="332" t="s">
        <v>98</v>
      </c>
      <c r="B6" s="333">
        <f>B5</f>
        <v>6462.0997900000302</v>
      </c>
      <c r="C6" s="333">
        <f t="shared" ref="C6:M6" si="1">C5+B6</f>
        <v>13533.055020000029</v>
      </c>
      <c r="D6" s="333">
        <f t="shared" si="1"/>
        <v>19885.52818000003</v>
      </c>
      <c r="E6" s="333">
        <f t="shared" si="1"/>
        <v>26153.562220000029</v>
      </c>
      <c r="F6" s="333">
        <f t="shared" si="1"/>
        <v>31818.158840000029</v>
      </c>
      <c r="G6" s="333">
        <f t="shared" si="1"/>
        <v>37500.38678000003</v>
      </c>
      <c r="H6" s="333">
        <f t="shared" si="1"/>
        <v>43678.993300000031</v>
      </c>
      <c r="I6" s="333">
        <f t="shared" si="1"/>
        <v>43678.993300000031</v>
      </c>
      <c r="J6" s="333">
        <f t="shared" si="1"/>
        <v>43678.993300000031</v>
      </c>
      <c r="K6" s="333">
        <f t="shared" si="1"/>
        <v>43678.993300000031</v>
      </c>
      <c r="L6" s="333">
        <f t="shared" si="1"/>
        <v>43678.993300000031</v>
      </c>
      <c r="M6" s="333">
        <f t="shared" si="1"/>
        <v>43678.993300000031</v>
      </c>
    </row>
    <row r="7" spans="1:13" ht="14.4" customHeight="1" x14ac:dyDescent="0.3">
      <c r="A7" s="332" t="s">
        <v>127</v>
      </c>
      <c r="B7" s="332">
        <v>17.207999999999998</v>
      </c>
      <c r="C7" s="332">
        <v>29.100999999999999</v>
      </c>
      <c r="D7" s="332">
        <v>52.55</v>
      </c>
      <c r="E7" s="332">
        <v>84.846999999999994</v>
      </c>
      <c r="F7" s="332">
        <v>96.617999999999995</v>
      </c>
      <c r="G7" s="332">
        <v>133.93199999999999</v>
      </c>
      <c r="H7" s="332">
        <v>159.68899999999999</v>
      </c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516.24</v>
      </c>
      <c r="C8" s="333">
        <f t="shared" ref="C8:M8" si="2">C7*30</f>
        <v>873.03</v>
      </c>
      <c r="D8" s="333">
        <f t="shared" si="2"/>
        <v>1576.5</v>
      </c>
      <c r="E8" s="333">
        <f t="shared" si="2"/>
        <v>2545.41</v>
      </c>
      <c r="F8" s="333">
        <f t="shared" si="2"/>
        <v>2898.54</v>
      </c>
      <c r="G8" s="333">
        <f t="shared" si="2"/>
        <v>4017.9599999999996</v>
      </c>
      <c r="H8" s="333">
        <f t="shared" si="2"/>
        <v>4790.67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5535925</v>
      </c>
      <c r="C9" s="332">
        <v>5284410</v>
      </c>
      <c r="D9" s="332">
        <v>5858120</v>
      </c>
      <c r="E9" s="332">
        <v>5870082</v>
      </c>
      <c r="F9" s="332">
        <v>5531013</v>
      </c>
      <c r="G9" s="332">
        <v>5860979</v>
      </c>
      <c r="H9" s="332">
        <v>4345881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5535.9250000000002</v>
      </c>
      <c r="C10" s="333">
        <f t="shared" ref="C10:M10" si="3">C9/1000+B10</f>
        <v>10820.334999999999</v>
      </c>
      <c r="D10" s="333">
        <f t="shared" si="3"/>
        <v>16678.454999999998</v>
      </c>
      <c r="E10" s="333">
        <f t="shared" si="3"/>
        <v>22548.536999999997</v>
      </c>
      <c r="F10" s="333">
        <f t="shared" si="3"/>
        <v>28079.549999999996</v>
      </c>
      <c r="G10" s="333">
        <f t="shared" si="3"/>
        <v>33940.528999999995</v>
      </c>
      <c r="H10" s="333">
        <f t="shared" si="3"/>
        <v>38286.409999999996</v>
      </c>
      <c r="I10" s="333">
        <f t="shared" si="3"/>
        <v>38286.409999999996</v>
      </c>
      <c r="J10" s="333">
        <f t="shared" si="3"/>
        <v>38286.409999999996</v>
      </c>
      <c r="K10" s="333">
        <f t="shared" si="3"/>
        <v>38286.409999999996</v>
      </c>
      <c r="L10" s="333">
        <f t="shared" si="3"/>
        <v>38286.409999999996</v>
      </c>
      <c r="M10" s="333">
        <f t="shared" si="3"/>
        <v>38286.409999999996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7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0.87885991973653332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0.87885991973653332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0" t="s">
        <v>335</v>
      </c>
      <c r="B1" s="480"/>
      <c r="C1" s="480"/>
      <c r="D1" s="480"/>
      <c r="E1" s="480"/>
      <c r="F1" s="480"/>
      <c r="G1" s="480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334" customFormat="1" ht="14.4" customHeight="1" thickBot="1" x14ac:dyDescent="0.3">
      <c r="A2" s="383" t="s">
        <v>333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1" t="s">
        <v>29</v>
      </c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263"/>
      <c r="Q3" s="265"/>
    </row>
    <row r="4" spans="1:17" ht="14.4" customHeight="1" x14ac:dyDescent="0.3">
      <c r="A4" s="102"/>
      <c r="B4" s="24">
        <v>2014</v>
      </c>
      <c r="C4" s="264" t="s">
        <v>30</v>
      </c>
      <c r="D4" s="242" t="s">
        <v>209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2" t="s">
        <v>215</v>
      </c>
      <c r="K4" s="242" t="s">
        <v>216</v>
      </c>
      <c r="L4" s="242" t="s">
        <v>217</v>
      </c>
      <c r="M4" s="242" t="s">
        <v>218</v>
      </c>
      <c r="N4" s="242" t="s">
        <v>219</v>
      </c>
      <c r="O4" s="242" t="s">
        <v>220</v>
      </c>
      <c r="P4" s="483" t="s">
        <v>3</v>
      </c>
      <c r="Q4" s="48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3.4584595208887258E-323</v>
      </c>
      <c r="Q6" s="188" t="s">
        <v>334</v>
      </c>
    </row>
    <row r="7" spans="1:17" ht="14.4" customHeight="1" x14ac:dyDescent="0.3">
      <c r="A7" s="19" t="s">
        <v>35</v>
      </c>
      <c r="B7" s="55">
        <v>41612.388719345901</v>
      </c>
      <c r="C7" s="56">
        <v>3467.6990599454898</v>
      </c>
      <c r="D7" s="56">
        <v>3070.2705500000202</v>
      </c>
      <c r="E7" s="56">
        <v>3356.69544</v>
      </c>
      <c r="F7" s="56">
        <v>2734.9643700000001</v>
      </c>
      <c r="G7" s="56">
        <v>3600.8876700000001</v>
      </c>
      <c r="H7" s="56">
        <v>2767.6987399999998</v>
      </c>
      <c r="I7" s="56">
        <v>2847.61058</v>
      </c>
      <c r="J7" s="56">
        <v>2614.1990300000002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20992.326379999999</v>
      </c>
      <c r="Q7" s="189">
        <v>0.86481084913299999</v>
      </c>
    </row>
    <row r="8" spans="1:17" ht="14.4" customHeight="1" x14ac:dyDescent="0.3">
      <c r="A8" s="19" t="s">
        <v>36</v>
      </c>
      <c r="B8" s="55">
        <v>10.999934823765001</v>
      </c>
      <c r="C8" s="56">
        <v>0.91666123531300003</v>
      </c>
      <c r="D8" s="56">
        <v>4.9406564584124654E-324</v>
      </c>
      <c r="E8" s="56">
        <v>4.9406564584124654E-324</v>
      </c>
      <c r="F8" s="56">
        <v>4.9406564584124654E-324</v>
      </c>
      <c r="G8" s="56">
        <v>2.1589999999999998</v>
      </c>
      <c r="H8" s="56">
        <v>2.1589999999999998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4.3179999999999996</v>
      </c>
      <c r="Q8" s="189">
        <v>0.67293905217399996</v>
      </c>
    </row>
    <row r="9" spans="1:17" ht="14.4" customHeight="1" x14ac:dyDescent="0.3">
      <c r="A9" s="19" t="s">
        <v>37</v>
      </c>
      <c r="B9" s="55">
        <v>1514.46521609612</v>
      </c>
      <c r="C9" s="56">
        <v>126.20543467467699</v>
      </c>
      <c r="D9" s="56">
        <v>107.843990000001</v>
      </c>
      <c r="E9" s="56">
        <v>143.76087999999999</v>
      </c>
      <c r="F9" s="56">
        <v>81.913730000000001</v>
      </c>
      <c r="G9" s="56">
        <v>148.72001</v>
      </c>
      <c r="H9" s="56">
        <v>130.85182</v>
      </c>
      <c r="I9" s="56">
        <v>128.68190000000001</v>
      </c>
      <c r="J9" s="56">
        <v>123.44314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865.21547000000101</v>
      </c>
      <c r="Q9" s="189">
        <v>0.97937311747699995</v>
      </c>
    </row>
    <row r="10" spans="1:17" ht="14.4" customHeight="1" x14ac:dyDescent="0.3">
      <c r="A10" s="19" t="s">
        <v>38</v>
      </c>
      <c r="B10" s="55">
        <v>150.499469217914</v>
      </c>
      <c r="C10" s="56">
        <v>12.541622434825999</v>
      </c>
      <c r="D10" s="56">
        <v>13.412839999999999</v>
      </c>
      <c r="E10" s="56">
        <v>11.26699</v>
      </c>
      <c r="F10" s="56">
        <v>15.06509</v>
      </c>
      <c r="G10" s="56">
        <v>15.62405</v>
      </c>
      <c r="H10" s="56">
        <v>15.27145</v>
      </c>
      <c r="I10" s="56">
        <v>15.69088</v>
      </c>
      <c r="J10" s="56">
        <v>15.154299999999999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101.48560000000001</v>
      </c>
      <c r="Q10" s="189">
        <v>1.1559862316439999</v>
      </c>
    </row>
    <row r="11" spans="1:17" ht="14.4" customHeight="1" x14ac:dyDescent="0.3">
      <c r="A11" s="19" t="s">
        <v>39</v>
      </c>
      <c r="B11" s="55">
        <v>349.698358712664</v>
      </c>
      <c r="C11" s="56">
        <v>29.141529892722001</v>
      </c>
      <c r="D11" s="56">
        <v>13.206049999999999</v>
      </c>
      <c r="E11" s="56">
        <v>9.4429400000000001</v>
      </c>
      <c r="F11" s="56">
        <v>25.440460000000002</v>
      </c>
      <c r="G11" s="56">
        <v>18.952000000000002</v>
      </c>
      <c r="H11" s="56">
        <v>20.59667</v>
      </c>
      <c r="I11" s="56">
        <v>26.992450000000002</v>
      </c>
      <c r="J11" s="56">
        <v>22.726099999999999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137.35667000000001</v>
      </c>
      <c r="Q11" s="189">
        <v>0.67334767600699996</v>
      </c>
    </row>
    <row r="12" spans="1:17" ht="14.4" customHeight="1" x14ac:dyDescent="0.3">
      <c r="A12" s="19" t="s">
        <v>40</v>
      </c>
      <c r="B12" s="55">
        <v>2395.6063713508202</v>
      </c>
      <c r="C12" s="56">
        <v>199.63386427923501</v>
      </c>
      <c r="D12" s="56">
        <v>9.7009999999999999E-2</v>
      </c>
      <c r="E12" s="56">
        <v>4.9406564584124654E-324</v>
      </c>
      <c r="F12" s="56">
        <v>0.81067</v>
      </c>
      <c r="G12" s="56">
        <v>4.947E-2</v>
      </c>
      <c r="H12" s="56">
        <v>0.79</v>
      </c>
      <c r="I12" s="56">
        <v>0.59084999999999999</v>
      </c>
      <c r="J12" s="56">
        <v>0.1139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2.4519000000000002</v>
      </c>
      <c r="Q12" s="189">
        <v>1.754569195E-3</v>
      </c>
    </row>
    <row r="13" spans="1:17" ht="14.4" customHeight="1" x14ac:dyDescent="0.3">
      <c r="A13" s="19" t="s">
        <v>41</v>
      </c>
      <c r="B13" s="55">
        <v>53.474047090371997</v>
      </c>
      <c r="C13" s="56">
        <v>4.4561705908639997</v>
      </c>
      <c r="D13" s="56">
        <v>5.5596899999999998</v>
      </c>
      <c r="E13" s="56">
        <v>2.1875599999999999</v>
      </c>
      <c r="F13" s="56">
        <v>6.1784800000000004</v>
      </c>
      <c r="G13" s="56">
        <v>3.7004199999999998</v>
      </c>
      <c r="H13" s="56">
        <v>7.0698100000000004</v>
      </c>
      <c r="I13" s="56">
        <v>3.6384699999999999</v>
      </c>
      <c r="J13" s="56">
        <v>4.2820499999999999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32.616480000000003</v>
      </c>
      <c r="Q13" s="189">
        <v>1.045628089824</v>
      </c>
    </row>
    <row r="14" spans="1:17" ht="14.4" customHeight="1" x14ac:dyDescent="0.3">
      <c r="A14" s="19" t="s">
        <v>42</v>
      </c>
      <c r="B14" s="55">
        <v>2305.02620726859</v>
      </c>
      <c r="C14" s="56">
        <v>192.08551727238299</v>
      </c>
      <c r="D14" s="56">
        <v>262.828000000001</v>
      </c>
      <c r="E14" s="56">
        <v>220.09800000000001</v>
      </c>
      <c r="F14" s="56">
        <v>196.14699999999999</v>
      </c>
      <c r="G14" s="56">
        <v>164.553</v>
      </c>
      <c r="H14" s="56">
        <v>139.57599999999999</v>
      </c>
      <c r="I14" s="56">
        <v>121.92100000000001</v>
      </c>
      <c r="J14" s="56">
        <v>112.907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1218.03</v>
      </c>
      <c r="Q14" s="189">
        <v>0.90586884521599997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3.4584595208887258E-323</v>
      </c>
      <c r="Q15" s="189" t="s">
        <v>334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3.4584595208887258E-323</v>
      </c>
      <c r="Q16" s="189" t="s">
        <v>334</v>
      </c>
    </row>
    <row r="17" spans="1:17" ht="14.4" customHeight="1" x14ac:dyDescent="0.3">
      <c r="A17" s="19" t="s">
        <v>45</v>
      </c>
      <c r="B17" s="55">
        <v>991.74947901422695</v>
      </c>
      <c r="C17" s="56">
        <v>82.645789917851999</v>
      </c>
      <c r="D17" s="56">
        <v>0.47069</v>
      </c>
      <c r="E17" s="56">
        <v>160.23263</v>
      </c>
      <c r="F17" s="56">
        <v>5.4035599999999997</v>
      </c>
      <c r="G17" s="56">
        <v>4.9406564584124654E-324</v>
      </c>
      <c r="H17" s="56">
        <v>5.5548200000000003</v>
      </c>
      <c r="I17" s="56">
        <v>28.3963</v>
      </c>
      <c r="J17" s="56">
        <v>7.0500400000000001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207.10803999999999</v>
      </c>
      <c r="Q17" s="189">
        <v>0.357996007861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4.9406564584124654E-324</v>
      </c>
      <c r="F18" s="56">
        <v>3.153</v>
      </c>
      <c r="G18" s="56">
        <v>4.9406564584124654E-324</v>
      </c>
      <c r="H18" s="56">
        <v>0.89400000000000002</v>
      </c>
      <c r="I18" s="56">
        <v>3.1320000000000001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7.1790000000000003</v>
      </c>
      <c r="Q18" s="189" t="s">
        <v>334</v>
      </c>
    </row>
    <row r="19" spans="1:17" ht="14.4" customHeight="1" x14ac:dyDescent="0.3">
      <c r="A19" s="19" t="s">
        <v>47</v>
      </c>
      <c r="B19" s="55">
        <v>3970.0031598988899</v>
      </c>
      <c r="C19" s="56">
        <v>330.83359665824099</v>
      </c>
      <c r="D19" s="56">
        <v>172.25284000000099</v>
      </c>
      <c r="E19" s="56">
        <v>371.84129000000001</v>
      </c>
      <c r="F19" s="56">
        <v>408.47075000000001</v>
      </c>
      <c r="G19" s="56">
        <v>190.64100999999999</v>
      </c>
      <c r="H19" s="56">
        <v>469.77330999999998</v>
      </c>
      <c r="I19" s="56">
        <v>390.53816</v>
      </c>
      <c r="J19" s="56">
        <v>270.43911000000003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2273.9564700000001</v>
      </c>
      <c r="Q19" s="189">
        <v>0.98191636994200004</v>
      </c>
    </row>
    <row r="20" spans="1:17" ht="14.4" customHeight="1" x14ac:dyDescent="0.3">
      <c r="A20" s="19" t="s">
        <v>48</v>
      </c>
      <c r="B20" s="55">
        <v>23016.113871327201</v>
      </c>
      <c r="C20" s="56">
        <v>1918.0094892772699</v>
      </c>
      <c r="D20" s="56">
        <v>1831.2866300000101</v>
      </c>
      <c r="E20" s="56">
        <v>1810.09328</v>
      </c>
      <c r="F20" s="56">
        <v>1841.3370500000001</v>
      </c>
      <c r="G20" s="56">
        <v>1863.4494099999999</v>
      </c>
      <c r="H20" s="56">
        <v>1845.1389999999999</v>
      </c>
      <c r="I20" s="56">
        <v>1867.07988</v>
      </c>
      <c r="J20" s="56">
        <v>2740.4412000000002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13798.82645</v>
      </c>
      <c r="Q20" s="189">
        <v>1.0277639044269999</v>
      </c>
    </row>
    <row r="21" spans="1:17" ht="14.4" customHeight="1" x14ac:dyDescent="0.3">
      <c r="A21" s="20" t="s">
        <v>49</v>
      </c>
      <c r="B21" s="55">
        <v>6923.9824672376399</v>
      </c>
      <c r="C21" s="56">
        <v>576.99853893647003</v>
      </c>
      <c r="D21" s="56">
        <v>984.48900000000503</v>
      </c>
      <c r="E21" s="56">
        <v>984.48900000000003</v>
      </c>
      <c r="F21" s="56">
        <v>984.48900000000003</v>
      </c>
      <c r="G21" s="56">
        <v>258.22199999999998</v>
      </c>
      <c r="H21" s="56">
        <v>258.22199999999998</v>
      </c>
      <c r="I21" s="56">
        <v>258.221</v>
      </c>
      <c r="J21" s="56">
        <v>258.221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3986.3530000000001</v>
      </c>
      <c r="Q21" s="189">
        <v>0.98696783712699998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31.3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31.3</v>
      </c>
      <c r="Q22" s="189" t="s">
        <v>334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1.3833838083554903E-322</v>
      </c>
      <c r="Q23" s="189" t="s">
        <v>334</v>
      </c>
    </row>
    <row r="24" spans="1:17" ht="14.4" customHeight="1" x14ac:dyDescent="0.3">
      <c r="A24" s="20" t="s">
        <v>52</v>
      </c>
      <c r="B24" s="55">
        <v>-1.45519152283669E-11</v>
      </c>
      <c r="C24" s="56">
        <v>-9.0949470177292804E-13</v>
      </c>
      <c r="D24" s="56">
        <v>0.382499999998</v>
      </c>
      <c r="E24" s="56">
        <v>0.84721999999999997</v>
      </c>
      <c r="F24" s="56">
        <v>17.800000000000999</v>
      </c>
      <c r="G24" s="56">
        <v>1.0760000000000001</v>
      </c>
      <c r="H24" s="56">
        <v>0.99999999999900002</v>
      </c>
      <c r="I24" s="56">
        <v>-10.265529999998</v>
      </c>
      <c r="J24" s="56">
        <v>9.6296499999989997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20.469840000001</v>
      </c>
      <c r="Q24" s="189"/>
    </row>
    <row r="25" spans="1:17" ht="14.4" customHeight="1" x14ac:dyDescent="0.3">
      <c r="A25" s="21" t="s">
        <v>53</v>
      </c>
      <c r="B25" s="58">
        <v>83294.007301384103</v>
      </c>
      <c r="C25" s="59">
        <v>6941.1672751153401</v>
      </c>
      <c r="D25" s="59">
        <v>6462.0997900000302</v>
      </c>
      <c r="E25" s="59">
        <v>7070.9552299999996</v>
      </c>
      <c r="F25" s="59">
        <v>6352.4731599999996</v>
      </c>
      <c r="G25" s="59">
        <v>6268.0340399999995</v>
      </c>
      <c r="H25" s="59">
        <v>5664.5966200000003</v>
      </c>
      <c r="I25" s="59">
        <v>5682.2279399999998</v>
      </c>
      <c r="J25" s="59">
        <v>6178.6065200000003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43678.993300000002</v>
      </c>
      <c r="Q25" s="190">
        <v>0.898963522761</v>
      </c>
    </row>
    <row r="26" spans="1:17" ht="14.4" customHeight="1" x14ac:dyDescent="0.3">
      <c r="A26" s="19" t="s">
        <v>54</v>
      </c>
      <c r="B26" s="55">
        <v>5932.00680464984</v>
      </c>
      <c r="C26" s="56">
        <v>494.33390038748701</v>
      </c>
      <c r="D26" s="56">
        <v>428.61149</v>
      </c>
      <c r="E26" s="56">
        <v>380.26181000000003</v>
      </c>
      <c r="F26" s="56">
        <v>430.52564999999998</v>
      </c>
      <c r="G26" s="56">
        <v>454.63333</v>
      </c>
      <c r="H26" s="56">
        <v>450.08927</v>
      </c>
      <c r="I26" s="56">
        <v>408.46963</v>
      </c>
      <c r="J26" s="56">
        <v>807.89982999999995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3360.4910100000002</v>
      </c>
      <c r="Q26" s="189">
        <v>0.97114550288599999</v>
      </c>
    </row>
    <row r="27" spans="1:17" ht="14.4" customHeight="1" x14ac:dyDescent="0.3">
      <c r="A27" s="22" t="s">
        <v>55</v>
      </c>
      <c r="B27" s="58">
        <v>89226.014106033894</v>
      </c>
      <c r="C27" s="59">
        <v>7435.5011755028299</v>
      </c>
      <c r="D27" s="59">
        <v>6890.7112800000295</v>
      </c>
      <c r="E27" s="59">
        <v>7451.2170400000005</v>
      </c>
      <c r="F27" s="59">
        <v>6782.99881</v>
      </c>
      <c r="G27" s="59">
        <v>6722.6673700000001</v>
      </c>
      <c r="H27" s="59">
        <v>6114.6858899999997</v>
      </c>
      <c r="I27" s="59">
        <v>6090.6975700000003</v>
      </c>
      <c r="J27" s="59">
        <v>6986.5063499999997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47039.48431</v>
      </c>
      <c r="Q27" s="190">
        <v>0.90376239225599997</v>
      </c>
    </row>
    <row r="28" spans="1:17" ht="14.4" customHeight="1" x14ac:dyDescent="0.3">
      <c r="A28" s="20" t="s">
        <v>56</v>
      </c>
      <c r="B28" s="55">
        <v>38.301482461538001</v>
      </c>
      <c r="C28" s="56">
        <v>3.191790205128</v>
      </c>
      <c r="D28" s="56">
        <v>1.2351641146031164E-322</v>
      </c>
      <c r="E28" s="56">
        <v>2.0190000000000001</v>
      </c>
      <c r="F28" s="56">
        <v>24.0946</v>
      </c>
      <c r="G28" s="56">
        <v>1.2351641146031164E-322</v>
      </c>
      <c r="H28" s="56">
        <v>0.1804</v>
      </c>
      <c r="I28" s="56">
        <v>31.66234</v>
      </c>
      <c r="J28" s="56">
        <v>0.18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58.136339999999997</v>
      </c>
      <c r="Q28" s="189">
        <v>2.6020480341179999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6.9169190417774516E-323</v>
      </c>
      <c r="Q29" s="189" t="s">
        <v>334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3.4584595208887258E-322</v>
      </c>
      <c r="Q30" s="189">
        <v>0</v>
      </c>
    </row>
    <row r="31" spans="1:17" ht="14.4" customHeight="1" thickBot="1" x14ac:dyDescent="0.35">
      <c r="A31" s="23" t="s">
        <v>59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1.7292297604443629E-322</v>
      </c>
      <c r="Q31" s="191" t="s">
        <v>334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234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0" t="s">
        <v>61</v>
      </c>
      <c r="B1" s="480"/>
      <c r="C1" s="480"/>
      <c r="D1" s="480"/>
      <c r="E1" s="480"/>
      <c r="F1" s="480"/>
      <c r="G1" s="480"/>
      <c r="H1" s="485"/>
      <c r="I1" s="485"/>
      <c r="J1" s="485"/>
      <c r="K1" s="485"/>
    </row>
    <row r="2" spans="1:11" s="64" customFormat="1" ht="14.4" customHeight="1" thickBot="1" x14ac:dyDescent="0.35">
      <c r="A2" s="383" t="s">
        <v>333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1" t="s">
        <v>62</v>
      </c>
      <c r="C3" s="482"/>
      <c r="D3" s="482"/>
      <c r="E3" s="482"/>
      <c r="F3" s="488" t="s">
        <v>63</v>
      </c>
      <c r="G3" s="482"/>
      <c r="H3" s="482"/>
      <c r="I3" s="482"/>
      <c r="J3" s="482"/>
      <c r="K3" s="489"/>
    </row>
    <row r="4" spans="1:11" ht="14.4" customHeight="1" x14ac:dyDescent="0.3">
      <c r="A4" s="102"/>
      <c r="B4" s="486"/>
      <c r="C4" s="487"/>
      <c r="D4" s="487"/>
      <c r="E4" s="487"/>
      <c r="F4" s="490" t="s">
        <v>225</v>
      </c>
      <c r="G4" s="492" t="s">
        <v>64</v>
      </c>
      <c r="H4" s="266" t="s">
        <v>184</v>
      </c>
      <c r="I4" s="490" t="s">
        <v>65</v>
      </c>
      <c r="J4" s="492" t="s">
        <v>227</v>
      </c>
      <c r="K4" s="493" t="s">
        <v>228</v>
      </c>
    </row>
    <row r="5" spans="1:11" ht="42" thickBot="1" x14ac:dyDescent="0.35">
      <c r="A5" s="103"/>
      <c r="B5" s="28" t="s">
        <v>221</v>
      </c>
      <c r="C5" s="29" t="s">
        <v>222</v>
      </c>
      <c r="D5" s="30" t="s">
        <v>223</v>
      </c>
      <c r="E5" s="30" t="s">
        <v>224</v>
      </c>
      <c r="F5" s="491"/>
      <c r="G5" s="491"/>
      <c r="H5" s="29" t="s">
        <v>226</v>
      </c>
      <c r="I5" s="491"/>
      <c r="J5" s="491"/>
      <c r="K5" s="494"/>
    </row>
    <row r="6" spans="1:11" ht="14.4" customHeight="1" thickBot="1" x14ac:dyDescent="0.35">
      <c r="A6" s="622" t="s">
        <v>336</v>
      </c>
      <c r="B6" s="604">
        <v>85712.278353475398</v>
      </c>
      <c r="C6" s="604">
        <v>86733.435410000006</v>
      </c>
      <c r="D6" s="605">
        <v>1021.1570565245599</v>
      </c>
      <c r="E6" s="606">
        <v>1.011913778004</v>
      </c>
      <c r="F6" s="604">
        <v>83294.007301384103</v>
      </c>
      <c r="G6" s="605">
        <v>48588.170925807397</v>
      </c>
      <c r="H6" s="607">
        <v>6178.6065200000003</v>
      </c>
      <c r="I6" s="604">
        <v>43678.993300000002</v>
      </c>
      <c r="J6" s="605">
        <v>-4909.1776258073296</v>
      </c>
      <c r="K6" s="608">
        <v>0.52439538827700005</v>
      </c>
    </row>
    <row r="7" spans="1:11" ht="14.4" customHeight="1" thickBot="1" x14ac:dyDescent="0.35">
      <c r="A7" s="623" t="s">
        <v>337</v>
      </c>
      <c r="B7" s="604">
        <v>48037.579058201802</v>
      </c>
      <c r="C7" s="604">
        <v>46781.962899999999</v>
      </c>
      <c r="D7" s="605">
        <v>-1255.6161582018501</v>
      </c>
      <c r="E7" s="606">
        <v>0.97386179356199998</v>
      </c>
      <c r="F7" s="604">
        <v>48392.1583239061</v>
      </c>
      <c r="G7" s="605">
        <v>28228.7590222785</v>
      </c>
      <c r="H7" s="607">
        <v>2892.8255199999999</v>
      </c>
      <c r="I7" s="604">
        <v>23353.800299999999</v>
      </c>
      <c r="J7" s="605">
        <v>-4874.9587222785303</v>
      </c>
      <c r="K7" s="608">
        <v>0.48259472420400001</v>
      </c>
    </row>
    <row r="8" spans="1:11" ht="14.4" customHeight="1" thickBot="1" x14ac:dyDescent="0.35">
      <c r="A8" s="624" t="s">
        <v>338</v>
      </c>
      <c r="B8" s="604">
        <v>45686.671268502403</v>
      </c>
      <c r="C8" s="604">
        <v>44495.124900000003</v>
      </c>
      <c r="D8" s="605">
        <v>-1191.5463685023601</v>
      </c>
      <c r="E8" s="606">
        <v>0.97391916864500006</v>
      </c>
      <c r="F8" s="604">
        <v>46087.132116637498</v>
      </c>
      <c r="G8" s="605">
        <v>26884.160401371901</v>
      </c>
      <c r="H8" s="607">
        <v>2779.9185200000002</v>
      </c>
      <c r="I8" s="604">
        <v>22135.7703</v>
      </c>
      <c r="J8" s="605">
        <v>-4748.3901013718596</v>
      </c>
      <c r="K8" s="608">
        <v>0.48030261991500001</v>
      </c>
    </row>
    <row r="9" spans="1:11" ht="14.4" customHeight="1" thickBot="1" x14ac:dyDescent="0.35">
      <c r="A9" s="625" t="s">
        <v>339</v>
      </c>
      <c r="B9" s="609">
        <v>4.9406564584124654E-324</v>
      </c>
      <c r="C9" s="609">
        <v>4.0000000000000003E-5</v>
      </c>
      <c r="D9" s="610">
        <v>4.0000000000000003E-5</v>
      </c>
      <c r="E9" s="611" t="s">
        <v>340</v>
      </c>
      <c r="F9" s="609">
        <v>0</v>
      </c>
      <c r="G9" s="610">
        <v>0</v>
      </c>
      <c r="H9" s="612">
        <v>4.9406564584124654E-324</v>
      </c>
      <c r="I9" s="609">
        <v>-2.0000000000000001E-4</v>
      </c>
      <c r="J9" s="610">
        <v>-2.0000000000000001E-4</v>
      </c>
      <c r="K9" s="613" t="s">
        <v>334</v>
      </c>
    </row>
    <row r="10" spans="1:11" ht="14.4" customHeight="1" thickBot="1" x14ac:dyDescent="0.35">
      <c r="A10" s="626" t="s">
        <v>341</v>
      </c>
      <c r="B10" s="604">
        <v>4.9406564584124654E-324</v>
      </c>
      <c r="C10" s="604">
        <v>4.0000000000000003E-5</v>
      </c>
      <c r="D10" s="605">
        <v>4.0000000000000003E-5</v>
      </c>
      <c r="E10" s="614" t="s">
        <v>340</v>
      </c>
      <c r="F10" s="604">
        <v>0</v>
      </c>
      <c r="G10" s="605">
        <v>0</v>
      </c>
      <c r="H10" s="607">
        <v>4.9406564584124654E-324</v>
      </c>
      <c r="I10" s="604">
        <v>-2.0000000000000001E-4</v>
      </c>
      <c r="J10" s="605">
        <v>-2.0000000000000001E-4</v>
      </c>
      <c r="K10" s="615" t="s">
        <v>334</v>
      </c>
    </row>
    <row r="11" spans="1:11" ht="14.4" customHeight="1" thickBot="1" x14ac:dyDescent="0.35">
      <c r="A11" s="625" t="s">
        <v>342</v>
      </c>
      <c r="B11" s="609">
        <v>43520.3626237266</v>
      </c>
      <c r="C11" s="609">
        <v>38788.165110000002</v>
      </c>
      <c r="D11" s="610">
        <v>-4732.1975137265599</v>
      </c>
      <c r="E11" s="616">
        <v>0.89126474991299998</v>
      </c>
      <c r="F11" s="609">
        <v>41612.388719345901</v>
      </c>
      <c r="G11" s="610">
        <v>24273.893419618398</v>
      </c>
      <c r="H11" s="612">
        <v>2614.1990300000002</v>
      </c>
      <c r="I11" s="609">
        <v>20992.326379999999</v>
      </c>
      <c r="J11" s="610">
        <v>-3281.5670396184</v>
      </c>
      <c r="K11" s="617">
        <v>0.50447299532699996</v>
      </c>
    </row>
    <row r="12" spans="1:11" ht="14.4" customHeight="1" thickBot="1" x14ac:dyDescent="0.35">
      <c r="A12" s="626" t="s">
        <v>343</v>
      </c>
      <c r="B12" s="604">
        <v>208.73685869260899</v>
      </c>
      <c r="C12" s="604">
        <v>195.88669999999999</v>
      </c>
      <c r="D12" s="605">
        <v>-12.850158692608</v>
      </c>
      <c r="E12" s="606">
        <v>0.93843847812400005</v>
      </c>
      <c r="F12" s="604">
        <v>196.03508234523201</v>
      </c>
      <c r="G12" s="605">
        <v>114.35379803471901</v>
      </c>
      <c r="H12" s="607">
        <v>52.817979999999999</v>
      </c>
      <c r="I12" s="604">
        <v>89.624049999999997</v>
      </c>
      <c r="J12" s="605">
        <v>-24.729748034718</v>
      </c>
      <c r="K12" s="608">
        <v>0.45718372919599998</v>
      </c>
    </row>
    <row r="13" spans="1:11" ht="14.4" customHeight="1" thickBot="1" x14ac:dyDescent="0.35">
      <c r="A13" s="626" t="s">
        <v>344</v>
      </c>
      <c r="B13" s="604">
        <v>39180</v>
      </c>
      <c r="C13" s="604">
        <v>34959.39299</v>
      </c>
      <c r="D13" s="605">
        <v>-4220.6070099999997</v>
      </c>
      <c r="E13" s="606">
        <v>0.89227649285300004</v>
      </c>
      <c r="F13" s="604">
        <v>35999.906493505798</v>
      </c>
      <c r="G13" s="605">
        <v>20999.945454545101</v>
      </c>
      <c r="H13" s="607">
        <v>2263.59735</v>
      </c>
      <c r="I13" s="604">
        <v>17735.7837</v>
      </c>
      <c r="J13" s="605">
        <v>-3264.1617545450599</v>
      </c>
      <c r="K13" s="608">
        <v>0.49266193797399999</v>
      </c>
    </row>
    <row r="14" spans="1:11" ht="14.4" customHeight="1" thickBot="1" x14ac:dyDescent="0.35">
      <c r="A14" s="626" t="s">
        <v>345</v>
      </c>
      <c r="B14" s="604">
        <v>103.66775782872899</v>
      </c>
      <c r="C14" s="604">
        <v>4.9406564584124654E-324</v>
      </c>
      <c r="D14" s="605">
        <v>-103.66775782872899</v>
      </c>
      <c r="E14" s="606">
        <v>0</v>
      </c>
      <c r="F14" s="604">
        <v>13.999999999999</v>
      </c>
      <c r="G14" s="605">
        <v>8.1666666666659999</v>
      </c>
      <c r="H14" s="607">
        <v>4.9406564584124654E-324</v>
      </c>
      <c r="I14" s="604">
        <v>3.4584595208887258E-323</v>
      </c>
      <c r="J14" s="605">
        <v>-8.1666666666659999</v>
      </c>
      <c r="K14" s="608">
        <v>4.9406564584124654E-324</v>
      </c>
    </row>
    <row r="15" spans="1:11" ht="14.4" customHeight="1" thickBot="1" x14ac:dyDescent="0.35">
      <c r="A15" s="626" t="s">
        <v>346</v>
      </c>
      <c r="B15" s="604">
        <v>4027.8334290350799</v>
      </c>
      <c r="C15" s="604">
        <v>3632.3648199999998</v>
      </c>
      <c r="D15" s="605">
        <v>-395.46860903507701</v>
      </c>
      <c r="E15" s="606">
        <v>0.90181604676399996</v>
      </c>
      <c r="F15" s="604">
        <v>3401.9202138034898</v>
      </c>
      <c r="G15" s="605">
        <v>1984.4534580520401</v>
      </c>
      <c r="H15" s="607">
        <v>297.78370000000001</v>
      </c>
      <c r="I15" s="604">
        <v>1981.7791400000001</v>
      </c>
      <c r="J15" s="605">
        <v>-2.6743180520349998</v>
      </c>
      <c r="K15" s="608">
        <v>0.582547213176</v>
      </c>
    </row>
    <row r="16" spans="1:11" ht="14.4" customHeight="1" thickBot="1" x14ac:dyDescent="0.35">
      <c r="A16" s="626" t="s">
        <v>347</v>
      </c>
      <c r="B16" s="604">
        <v>2.3095754031999999E-2</v>
      </c>
      <c r="C16" s="604">
        <v>0.52059999999999995</v>
      </c>
      <c r="D16" s="605">
        <v>0.49750424596699999</v>
      </c>
      <c r="E16" s="606">
        <v>22.540939744404</v>
      </c>
      <c r="F16" s="604">
        <v>0.52692969128300005</v>
      </c>
      <c r="G16" s="605">
        <v>0.30737565324799998</v>
      </c>
      <c r="H16" s="607">
        <v>4.9406564584124654E-324</v>
      </c>
      <c r="I16" s="604">
        <v>0.48530000000000001</v>
      </c>
      <c r="J16" s="605">
        <v>0.177924346751</v>
      </c>
      <c r="K16" s="608">
        <v>0.92099573819400005</v>
      </c>
    </row>
    <row r="17" spans="1:11" ht="14.4" customHeight="1" thickBot="1" x14ac:dyDescent="0.35">
      <c r="A17" s="626" t="s">
        <v>348</v>
      </c>
      <c r="B17" s="604">
        <v>0</v>
      </c>
      <c r="C17" s="604">
        <v>4.9406564584124654E-324</v>
      </c>
      <c r="D17" s="605">
        <v>4.9406564584124654E-324</v>
      </c>
      <c r="E17" s="614" t="s">
        <v>334</v>
      </c>
      <c r="F17" s="604">
        <v>2000</v>
      </c>
      <c r="G17" s="605">
        <v>1166.6666666666699</v>
      </c>
      <c r="H17" s="607">
        <v>4.9406564584124654E-324</v>
      </c>
      <c r="I17" s="604">
        <v>1184.65419</v>
      </c>
      <c r="J17" s="605">
        <v>17.987523333336</v>
      </c>
      <c r="K17" s="608">
        <v>0.59232709500000003</v>
      </c>
    </row>
    <row r="18" spans="1:11" ht="14.4" customHeight="1" thickBot="1" x14ac:dyDescent="0.35">
      <c r="A18" s="625" t="s">
        <v>349</v>
      </c>
      <c r="B18" s="609">
        <v>12.000215544337999</v>
      </c>
      <c r="C18" s="609">
        <v>10.914999999999999</v>
      </c>
      <c r="D18" s="610">
        <v>-1.085215544338</v>
      </c>
      <c r="E18" s="616">
        <v>0.90956699566499999</v>
      </c>
      <c r="F18" s="609">
        <v>10.999934823765001</v>
      </c>
      <c r="G18" s="610">
        <v>6.4166286471960001</v>
      </c>
      <c r="H18" s="612">
        <v>4.9406564584124654E-324</v>
      </c>
      <c r="I18" s="609">
        <v>4.3179999999999996</v>
      </c>
      <c r="J18" s="610">
        <v>-2.0986286471960001</v>
      </c>
      <c r="K18" s="617">
        <v>0.39254778043499999</v>
      </c>
    </row>
    <row r="19" spans="1:11" ht="14.4" customHeight="1" thickBot="1" x14ac:dyDescent="0.35">
      <c r="A19" s="626" t="s">
        <v>350</v>
      </c>
      <c r="B19" s="604">
        <v>12.000215544337999</v>
      </c>
      <c r="C19" s="604">
        <v>10.914999999999999</v>
      </c>
      <c r="D19" s="605">
        <v>-1.085215544338</v>
      </c>
      <c r="E19" s="606">
        <v>0.90956699566499999</v>
      </c>
      <c r="F19" s="604">
        <v>10.999934823765001</v>
      </c>
      <c r="G19" s="605">
        <v>6.4166286471960001</v>
      </c>
      <c r="H19" s="607">
        <v>4.9406564584124654E-324</v>
      </c>
      <c r="I19" s="604">
        <v>4.3179999999999996</v>
      </c>
      <c r="J19" s="605">
        <v>-2.0986286471960001</v>
      </c>
      <c r="K19" s="608">
        <v>0.39254778043499999</v>
      </c>
    </row>
    <row r="20" spans="1:11" ht="14.4" customHeight="1" thickBot="1" x14ac:dyDescent="0.35">
      <c r="A20" s="625" t="s">
        <v>351</v>
      </c>
      <c r="B20" s="609">
        <v>1537.08327697342</v>
      </c>
      <c r="C20" s="609">
        <v>1513.98938</v>
      </c>
      <c r="D20" s="610">
        <v>-23.093896973420001</v>
      </c>
      <c r="E20" s="616">
        <v>0.98497550697500003</v>
      </c>
      <c r="F20" s="609">
        <v>1514.46521609612</v>
      </c>
      <c r="G20" s="610">
        <v>883.43804272273803</v>
      </c>
      <c r="H20" s="612">
        <v>123.44314</v>
      </c>
      <c r="I20" s="609">
        <v>865.21547000000101</v>
      </c>
      <c r="J20" s="610">
        <v>-18.222572722736999</v>
      </c>
      <c r="K20" s="617">
        <v>0.57130098519500006</v>
      </c>
    </row>
    <row r="21" spans="1:11" ht="14.4" customHeight="1" thickBot="1" x14ac:dyDescent="0.35">
      <c r="A21" s="626" t="s">
        <v>352</v>
      </c>
      <c r="B21" s="604">
        <v>18.370414194493002</v>
      </c>
      <c r="C21" s="604">
        <v>0.29160999999999998</v>
      </c>
      <c r="D21" s="605">
        <v>-18.078804194492999</v>
      </c>
      <c r="E21" s="606">
        <v>1.5873893582999999E-2</v>
      </c>
      <c r="F21" s="604">
        <v>0.29160969114000002</v>
      </c>
      <c r="G21" s="605">
        <v>0.17010565316500001</v>
      </c>
      <c r="H21" s="607">
        <v>4.9406564584124654E-324</v>
      </c>
      <c r="I21" s="604">
        <v>0.40862999999999999</v>
      </c>
      <c r="J21" s="605">
        <v>0.23852434683400001</v>
      </c>
      <c r="K21" s="608">
        <v>1.4012908775470001</v>
      </c>
    </row>
    <row r="22" spans="1:11" ht="14.4" customHeight="1" thickBot="1" x14ac:dyDescent="0.35">
      <c r="A22" s="626" t="s">
        <v>353</v>
      </c>
      <c r="B22" s="604">
        <v>0</v>
      </c>
      <c r="C22" s="604">
        <v>4.9406564584124654E-324</v>
      </c>
      <c r="D22" s="605">
        <v>4.9406564584124654E-324</v>
      </c>
      <c r="E22" s="614" t="s">
        <v>334</v>
      </c>
      <c r="F22" s="604">
        <v>1</v>
      </c>
      <c r="G22" s="605">
        <v>0.58333333333299997</v>
      </c>
      <c r="H22" s="607">
        <v>4.9406564584124654E-324</v>
      </c>
      <c r="I22" s="604">
        <v>0.76122999999999996</v>
      </c>
      <c r="J22" s="605">
        <v>0.17789666666599999</v>
      </c>
      <c r="K22" s="608">
        <v>0.76122999999999996</v>
      </c>
    </row>
    <row r="23" spans="1:11" ht="14.4" customHeight="1" thickBot="1" x14ac:dyDescent="0.35">
      <c r="A23" s="626" t="s">
        <v>354</v>
      </c>
      <c r="B23" s="604">
        <v>27.804848366213999</v>
      </c>
      <c r="C23" s="604">
        <v>26.319680000000002</v>
      </c>
      <c r="D23" s="605">
        <v>-1.4851683662140001</v>
      </c>
      <c r="E23" s="606">
        <v>0.94658599296500001</v>
      </c>
      <c r="F23" s="604">
        <v>26.379532306819002</v>
      </c>
      <c r="G23" s="605">
        <v>15.388060512311</v>
      </c>
      <c r="H23" s="607">
        <v>1.2614399999999999</v>
      </c>
      <c r="I23" s="604">
        <v>10.47376</v>
      </c>
      <c r="J23" s="605">
        <v>-4.9143005123109997</v>
      </c>
      <c r="K23" s="608">
        <v>0.39704115593</v>
      </c>
    </row>
    <row r="24" spans="1:11" ht="14.4" customHeight="1" thickBot="1" x14ac:dyDescent="0.35">
      <c r="A24" s="626" t="s">
        <v>355</v>
      </c>
      <c r="B24" s="604">
        <v>1400.0513495591699</v>
      </c>
      <c r="C24" s="604">
        <v>1397.5444500000001</v>
      </c>
      <c r="D24" s="605">
        <v>-2.5068995591699998</v>
      </c>
      <c r="E24" s="606">
        <v>0.99820942313200001</v>
      </c>
      <c r="F24" s="604">
        <v>1398.5346674217301</v>
      </c>
      <c r="G24" s="605">
        <v>815.81188932934197</v>
      </c>
      <c r="H24" s="607">
        <v>112.63026000000001</v>
      </c>
      <c r="I24" s="604">
        <v>810.27234000000101</v>
      </c>
      <c r="J24" s="605">
        <v>-5.5395493293409999</v>
      </c>
      <c r="K24" s="608">
        <v>0.57937236657400004</v>
      </c>
    </row>
    <row r="25" spans="1:11" ht="14.4" customHeight="1" thickBot="1" x14ac:dyDescent="0.35">
      <c r="A25" s="626" t="s">
        <v>356</v>
      </c>
      <c r="B25" s="604">
        <v>25</v>
      </c>
      <c r="C25" s="604">
        <v>26.928599999999999</v>
      </c>
      <c r="D25" s="605">
        <v>1.9286000000000001</v>
      </c>
      <c r="E25" s="606">
        <v>1.0771440000000001</v>
      </c>
      <c r="F25" s="604">
        <v>24.379913989051001</v>
      </c>
      <c r="G25" s="605">
        <v>14.221616493613</v>
      </c>
      <c r="H25" s="607">
        <v>4.9406564584124654E-324</v>
      </c>
      <c r="I25" s="604">
        <v>3.4584595208887258E-323</v>
      </c>
      <c r="J25" s="605">
        <v>-14.221616493613</v>
      </c>
      <c r="K25" s="608">
        <v>0</v>
      </c>
    </row>
    <row r="26" spans="1:11" ht="14.4" customHeight="1" thickBot="1" x14ac:dyDescent="0.35">
      <c r="A26" s="626" t="s">
        <v>357</v>
      </c>
      <c r="B26" s="604">
        <v>4.8005094261450001</v>
      </c>
      <c r="C26" s="604">
        <v>7.2279499999999999</v>
      </c>
      <c r="D26" s="605">
        <v>2.4274405738540001</v>
      </c>
      <c r="E26" s="606">
        <v>1.505663119966</v>
      </c>
      <c r="F26" s="604">
        <v>7.4145450614820003</v>
      </c>
      <c r="G26" s="605">
        <v>4.325151285864</v>
      </c>
      <c r="H26" s="607">
        <v>1.25</v>
      </c>
      <c r="I26" s="604">
        <v>4.9119999999999999</v>
      </c>
      <c r="J26" s="605">
        <v>0.58684871413499995</v>
      </c>
      <c r="K26" s="608">
        <v>0.66248164375100005</v>
      </c>
    </row>
    <row r="27" spans="1:11" ht="14.4" customHeight="1" thickBot="1" x14ac:dyDescent="0.35">
      <c r="A27" s="626" t="s">
        <v>358</v>
      </c>
      <c r="B27" s="604">
        <v>61.056155427394998</v>
      </c>
      <c r="C27" s="604">
        <v>55.67709</v>
      </c>
      <c r="D27" s="605">
        <v>-5.379065427395</v>
      </c>
      <c r="E27" s="606">
        <v>0.91189970299000001</v>
      </c>
      <c r="F27" s="604">
        <v>56.464947625899001</v>
      </c>
      <c r="G27" s="605">
        <v>32.937886115108</v>
      </c>
      <c r="H27" s="607">
        <v>8.3014399999999995</v>
      </c>
      <c r="I27" s="604">
        <v>38.387509999999999</v>
      </c>
      <c r="J27" s="605">
        <v>5.4496238848919996</v>
      </c>
      <c r="K27" s="608">
        <v>0.67984672994499995</v>
      </c>
    </row>
    <row r="28" spans="1:11" ht="14.4" customHeight="1" thickBot="1" x14ac:dyDescent="0.35">
      <c r="A28" s="625" t="s">
        <v>359</v>
      </c>
      <c r="B28" s="609">
        <v>166.00906466213399</v>
      </c>
      <c r="C28" s="609">
        <v>166.73367999999999</v>
      </c>
      <c r="D28" s="610">
        <v>0.72461533786599996</v>
      </c>
      <c r="E28" s="616">
        <v>1.004364914285</v>
      </c>
      <c r="F28" s="609">
        <v>150.499469217914</v>
      </c>
      <c r="G28" s="610">
        <v>87.791357043782995</v>
      </c>
      <c r="H28" s="612">
        <v>15.154299999999999</v>
      </c>
      <c r="I28" s="609">
        <v>101.48560000000001</v>
      </c>
      <c r="J28" s="610">
        <v>13.694242956217</v>
      </c>
      <c r="K28" s="617">
        <v>0.67432530179200001</v>
      </c>
    </row>
    <row r="29" spans="1:11" ht="14.4" customHeight="1" thickBot="1" x14ac:dyDescent="0.35">
      <c r="A29" s="626" t="s">
        <v>360</v>
      </c>
      <c r="B29" s="604">
        <v>145.00979126873199</v>
      </c>
      <c r="C29" s="604">
        <v>143.67321000000001</v>
      </c>
      <c r="D29" s="605">
        <v>-1.3365812687309999</v>
      </c>
      <c r="E29" s="606">
        <v>0.990782820545</v>
      </c>
      <c r="F29" s="604">
        <v>136.99951682959599</v>
      </c>
      <c r="G29" s="605">
        <v>79.916384817264003</v>
      </c>
      <c r="H29" s="607">
        <v>14.14757</v>
      </c>
      <c r="I29" s="604">
        <v>95.086460000000002</v>
      </c>
      <c r="J29" s="605">
        <v>15.170075182734999</v>
      </c>
      <c r="K29" s="608">
        <v>0.69406419964400001</v>
      </c>
    </row>
    <row r="30" spans="1:11" ht="14.4" customHeight="1" thickBot="1" x14ac:dyDescent="0.35">
      <c r="A30" s="626" t="s">
        <v>361</v>
      </c>
      <c r="B30" s="604">
        <v>20.999273393401999</v>
      </c>
      <c r="C30" s="604">
        <v>19.737030000000001</v>
      </c>
      <c r="D30" s="605">
        <v>-1.262243393401</v>
      </c>
      <c r="E30" s="606">
        <v>0.93989109195499998</v>
      </c>
      <c r="F30" s="604">
        <v>13.499952388317</v>
      </c>
      <c r="G30" s="605">
        <v>7.8749722265180004</v>
      </c>
      <c r="H30" s="607">
        <v>1.0067299999999999</v>
      </c>
      <c r="I30" s="604">
        <v>5.5765200000000004</v>
      </c>
      <c r="J30" s="605">
        <v>-2.2984522265180001</v>
      </c>
      <c r="K30" s="608">
        <v>0.41307701239099998</v>
      </c>
    </row>
    <row r="31" spans="1:11" ht="14.4" customHeight="1" thickBot="1" x14ac:dyDescent="0.35">
      <c r="A31" s="626" t="s">
        <v>362</v>
      </c>
      <c r="B31" s="604">
        <v>0</v>
      </c>
      <c r="C31" s="604">
        <v>3.3234400000000002</v>
      </c>
      <c r="D31" s="605">
        <v>3.3234400000000002</v>
      </c>
      <c r="E31" s="614" t="s">
        <v>334</v>
      </c>
      <c r="F31" s="604">
        <v>0</v>
      </c>
      <c r="G31" s="605">
        <v>0</v>
      </c>
      <c r="H31" s="607">
        <v>4.9406564584124654E-324</v>
      </c>
      <c r="I31" s="604">
        <v>0.82262000000000002</v>
      </c>
      <c r="J31" s="605">
        <v>0.82262000000000002</v>
      </c>
      <c r="K31" s="615" t="s">
        <v>334</v>
      </c>
    </row>
    <row r="32" spans="1:11" ht="14.4" customHeight="1" thickBot="1" x14ac:dyDescent="0.35">
      <c r="A32" s="625" t="s">
        <v>363</v>
      </c>
      <c r="B32" s="609">
        <v>379.58952953477399</v>
      </c>
      <c r="C32" s="609">
        <v>334.01636000000002</v>
      </c>
      <c r="D32" s="610">
        <v>-45.573169534773001</v>
      </c>
      <c r="E32" s="616">
        <v>0.87994092041799998</v>
      </c>
      <c r="F32" s="609">
        <v>349.698358712664</v>
      </c>
      <c r="G32" s="610">
        <v>203.99070924905399</v>
      </c>
      <c r="H32" s="612">
        <v>22.726099999999999</v>
      </c>
      <c r="I32" s="609">
        <v>137.35667000000001</v>
      </c>
      <c r="J32" s="610">
        <v>-66.634039249053998</v>
      </c>
      <c r="K32" s="617">
        <v>0.39278614433699999</v>
      </c>
    </row>
    <row r="33" spans="1:11" ht="14.4" customHeight="1" thickBot="1" x14ac:dyDescent="0.35">
      <c r="A33" s="626" t="s">
        <v>364</v>
      </c>
      <c r="B33" s="604">
        <v>86.051441054083995</v>
      </c>
      <c r="C33" s="604">
        <v>3.3</v>
      </c>
      <c r="D33" s="605">
        <v>-82.751441054083998</v>
      </c>
      <c r="E33" s="606">
        <v>3.8349154407E-2</v>
      </c>
      <c r="F33" s="604">
        <v>3.808547110074</v>
      </c>
      <c r="G33" s="605">
        <v>2.2216524808760001</v>
      </c>
      <c r="H33" s="607">
        <v>4.9406564584124654E-324</v>
      </c>
      <c r="I33" s="604">
        <v>2.7534999999999998</v>
      </c>
      <c r="J33" s="605">
        <v>0.53184751912299999</v>
      </c>
      <c r="K33" s="608">
        <v>0.72297910999000004</v>
      </c>
    </row>
    <row r="34" spans="1:11" ht="14.4" customHeight="1" thickBot="1" x14ac:dyDescent="0.35">
      <c r="A34" s="626" t="s">
        <v>365</v>
      </c>
      <c r="B34" s="604">
        <v>8.6005170675719995</v>
      </c>
      <c r="C34" s="604">
        <v>7.3830299999999998</v>
      </c>
      <c r="D34" s="605">
        <v>-1.217487067572</v>
      </c>
      <c r="E34" s="606">
        <v>0.85844024748600001</v>
      </c>
      <c r="F34" s="604">
        <v>7.4314478666769999</v>
      </c>
      <c r="G34" s="605">
        <v>4.3350112555609996</v>
      </c>
      <c r="H34" s="607">
        <v>0.75377000000000005</v>
      </c>
      <c r="I34" s="604">
        <v>4.6563999999999997</v>
      </c>
      <c r="J34" s="605">
        <v>0.32138874443799997</v>
      </c>
      <c r="K34" s="608">
        <v>0.62658045693599995</v>
      </c>
    </row>
    <row r="35" spans="1:11" ht="14.4" customHeight="1" thickBot="1" x14ac:dyDescent="0.35">
      <c r="A35" s="626" t="s">
        <v>366</v>
      </c>
      <c r="B35" s="604">
        <v>32.883642088824999</v>
      </c>
      <c r="C35" s="604">
        <v>48.380290000000002</v>
      </c>
      <c r="D35" s="605">
        <v>15.496647911174</v>
      </c>
      <c r="E35" s="606">
        <v>1.47125704231</v>
      </c>
      <c r="F35" s="604">
        <v>49.766295842533999</v>
      </c>
      <c r="G35" s="605">
        <v>29.030339241478</v>
      </c>
      <c r="H35" s="607">
        <v>6.2983799999999999</v>
      </c>
      <c r="I35" s="604">
        <v>17.2638</v>
      </c>
      <c r="J35" s="605">
        <v>-11.766539241478</v>
      </c>
      <c r="K35" s="608">
        <v>0.34689742742000002</v>
      </c>
    </row>
    <row r="36" spans="1:11" ht="14.4" customHeight="1" thickBot="1" x14ac:dyDescent="0.35">
      <c r="A36" s="626" t="s">
        <v>367</v>
      </c>
      <c r="B36" s="604">
        <v>55.402209620382997</v>
      </c>
      <c r="C36" s="604">
        <v>41.04213</v>
      </c>
      <c r="D36" s="605">
        <v>-14.360079620383001</v>
      </c>
      <c r="E36" s="606">
        <v>0.74080312466200005</v>
      </c>
      <c r="F36" s="604">
        <v>45.043326802655002</v>
      </c>
      <c r="G36" s="605">
        <v>26.275273968215</v>
      </c>
      <c r="H36" s="607">
        <v>3.6932</v>
      </c>
      <c r="I36" s="604">
        <v>21.201879999999999</v>
      </c>
      <c r="J36" s="605">
        <v>-5.073393968215</v>
      </c>
      <c r="K36" s="608">
        <v>0.47069969083000002</v>
      </c>
    </row>
    <row r="37" spans="1:11" ht="14.4" customHeight="1" thickBot="1" x14ac:dyDescent="0.35">
      <c r="A37" s="626" t="s">
        <v>368</v>
      </c>
      <c r="B37" s="604">
        <v>9.4467897812110007</v>
      </c>
      <c r="C37" s="604">
        <v>8.22532</v>
      </c>
      <c r="D37" s="605">
        <v>-1.221469781211</v>
      </c>
      <c r="E37" s="606">
        <v>0.87070001455500001</v>
      </c>
      <c r="F37" s="604">
        <v>17.066866518238999</v>
      </c>
      <c r="G37" s="605">
        <v>9.9556721356390003</v>
      </c>
      <c r="H37" s="607">
        <v>0.62000999999999995</v>
      </c>
      <c r="I37" s="604">
        <v>7.6706599999999998</v>
      </c>
      <c r="J37" s="605">
        <v>-2.2850121356390001</v>
      </c>
      <c r="K37" s="608">
        <v>0.44944747132099999</v>
      </c>
    </row>
    <row r="38" spans="1:11" ht="14.4" customHeight="1" thickBot="1" x14ac:dyDescent="0.35">
      <c r="A38" s="626" t="s">
        <v>369</v>
      </c>
      <c r="B38" s="604">
        <v>4.9406564584124654E-324</v>
      </c>
      <c r="C38" s="604">
        <v>0.1</v>
      </c>
      <c r="D38" s="605">
        <v>0.1</v>
      </c>
      <c r="E38" s="614" t="s">
        <v>340</v>
      </c>
      <c r="F38" s="604">
        <v>0.173653692443</v>
      </c>
      <c r="G38" s="605">
        <v>0.101297987258</v>
      </c>
      <c r="H38" s="607">
        <v>4.9406564584124654E-324</v>
      </c>
      <c r="I38" s="604">
        <v>3.4584595208887258E-323</v>
      </c>
      <c r="J38" s="605">
        <v>-0.101297987258</v>
      </c>
      <c r="K38" s="608">
        <v>1.9762625833649862E-322</v>
      </c>
    </row>
    <row r="39" spans="1:11" ht="14.4" customHeight="1" thickBot="1" x14ac:dyDescent="0.35">
      <c r="A39" s="626" t="s">
        <v>370</v>
      </c>
      <c r="B39" s="604">
        <v>2.5976719443270002</v>
      </c>
      <c r="C39" s="604">
        <v>3.7703700000000002</v>
      </c>
      <c r="D39" s="605">
        <v>1.1726980556719999</v>
      </c>
      <c r="E39" s="606">
        <v>1.451441937552</v>
      </c>
      <c r="F39" s="604">
        <v>2.1046990414770002</v>
      </c>
      <c r="G39" s="605">
        <v>1.227741107528</v>
      </c>
      <c r="H39" s="607">
        <v>0.70872999999999997</v>
      </c>
      <c r="I39" s="604">
        <v>2.0753300000000001</v>
      </c>
      <c r="J39" s="605">
        <v>0.847588892471</v>
      </c>
      <c r="K39" s="608">
        <v>0.98604596624100005</v>
      </c>
    </row>
    <row r="40" spans="1:11" ht="14.4" customHeight="1" thickBot="1" x14ac:dyDescent="0.35">
      <c r="A40" s="626" t="s">
        <v>371</v>
      </c>
      <c r="B40" s="604">
        <v>184.60725797836901</v>
      </c>
      <c r="C40" s="604">
        <v>160.83102</v>
      </c>
      <c r="D40" s="605">
        <v>-23.776237978367998</v>
      </c>
      <c r="E40" s="606">
        <v>0.87120637487999997</v>
      </c>
      <c r="F40" s="604">
        <v>179.82369473596501</v>
      </c>
      <c r="G40" s="605">
        <v>104.897155262646</v>
      </c>
      <c r="H40" s="607">
        <v>5.5518400000000003</v>
      </c>
      <c r="I40" s="604">
        <v>48.342840000000002</v>
      </c>
      <c r="J40" s="605">
        <v>-56.554315262646</v>
      </c>
      <c r="K40" s="608">
        <v>0.26883464979900001</v>
      </c>
    </row>
    <row r="41" spans="1:11" ht="14.4" customHeight="1" thickBot="1" x14ac:dyDescent="0.35">
      <c r="A41" s="626" t="s">
        <v>372</v>
      </c>
      <c r="B41" s="604">
        <v>4.9406564584124654E-324</v>
      </c>
      <c r="C41" s="604">
        <v>4.9406564584124654E-324</v>
      </c>
      <c r="D41" s="605">
        <v>0</v>
      </c>
      <c r="E41" s="606">
        <v>1</v>
      </c>
      <c r="F41" s="604">
        <v>4.9406564584124654E-324</v>
      </c>
      <c r="G41" s="605">
        <v>0</v>
      </c>
      <c r="H41" s="607">
        <v>4.9406564584124654E-324</v>
      </c>
      <c r="I41" s="604">
        <v>6.9850000000000003</v>
      </c>
      <c r="J41" s="605">
        <v>6.9850000000000003</v>
      </c>
      <c r="K41" s="615" t="s">
        <v>340</v>
      </c>
    </row>
    <row r="42" spans="1:11" ht="14.4" customHeight="1" thickBot="1" x14ac:dyDescent="0.35">
      <c r="A42" s="626" t="s">
        <v>373</v>
      </c>
      <c r="B42" s="604">
        <v>4.9406564584124654E-324</v>
      </c>
      <c r="C42" s="604">
        <v>0.47553000000000001</v>
      </c>
      <c r="D42" s="605">
        <v>0.47553000000000001</v>
      </c>
      <c r="E42" s="614" t="s">
        <v>340</v>
      </c>
      <c r="F42" s="604">
        <v>0.483562493388</v>
      </c>
      <c r="G42" s="605">
        <v>0.28207812114300002</v>
      </c>
      <c r="H42" s="607">
        <v>4.9406564584124654E-324</v>
      </c>
      <c r="I42" s="604">
        <v>3.4584595208887258E-323</v>
      </c>
      <c r="J42" s="605">
        <v>-0.28207812114300002</v>
      </c>
      <c r="K42" s="608">
        <v>6.9169190417774516E-323</v>
      </c>
    </row>
    <row r="43" spans="1:11" ht="14.4" customHeight="1" thickBot="1" x14ac:dyDescent="0.35">
      <c r="A43" s="626" t="s">
        <v>374</v>
      </c>
      <c r="B43" s="604">
        <v>4.9406564584124654E-324</v>
      </c>
      <c r="C43" s="604">
        <v>1.915</v>
      </c>
      <c r="D43" s="605">
        <v>1.915</v>
      </c>
      <c r="E43" s="614" t="s">
        <v>340</v>
      </c>
      <c r="F43" s="604">
        <v>0</v>
      </c>
      <c r="G43" s="605">
        <v>0</v>
      </c>
      <c r="H43" s="607">
        <v>4.9406564584124654E-324</v>
      </c>
      <c r="I43" s="604">
        <v>3.4584595208887258E-323</v>
      </c>
      <c r="J43" s="605">
        <v>3.4584595208887258E-323</v>
      </c>
      <c r="K43" s="615" t="s">
        <v>334</v>
      </c>
    </row>
    <row r="44" spans="1:11" ht="14.4" customHeight="1" thickBot="1" x14ac:dyDescent="0.35">
      <c r="A44" s="626" t="s">
        <v>375</v>
      </c>
      <c r="B44" s="604">
        <v>4.9406564584124654E-324</v>
      </c>
      <c r="C44" s="604">
        <v>58.593670000000003</v>
      </c>
      <c r="D44" s="605">
        <v>58.593670000000003</v>
      </c>
      <c r="E44" s="614" t="s">
        <v>340</v>
      </c>
      <c r="F44" s="604">
        <v>43.996264609207998</v>
      </c>
      <c r="G44" s="605">
        <v>25.664487688705002</v>
      </c>
      <c r="H44" s="607">
        <v>5.1001700000000003</v>
      </c>
      <c r="I44" s="604">
        <v>26.407260000000001</v>
      </c>
      <c r="J44" s="605">
        <v>0.74277231129400001</v>
      </c>
      <c r="K44" s="608">
        <v>0.60021595547999995</v>
      </c>
    </row>
    <row r="45" spans="1:11" ht="14.4" customHeight="1" thickBot="1" x14ac:dyDescent="0.35">
      <c r="A45" s="625" t="s">
        <v>376</v>
      </c>
      <c r="B45" s="609">
        <v>1.8363050135850001</v>
      </c>
      <c r="C45" s="609">
        <v>3586.8780700000002</v>
      </c>
      <c r="D45" s="610">
        <v>3585.0417649864098</v>
      </c>
      <c r="E45" s="616">
        <v>1953.3127903393699</v>
      </c>
      <c r="F45" s="609">
        <v>2395.6063713508202</v>
      </c>
      <c r="G45" s="610">
        <v>1397.4370499546401</v>
      </c>
      <c r="H45" s="612">
        <v>0.1139</v>
      </c>
      <c r="I45" s="609">
        <v>2.4519000000000002</v>
      </c>
      <c r="J45" s="610">
        <v>-1394.9851499546401</v>
      </c>
      <c r="K45" s="617">
        <v>1.0234986970000001E-3</v>
      </c>
    </row>
    <row r="46" spans="1:11" ht="14.4" customHeight="1" thickBot="1" x14ac:dyDescent="0.35">
      <c r="A46" s="626" t="s">
        <v>377</v>
      </c>
      <c r="B46" s="604">
        <v>0</v>
      </c>
      <c r="C46" s="604">
        <v>10.4137</v>
      </c>
      <c r="D46" s="605">
        <v>10.4137</v>
      </c>
      <c r="E46" s="614" t="s">
        <v>334</v>
      </c>
      <c r="F46" s="604">
        <v>8.2455193087430008</v>
      </c>
      <c r="G46" s="605">
        <v>4.8098862634330004</v>
      </c>
      <c r="H46" s="607">
        <v>4.9406564584124654E-324</v>
      </c>
      <c r="I46" s="604">
        <v>3.4584595208887258E-323</v>
      </c>
      <c r="J46" s="605">
        <v>-4.8098862634330004</v>
      </c>
      <c r="K46" s="608">
        <v>4.9406564584124654E-324</v>
      </c>
    </row>
    <row r="47" spans="1:11" ht="14.4" customHeight="1" thickBot="1" x14ac:dyDescent="0.35">
      <c r="A47" s="626" t="s">
        <v>378</v>
      </c>
      <c r="B47" s="604">
        <v>0</v>
      </c>
      <c r="C47" s="604">
        <v>3575.3685</v>
      </c>
      <c r="D47" s="605">
        <v>3575.3685</v>
      </c>
      <c r="E47" s="614" t="s">
        <v>334</v>
      </c>
      <c r="F47" s="604">
        <v>2383.3122148601301</v>
      </c>
      <c r="G47" s="605">
        <v>1390.26545866841</v>
      </c>
      <c r="H47" s="607">
        <v>4.9406564584124654E-324</v>
      </c>
      <c r="I47" s="604">
        <v>3.4584595208887258E-323</v>
      </c>
      <c r="J47" s="605">
        <v>-1390.26545866841</v>
      </c>
      <c r="K47" s="608">
        <v>0</v>
      </c>
    </row>
    <row r="48" spans="1:11" ht="14.4" customHeight="1" thickBot="1" x14ac:dyDescent="0.35">
      <c r="A48" s="626" t="s">
        <v>379</v>
      </c>
      <c r="B48" s="604">
        <v>4.9406564584124654E-324</v>
      </c>
      <c r="C48" s="604">
        <v>0.1212</v>
      </c>
      <c r="D48" s="605">
        <v>0.1212</v>
      </c>
      <c r="E48" s="614" t="s">
        <v>340</v>
      </c>
      <c r="F48" s="604">
        <v>0</v>
      </c>
      <c r="G48" s="605">
        <v>0</v>
      </c>
      <c r="H48" s="607">
        <v>4.9406564584124654E-324</v>
      </c>
      <c r="I48" s="604">
        <v>0.79</v>
      </c>
      <c r="J48" s="605">
        <v>0.79</v>
      </c>
      <c r="K48" s="615" t="s">
        <v>334</v>
      </c>
    </row>
    <row r="49" spans="1:11" ht="14.4" customHeight="1" thickBot="1" x14ac:dyDescent="0.35">
      <c r="A49" s="626" t="s">
        <v>380</v>
      </c>
      <c r="B49" s="604">
        <v>1.8363050135850001</v>
      </c>
      <c r="C49" s="604">
        <v>0.97467000000000004</v>
      </c>
      <c r="D49" s="605">
        <v>-0.86163501358500005</v>
      </c>
      <c r="E49" s="606">
        <v>0.53077783526599998</v>
      </c>
      <c r="F49" s="604">
        <v>4.0486371819429996</v>
      </c>
      <c r="G49" s="605">
        <v>2.3617050227999998</v>
      </c>
      <c r="H49" s="607">
        <v>0.1139</v>
      </c>
      <c r="I49" s="604">
        <v>1.6618999999999999</v>
      </c>
      <c r="J49" s="605">
        <v>-0.69980502280000001</v>
      </c>
      <c r="K49" s="608">
        <v>0.41048380610899998</v>
      </c>
    </row>
    <row r="50" spans="1:11" ht="14.4" customHeight="1" thickBot="1" x14ac:dyDescent="0.35">
      <c r="A50" s="625" t="s">
        <v>381</v>
      </c>
      <c r="B50" s="609">
        <v>69.790253047554003</v>
      </c>
      <c r="C50" s="609">
        <v>58.190759999999997</v>
      </c>
      <c r="D50" s="610">
        <v>-11.599493047554001</v>
      </c>
      <c r="E50" s="616">
        <v>0.83379494211500005</v>
      </c>
      <c r="F50" s="609">
        <v>53.474047090371997</v>
      </c>
      <c r="G50" s="610">
        <v>31.19319413605</v>
      </c>
      <c r="H50" s="612">
        <v>4.2820499999999999</v>
      </c>
      <c r="I50" s="609">
        <v>32.616480000000003</v>
      </c>
      <c r="J50" s="610">
        <v>1.423285863949</v>
      </c>
      <c r="K50" s="617">
        <v>0.60994971906399997</v>
      </c>
    </row>
    <row r="51" spans="1:11" ht="14.4" customHeight="1" thickBot="1" x14ac:dyDescent="0.35">
      <c r="A51" s="626" t="s">
        <v>382</v>
      </c>
      <c r="B51" s="604">
        <v>15.303605394073999</v>
      </c>
      <c r="C51" s="604">
        <v>13.95051</v>
      </c>
      <c r="D51" s="605">
        <v>-1.353095394074</v>
      </c>
      <c r="E51" s="606">
        <v>0.91158322766199995</v>
      </c>
      <c r="F51" s="604">
        <v>12.479155205494999</v>
      </c>
      <c r="G51" s="605">
        <v>7.2795072032050001</v>
      </c>
      <c r="H51" s="607">
        <v>1.2177800000000001</v>
      </c>
      <c r="I51" s="604">
        <v>8.3294999999999995</v>
      </c>
      <c r="J51" s="605">
        <v>1.0499927967939999</v>
      </c>
      <c r="K51" s="608">
        <v>0.66747306711300003</v>
      </c>
    </row>
    <row r="52" spans="1:11" ht="14.4" customHeight="1" thickBot="1" x14ac:dyDescent="0.35">
      <c r="A52" s="626" t="s">
        <v>383</v>
      </c>
      <c r="B52" s="604">
        <v>4.9406564584124654E-324</v>
      </c>
      <c r="C52" s="604">
        <v>2.7959999999999998</v>
      </c>
      <c r="D52" s="605">
        <v>2.7959999999999998</v>
      </c>
      <c r="E52" s="614" t="s">
        <v>340</v>
      </c>
      <c r="F52" s="604">
        <v>0</v>
      </c>
      <c r="G52" s="605">
        <v>0</v>
      </c>
      <c r="H52" s="607">
        <v>4.9406564584124654E-324</v>
      </c>
      <c r="I52" s="604">
        <v>3.4584595208887258E-323</v>
      </c>
      <c r="J52" s="605">
        <v>3.4584595208887258E-323</v>
      </c>
      <c r="K52" s="615" t="s">
        <v>334</v>
      </c>
    </row>
    <row r="53" spans="1:11" ht="14.4" customHeight="1" thickBot="1" x14ac:dyDescent="0.35">
      <c r="A53" s="626" t="s">
        <v>384</v>
      </c>
      <c r="B53" s="604">
        <v>1.757480486041</v>
      </c>
      <c r="C53" s="604">
        <v>0.75788999999999995</v>
      </c>
      <c r="D53" s="605">
        <v>-0.99959048604099998</v>
      </c>
      <c r="E53" s="606">
        <v>0.43123665157000002</v>
      </c>
      <c r="F53" s="604">
        <v>0</v>
      </c>
      <c r="G53" s="605">
        <v>0</v>
      </c>
      <c r="H53" s="607">
        <v>4.9406564584124654E-324</v>
      </c>
      <c r="I53" s="604">
        <v>3.4584595208887258E-323</v>
      </c>
      <c r="J53" s="605">
        <v>3.4584595208887258E-323</v>
      </c>
      <c r="K53" s="615" t="s">
        <v>334</v>
      </c>
    </row>
    <row r="54" spans="1:11" ht="14.4" customHeight="1" thickBot="1" x14ac:dyDescent="0.35">
      <c r="A54" s="626" t="s">
        <v>385</v>
      </c>
      <c r="B54" s="604">
        <v>52.729167167438</v>
      </c>
      <c r="C54" s="604">
        <v>40.686360000000001</v>
      </c>
      <c r="D54" s="605">
        <v>-12.042807167437999</v>
      </c>
      <c r="E54" s="606">
        <v>0.77161013885899998</v>
      </c>
      <c r="F54" s="604">
        <v>0</v>
      </c>
      <c r="G54" s="605">
        <v>0</v>
      </c>
      <c r="H54" s="607">
        <v>4.9406564584124654E-324</v>
      </c>
      <c r="I54" s="604">
        <v>3.4584595208887258E-323</v>
      </c>
      <c r="J54" s="605">
        <v>3.4584595208887258E-323</v>
      </c>
      <c r="K54" s="615" t="s">
        <v>334</v>
      </c>
    </row>
    <row r="55" spans="1:11" ht="14.4" customHeight="1" thickBot="1" x14ac:dyDescent="0.35">
      <c r="A55" s="626" t="s">
        <v>386</v>
      </c>
      <c r="B55" s="604">
        <v>4.9406564584124654E-324</v>
      </c>
      <c r="C55" s="604">
        <v>4.9406564584124654E-324</v>
      </c>
      <c r="D55" s="605">
        <v>0</v>
      </c>
      <c r="E55" s="606">
        <v>1</v>
      </c>
      <c r="F55" s="604">
        <v>2.0001923881139998</v>
      </c>
      <c r="G55" s="605">
        <v>1.1667788930659999</v>
      </c>
      <c r="H55" s="607">
        <v>0.28804999999999997</v>
      </c>
      <c r="I55" s="604">
        <v>1.0707</v>
      </c>
      <c r="J55" s="605">
        <v>-9.6078893065999996E-2</v>
      </c>
      <c r="K55" s="608">
        <v>0.53529850746399998</v>
      </c>
    </row>
    <row r="56" spans="1:11" ht="14.4" customHeight="1" thickBot="1" x14ac:dyDescent="0.35">
      <c r="A56" s="626" t="s">
        <v>387</v>
      </c>
      <c r="B56" s="604">
        <v>4.9406564584124654E-324</v>
      </c>
      <c r="C56" s="604">
        <v>4.9406564584124654E-324</v>
      </c>
      <c r="D56" s="605">
        <v>0</v>
      </c>
      <c r="E56" s="606">
        <v>1</v>
      </c>
      <c r="F56" s="604">
        <v>38.994699496761001</v>
      </c>
      <c r="G56" s="605">
        <v>22.746908039777001</v>
      </c>
      <c r="H56" s="607">
        <v>2.7762199999999999</v>
      </c>
      <c r="I56" s="604">
        <v>23.216280000000001</v>
      </c>
      <c r="J56" s="605">
        <v>0.46937196022200001</v>
      </c>
      <c r="K56" s="608">
        <v>0.59537014772800001</v>
      </c>
    </row>
    <row r="57" spans="1:11" ht="14.4" customHeight="1" thickBot="1" x14ac:dyDescent="0.35">
      <c r="A57" s="625" t="s">
        <v>388</v>
      </c>
      <c r="B57" s="609">
        <v>4.9406564584124654E-324</v>
      </c>
      <c r="C57" s="609">
        <v>36.236499999999999</v>
      </c>
      <c r="D57" s="610">
        <v>36.236499999999999</v>
      </c>
      <c r="E57" s="611" t="s">
        <v>340</v>
      </c>
      <c r="F57" s="609">
        <v>0</v>
      </c>
      <c r="G57" s="610">
        <v>0</v>
      </c>
      <c r="H57" s="612">
        <v>4.9406564584124654E-324</v>
      </c>
      <c r="I57" s="609">
        <v>3.4584595208887258E-323</v>
      </c>
      <c r="J57" s="610">
        <v>3.4584595208887258E-323</v>
      </c>
      <c r="K57" s="613" t="s">
        <v>334</v>
      </c>
    </row>
    <row r="58" spans="1:11" ht="14.4" customHeight="1" thickBot="1" x14ac:dyDescent="0.35">
      <c r="A58" s="626" t="s">
        <v>389</v>
      </c>
      <c r="B58" s="604">
        <v>4.9406564584124654E-324</v>
      </c>
      <c r="C58" s="604">
        <v>36.236499999999999</v>
      </c>
      <c r="D58" s="605">
        <v>36.236499999999999</v>
      </c>
      <c r="E58" s="614" t="s">
        <v>340</v>
      </c>
      <c r="F58" s="604">
        <v>0</v>
      </c>
      <c r="G58" s="605">
        <v>0</v>
      </c>
      <c r="H58" s="607">
        <v>4.9406564584124654E-324</v>
      </c>
      <c r="I58" s="604">
        <v>3.4584595208887258E-323</v>
      </c>
      <c r="J58" s="605">
        <v>3.4584595208887258E-323</v>
      </c>
      <c r="K58" s="615" t="s">
        <v>334</v>
      </c>
    </row>
    <row r="59" spans="1:11" ht="14.4" customHeight="1" thickBot="1" x14ac:dyDescent="0.35">
      <c r="A59" s="624" t="s">
        <v>42</v>
      </c>
      <c r="B59" s="604">
        <v>2350.90778969948</v>
      </c>
      <c r="C59" s="604">
        <v>2286.8380000000002</v>
      </c>
      <c r="D59" s="605">
        <v>-64.069789699479003</v>
      </c>
      <c r="E59" s="606">
        <v>0.97274678743999998</v>
      </c>
      <c r="F59" s="604">
        <v>2305.02620726859</v>
      </c>
      <c r="G59" s="605">
        <v>1344.59862090668</v>
      </c>
      <c r="H59" s="607">
        <v>112.907</v>
      </c>
      <c r="I59" s="604">
        <v>1218.03</v>
      </c>
      <c r="J59" s="605">
        <v>-126.568620906677</v>
      </c>
      <c r="K59" s="608">
        <v>0.52842349304199998</v>
      </c>
    </row>
    <row r="60" spans="1:11" ht="14.4" customHeight="1" thickBot="1" x14ac:dyDescent="0.35">
      <c r="A60" s="625" t="s">
        <v>390</v>
      </c>
      <c r="B60" s="609">
        <v>2350.90778969948</v>
      </c>
      <c r="C60" s="609">
        <v>2286.8380000000002</v>
      </c>
      <c r="D60" s="610">
        <v>-64.069789699479003</v>
      </c>
      <c r="E60" s="616">
        <v>0.97274678743999998</v>
      </c>
      <c r="F60" s="609">
        <v>2305.02620726859</v>
      </c>
      <c r="G60" s="610">
        <v>1344.59862090668</v>
      </c>
      <c r="H60" s="612">
        <v>112.907</v>
      </c>
      <c r="I60" s="609">
        <v>1218.03</v>
      </c>
      <c r="J60" s="610">
        <v>-126.568620906677</v>
      </c>
      <c r="K60" s="617">
        <v>0.52842349304199998</v>
      </c>
    </row>
    <row r="61" spans="1:11" ht="14.4" customHeight="1" thickBot="1" x14ac:dyDescent="0.35">
      <c r="A61" s="626" t="s">
        <v>391</v>
      </c>
      <c r="B61" s="604">
        <v>724.79209604198797</v>
      </c>
      <c r="C61" s="604">
        <v>732.822</v>
      </c>
      <c r="D61" s="605">
        <v>8.0299039580109994</v>
      </c>
      <c r="E61" s="606">
        <v>1.011078906629</v>
      </c>
      <c r="F61" s="604">
        <v>727.34504333401401</v>
      </c>
      <c r="G61" s="605">
        <v>424.28460861150802</v>
      </c>
      <c r="H61" s="607">
        <v>52.006</v>
      </c>
      <c r="I61" s="604">
        <v>357.02100000000002</v>
      </c>
      <c r="J61" s="605">
        <v>-67.263608611506996</v>
      </c>
      <c r="K61" s="608">
        <v>0.49085506702999998</v>
      </c>
    </row>
    <row r="62" spans="1:11" ht="14.4" customHeight="1" thickBot="1" x14ac:dyDescent="0.35">
      <c r="A62" s="626" t="s">
        <v>392</v>
      </c>
      <c r="B62" s="604">
        <v>260.01117478569603</v>
      </c>
      <c r="C62" s="604">
        <v>254.55600000000001</v>
      </c>
      <c r="D62" s="605">
        <v>-5.4551747856960002</v>
      </c>
      <c r="E62" s="606">
        <v>0.97901946025800002</v>
      </c>
      <c r="F62" s="604">
        <v>260.05275848643498</v>
      </c>
      <c r="G62" s="605">
        <v>151.69744245042099</v>
      </c>
      <c r="H62" s="607">
        <v>21.606000000000002</v>
      </c>
      <c r="I62" s="604">
        <v>145.21799999999999</v>
      </c>
      <c r="J62" s="605">
        <v>-6.4794424504199997</v>
      </c>
      <c r="K62" s="608">
        <v>0.55841745669300002</v>
      </c>
    </row>
    <row r="63" spans="1:11" ht="14.4" customHeight="1" thickBot="1" x14ac:dyDescent="0.35">
      <c r="A63" s="626" t="s">
        <v>393</v>
      </c>
      <c r="B63" s="604">
        <v>1366.1045188718001</v>
      </c>
      <c r="C63" s="604">
        <v>1299.46</v>
      </c>
      <c r="D63" s="605">
        <v>-66.644518871795</v>
      </c>
      <c r="E63" s="606">
        <v>0.95121565154700005</v>
      </c>
      <c r="F63" s="604">
        <v>1317.62840544814</v>
      </c>
      <c r="G63" s="605">
        <v>768.61656984474905</v>
      </c>
      <c r="H63" s="607">
        <v>39.295000000000002</v>
      </c>
      <c r="I63" s="604">
        <v>715.79100000000096</v>
      </c>
      <c r="J63" s="605">
        <v>-52.825569844748003</v>
      </c>
      <c r="K63" s="608">
        <v>0.54324193151900002</v>
      </c>
    </row>
    <row r="64" spans="1:11" ht="14.4" customHeight="1" thickBot="1" x14ac:dyDescent="0.35">
      <c r="A64" s="627" t="s">
        <v>394</v>
      </c>
      <c r="B64" s="609">
        <v>4416.7030393407404</v>
      </c>
      <c r="C64" s="609">
        <v>4640.5323600000002</v>
      </c>
      <c r="D64" s="610">
        <v>223.82932065925701</v>
      </c>
      <c r="E64" s="616">
        <v>1.0506779194039999</v>
      </c>
      <c r="F64" s="609">
        <v>4961.7526389131099</v>
      </c>
      <c r="G64" s="610">
        <v>2894.3557060326498</v>
      </c>
      <c r="H64" s="612">
        <v>277.48915</v>
      </c>
      <c r="I64" s="609">
        <v>2488.2435099999998</v>
      </c>
      <c r="J64" s="610">
        <v>-406.11219603264902</v>
      </c>
      <c r="K64" s="617">
        <v>0.50148479601399998</v>
      </c>
    </row>
    <row r="65" spans="1:11" ht="14.4" customHeight="1" thickBot="1" x14ac:dyDescent="0.35">
      <c r="A65" s="624" t="s">
        <v>45</v>
      </c>
      <c r="B65" s="604">
        <v>548.46797150890802</v>
      </c>
      <c r="C65" s="604">
        <v>1103.74569</v>
      </c>
      <c r="D65" s="605">
        <v>555.27771849109195</v>
      </c>
      <c r="E65" s="606">
        <v>2.0124159428369999</v>
      </c>
      <c r="F65" s="604">
        <v>991.74947901422695</v>
      </c>
      <c r="G65" s="605">
        <v>578.52052942496596</v>
      </c>
      <c r="H65" s="607">
        <v>7.0500400000000001</v>
      </c>
      <c r="I65" s="604">
        <v>207.10803999999999</v>
      </c>
      <c r="J65" s="605">
        <v>-371.412489424966</v>
      </c>
      <c r="K65" s="608">
        <v>0.20883100458500001</v>
      </c>
    </row>
    <row r="66" spans="1:11" ht="14.4" customHeight="1" thickBot="1" x14ac:dyDescent="0.35">
      <c r="A66" s="628" t="s">
        <v>395</v>
      </c>
      <c r="B66" s="604">
        <v>548.46797150890802</v>
      </c>
      <c r="C66" s="604">
        <v>1103.74569</v>
      </c>
      <c r="D66" s="605">
        <v>555.27771849109195</v>
      </c>
      <c r="E66" s="606">
        <v>2.0124159428369999</v>
      </c>
      <c r="F66" s="604">
        <v>991.74947901422695</v>
      </c>
      <c r="G66" s="605">
        <v>578.52052942496596</v>
      </c>
      <c r="H66" s="607">
        <v>7.0500400000000001</v>
      </c>
      <c r="I66" s="604">
        <v>207.10803999999999</v>
      </c>
      <c r="J66" s="605">
        <v>-371.412489424966</v>
      </c>
      <c r="K66" s="608">
        <v>0.20883100458500001</v>
      </c>
    </row>
    <row r="67" spans="1:11" ht="14.4" customHeight="1" thickBot="1" x14ac:dyDescent="0.35">
      <c r="A67" s="626" t="s">
        <v>396</v>
      </c>
      <c r="B67" s="604">
        <v>357.85700874436799</v>
      </c>
      <c r="C67" s="604">
        <v>569.74177999999995</v>
      </c>
      <c r="D67" s="605">
        <v>211.88477125563199</v>
      </c>
      <c r="E67" s="606">
        <v>1.5920933950659999</v>
      </c>
      <c r="F67" s="604">
        <v>525.38160624994498</v>
      </c>
      <c r="G67" s="605">
        <v>306.47260364580097</v>
      </c>
      <c r="H67" s="607">
        <v>4.9406564584124654E-324</v>
      </c>
      <c r="I67" s="604">
        <v>144.77689000000001</v>
      </c>
      <c r="J67" s="605">
        <v>-161.69571364580099</v>
      </c>
      <c r="K67" s="608">
        <v>0.27556520494300002</v>
      </c>
    </row>
    <row r="68" spans="1:11" ht="14.4" customHeight="1" thickBot="1" x14ac:dyDescent="0.35">
      <c r="A68" s="626" t="s">
        <v>397</v>
      </c>
      <c r="B68" s="604">
        <v>33.623114171182998</v>
      </c>
      <c r="C68" s="604">
        <v>195.83235999999999</v>
      </c>
      <c r="D68" s="605">
        <v>162.20924582881599</v>
      </c>
      <c r="E68" s="606">
        <v>5.8243373592029997</v>
      </c>
      <c r="F68" s="604">
        <v>254.63981107705601</v>
      </c>
      <c r="G68" s="605">
        <v>148.539889794949</v>
      </c>
      <c r="H68" s="607">
        <v>5.0662700000000003</v>
      </c>
      <c r="I68" s="604">
        <v>27.49577</v>
      </c>
      <c r="J68" s="605">
        <v>-121.044119794949</v>
      </c>
      <c r="K68" s="608">
        <v>0.107979070058</v>
      </c>
    </row>
    <row r="69" spans="1:11" ht="14.4" customHeight="1" thickBot="1" x14ac:dyDescent="0.35">
      <c r="A69" s="626" t="s">
        <v>398</v>
      </c>
      <c r="B69" s="604">
        <v>82.993306802717996</v>
      </c>
      <c r="C69" s="604">
        <v>296.00889999999998</v>
      </c>
      <c r="D69" s="605">
        <v>213.01559319728199</v>
      </c>
      <c r="E69" s="606">
        <v>3.5666599079319998</v>
      </c>
      <c r="F69" s="604">
        <v>167.999716365024</v>
      </c>
      <c r="G69" s="605">
        <v>97.999834546263997</v>
      </c>
      <c r="H69" s="607">
        <v>4.9406564584124654E-324</v>
      </c>
      <c r="I69" s="604">
        <v>12.649760000000001</v>
      </c>
      <c r="J69" s="605">
        <v>-85.350074546263997</v>
      </c>
      <c r="K69" s="608">
        <v>7.5296317599000004E-2</v>
      </c>
    </row>
    <row r="70" spans="1:11" ht="14.4" customHeight="1" thickBot="1" x14ac:dyDescent="0.35">
      <c r="A70" s="626" t="s">
        <v>399</v>
      </c>
      <c r="B70" s="604">
        <v>73.994541790637996</v>
      </c>
      <c r="C70" s="604">
        <v>42.162649999999999</v>
      </c>
      <c r="D70" s="605">
        <v>-31.831891790638</v>
      </c>
      <c r="E70" s="606">
        <v>0.56980756930999998</v>
      </c>
      <c r="F70" s="604">
        <v>43.728345322201001</v>
      </c>
      <c r="G70" s="605">
        <v>25.50820143795</v>
      </c>
      <c r="H70" s="607">
        <v>1.98377</v>
      </c>
      <c r="I70" s="604">
        <v>22.18562</v>
      </c>
      <c r="J70" s="605">
        <v>-3.3225814379499998</v>
      </c>
      <c r="K70" s="608">
        <v>0.50735100622999996</v>
      </c>
    </row>
    <row r="71" spans="1:11" ht="14.4" customHeight="1" thickBot="1" x14ac:dyDescent="0.35">
      <c r="A71" s="629" t="s">
        <v>46</v>
      </c>
      <c r="B71" s="609">
        <v>0</v>
      </c>
      <c r="C71" s="609">
        <v>8.8030000000000008</v>
      </c>
      <c r="D71" s="610">
        <v>8.8030000000000008</v>
      </c>
      <c r="E71" s="611" t="s">
        <v>334</v>
      </c>
      <c r="F71" s="609">
        <v>0</v>
      </c>
      <c r="G71" s="610">
        <v>0</v>
      </c>
      <c r="H71" s="612">
        <v>4.9406564584124654E-324</v>
      </c>
      <c r="I71" s="609">
        <v>7.1790000000000003</v>
      </c>
      <c r="J71" s="610">
        <v>7.1790000000000003</v>
      </c>
      <c r="K71" s="613" t="s">
        <v>334</v>
      </c>
    </row>
    <row r="72" spans="1:11" ht="14.4" customHeight="1" thickBot="1" x14ac:dyDescent="0.35">
      <c r="A72" s="625" t="s">
        <v>400</v>
      </c>
      <c r="B72" s="609">
        <v>0</v>
      </c>
      <c r="C72" s="609">
        <v>8.1519999999999992</v>
      </c>
      <c r="D72" s="610">
        <v>8.1519999999999992</v>
      </c>
      <c r="E72" s="611" t="s">
        <v>334</v>
      </c>
      <c r="F72" s="609">
        <v>0</v>
      </c>
      <c r="G72" s="610">
        <v>0</v>
      </c>
      <c r="H72" s="612">
        <v>4.9406564584124654E-324</v>
      </c>
      <c r="I72" s="609">
        <v>7.1790000000000003</v>
      </c>
      <c r="J72" s="610">
        <v>7.1790000000000003</v>
      </c>
      <c r="K72" s="613" t="s">
        <v>334</v>
      </c>
    </row>
    <row r="73" spans="1:11" ht="14.4" customHeight="1" thickBot="1" x14ac:dyDescent="0.35">
      <c r="A73" s="626" t="s">
        <v>401</v>
      </c>
      <c r="B73" s="604">
        <v>0</v>
      </c>
      <c r="C73" s="604">
        <v>8.1519999999999992</v>
      </c>
      <c r="D73" s="605">
        <v>8.1519999999999992</v>
      </c>
      <c r="E73" s="614" t="s">
        <v>334</v>
      </c>
      <c r="F73" s="604">
        <v>0</v>
      </c>
      <c r="G73" s="605">
        <v>0</v>
      </c>
      <c r="H73" s="607">
        <v>4.9406564584124654E-324</v>
      </c>
      <c r="I73" s="604">
        <v>6.7789999999999999</v>
      </c>
      <c r="J73" s="605">
        <v>6.7789999999999999</v>
      </c>
      <c r="K73" s="615" t="s">
        <v>334</v>
      </c>
    </row>
    <row r="74" spans="1:11" ht="14.4" customHeight="1" thickBot="1" x14ac:dyDescent="0.35">
      <c r="A74" s="626" t="s">
        <v>402</v>
      </c>
      <c r="B74" s="604">
        <v>0</v>
      </c>
      <c r="C74" s="604">
        <v>4.9406564584124654E-324</v>
      </c>
      <c r="D74" s="605">
        <v>4.9406564584124654E-324</v>
      </c>
      <c r="E74" s="614" t="s">
        <v>334</v>
      </c>
      <c r="F74" s="604">
        <v>4.9406564584124654E-324</v>
      </c>
      <c r="G74" s="605">
        <v>0</v>
      </c>
      <c r="H74" s="607">
        <v>4.9406564584124654E-324</v>
      </c>
      <c r="I74" s="604">
        <v>0.4</v>
      </c>
      <c r="J74" s="605">
        <v>0.4</v>
      </c>
      <c r="K74" s="615" t="s">
        <v>340</v>
      </c>
    </row>
    <row r="75" spans="1:11" ht="14.4" customHeight="1" thickBot="1" x14ac:dyDescent="0.35">
      <c r="A75" s="625" t="s">
        <v>403</v>
      </c>
      <c r="B75" s="609">
        <v>0</v>
      </c>
      <c r="C75" s="609">
        <v>0.65100000000000002</v>
      </c>
      <c r="D75" s="610">
        <v>0.65100000000000002</v>
      </c>
      <c r="E75" s="611" t="s">
        <v>334</v>
      </c>
      <c r="F75" s="609">
        <v>0</v>
      </c>
      <c r="G75" s="610">
        <v>0</v>
      </c>
      <c r="H75" s="612">
        <v>4.9406564584124654E-324</v>
      </c>
      <c r="I75" s="609">
        <v>3.4584595208887258E-323</v>
      </c>
      <c r="J75" s="610">
        <v>3.4584595208887258E-323</v>
      </c>
      <c r="K75" s="613" t="s">
        <v>334</v>
      </c>
    </row>
    <row r="76" spans="1:11" ht="14.4" customHeight="1" thickBot="1" x14ac:dyDescent="0.35">
      <c r="A76" s="626" t="s">
        <v>404</v>
      </c>
      <c r="B76" s="604">
        <v>0</v>
      </c>
      <c r="C76" s="604">
        <v>0.65100000000000002</v>
      </c>
      <c r="D76" s="605">
        <v>0.65100000000000002</v>
      </c>
      <c r="E76" s="614" t="s">
        <v>334</v>
      </c>
      <c r="F76" s="604">
        <v>0</v>
      </c>
      <c r="G76" s="605">
        <v>0</v>
      </c>
      <c r="H76" s="607">
        <v>4.9406564584124654E-324</v>
      </c>
      <c r="I76" s="604">
        <v>3.4584595208887258E-323</v>
      </c>
      <c r="J76" s="605">
        <v>3.4584595208887258E-323</v>
      </c>
      <c r="K76" s="615" t="s">
        <v>334</v>
      </c>
    </row>
    <row r="77" spans="1:11" ht="14.4" customHeight="1" thickBot="1" x14ac:dyDescent="0.35">
      <c r="A77" s="624" t="s">
        <v>47</v>
      </c>
      <c r="B77" s="604">
        <v>3868.2350678318398</v>
      </c>
      <c r="C77" s="604">
        <v>3527.9836700000001</v>
      </c>
      <c r="D77" s="605">
        <v>-340.25139783183602</v>
      </c>
      <c r="E77" s="606">
        <v>0.91203962741</v>
      </c>
      <c r="F77" s="604">
        <v>3970.0031598988899</v>
      </c>
      <c r="G77" s="605">
        <v>2315.8351766076798</v>
      </c>
      <c r="H77" s="607">
        <v>270.43911000000003</v>
      </c>
      <c r="I77" s="604">
        <v>2273.9564700000001</v>
      </c>
      <c r="J77" s="605">
        <v>-41.878706607681998</v>
      </c>
      <c r="K77" s="608">
        <v>0.57278454913300003</v>
      </c>
    </row>
    <row r="78" spans="1:11" ht="14.4" customHeight="1" thickBot="1" x14ac:dyDescent="0.35">
      <c r="A78" s="625" t="s">
        <v>405</v>
      </c>
      <c r="B78" s="609">
        <v>5.346015712891</v>
      </c>
      <c r="C78" s="609">
        <v>0.10299999999999999</v>
      </c>
      <c r="D78" s="610">
        <v>-5.2430157128910002</v>
      </c>
      <c r="E78" s="616">
        <v>1.9266684860000001E-2</v>
      </c>
      <c r="F78" s="609">
        <v>4.1168974895000002E-2</v>
      </c>
      <c r="G78" s="610">
        <v>2.4015235355000001E-2</v>
      </c>
      <c r="H78" s="612">
        <v>4.9406564584124654E-324</v>
      </c>
      <c r="I78" s="609">
        <v>3.4584595208887258E-323</v>
      </c>
      <c r="J78" s="610">
        <v>-2.4015235355000001E-2</v>
      </c>
      <c r="K78" s="617">
        <v>8.3991159793011913E-322</v>
      </c>
    </row>
    <row r="79" spans="1:11" ht="14.4" customHeight="1" thickBot="1" x14ac:dyDescent="0.35">
      <c r="A79" s="626" t="s">
        <v>406</v>
      </c>
      <c r="B79" s="604">
        <v>5.346015712891</v>
      </c>
      <c r="C79" s="604">
        <v>0.10299999999999999</v>
      </c>
      <c r="D79" s="605">
        <v>-5.2430157128910002</v>
      </c>
      <c r="E79" s="606">
        <v>1.9266684860000001E-2</v>
      </c>
      <c r="F79" s="604">
        <v>4.1168974895000002E-2</v>
      </c>
      <c r="G79" s="605">
        <v>2.4015235355000001E-2</v>
      </c>
      <c r="H79" s="607">
        <v>4.9406564584124654E-324</v>
      </c>
      <c r="I79" s="604">
        <v>3.4584595208887258E-323</v>
      </c>
      <c r="J79" s="605">
        <v>-2.4015235355000001E-2</v>
      </c>
      <c r="K79" s="608">
        <v>8.3991159793011913E-322</v>
      </c>
    </row>
    <row r="80" spans="1:11" ht="14.4" customHeight="1" thickBot="1" x14ac:dyDescent="0.35">
      <c r="A80" s="625" t="s">
        <v>407</v>
      </c>
      <c r="B80" s="609">
        <v>79.907587829918</v>
      </c>
      <c r="C80" s="609">
        <v>93.844650000000001</v>
      </c>
      <c r="D80" s="610">
        <v>13.937062170081999</v>
      </c>
      <c r="E80" s="616">
        <v>1.174414752698</v>
      </c>
      <c r="F80" s="609">
        <v>90.033892667165006</v>
      </c>
      <c r="G80" s="610">
        <v>52.519770722513002</v>
      </c>
      <c r="H80" s="612">
        <v>6.9017999999999997</v>
      </c>
      <c r="I80" s="609">
        <v>51.06767</v>
      </c>
      <c r="J80" s="610">
        <v>-1.452100722513</v>
      </c>
      <c r="K80" s="617">
        <v>0.567204954569</v>
      </c>
    </row>
    <row r="81" spans="1:11" ht="14.4" customHeight="1" thickBot="1" x14ac:dyDescent="0.35">
      <c r="A81" s="626" t="s">
        <v>408</v>
      </c>
      <c r="B81" s="604">
        <v>52.644521873503997</v>
      </c>
      <c r="C81" s="604">
        <v>56.248899999999999</v>
      </c>
      <c r="D81" s="605">
        <v>3.6043781264949999</v>
      </c>
      <c r="E81" s="606">
        <v>1.06846634746</v>
      </c>
      <c r="F81" s="604">
        <v>57.541850025580999</v>
      </c>
      <c r="G81" s="605">
        <v>33.566079181588997</v>
      </c>
      <c r="H81" s="607">
        <v>4.5827999999999998</v>
      </c>
      <c r="I81" s="604">
        <v>34.1051</v>
      </c>
      <c r="J81" s="605">
        <v>0.53902081841000005</v>
      </c>
      <c r="K81" s="608">
        <v>0.59270079055199998</v>
      </c>
    </row>
    <row r="82" spans="1:11" ht="14.4" customHeight="1" thickBot="1" x14ac:dyDescent="0.35">
      <c r="A82" s="626" t="s">
        <v>409</v>
      </c>
      <c r="B82" s="604">
        <v>4.9406564584124654E-324</v>
      </c>
      <c r="C82" s="604">
        <v>3</v>
      </c>
      <c r="D82" s="605">
        <v>3</v>
      </c>
      <c r="E82" s="614" t="s">
        <v>340</v>
      </c>
      <c r="F82" s="604">
        <v>0</v>
      </c>
      <c r="G82" s="605">
        <v>0</v>
      </c>
      <c r="H82" s="607">
        <v>4.9406564584124654E-324</v>
      </c>
      <c r="I82" s="604">
        <v>1</v>
      </c>
      <c r="J82" s="605">
        <v>1</v>
      </c>
      <c r="K82" s="615" t="s">
        <v>334</v>
      </c>
    </row>
    <row r="83" spans="1:11" ht="14.4" customHeight="1" thickBot="1" x14ac:dyDescent="0.35">
      <c r="A83" s="626" t="s">
        <v>410</v>
      </c>
      <c r="B83" s="604">
        <v>27.263065956413001</v>
      </c>
      <c r="C83" s="604">
        <v>34.595750000000002</v>
      </c>
      <c r="D83" s="605">
        <v>7.3326840435860001</v>
      </c>
      <c r="E83" s="606">
        <v>1.2689603603390001</v>
      </c>
      <c r="F83" s="604">
        <v>32.492042641582998</v>
      </c>
      <c r="G83" s="605">
        <v>18.953691540923</v>
      </c>
      <c r="H83" s="607">
        <v>2.319</v>
      </c>
      <c r="I83" s="604">
        <v>15.962569999999999</v>
      </c>
      <c r="J83" s="605">
        <v>-2.9911215409229999</v>
      </c>
      <c r="K83" s="608">
        <v>0.49127628496800002</v>
      </c>
    </row>
    <row r="84" spans="1:11" ht="14.4" customHeight="1" thickBot="1" x14ac:dyDescent="0.35">
      <c r="A84" s="625" t="s">
        <v>411</v>
      </c>
      <c r="B84" s="609">
        <v>31.820237595527999</v>
      </c>
      <c r="C84" s="609">
        <v>28.705120000000001</v>
      </c>
      <c r="D84" s="610">
        <v>-3.1151175955279999</v>
      </c>
      <c r="E84" s="616">
        <v>0.902102629303</v>
      </c>
      <c r="F84" s="609">
        <v>28.102451800571998</v>
      </c>
      <c r="G84" s="610">
        <v>16.393096883666999</v>
      </c>
      <c r="H84" s="612">
        <v>8.4000800000000009</v>
      </c>
      <c r="I84" s="609">
        <v>24.327159999999999</v>
      </c>
      <c r="J84" s="610">
        <v>7.9340631163320001</v>
      </c>
      <c r="K84" s="617">
        <v>0.86565970017899996</v>
      </c>
    </row>
    <row r="85" spans="1:11" ht="14.4" customHeight="1" thickBot="1" x14ac:dyDescent="0.35">
      <c r="A85" s="626" t="s">
        <v>412</v>
      </c>
      <c r="B85" s="604">
        <v>24.993511286924999</v>
      </c>
      <c r="C85" s="604">
        <v>24.3</v>
      </c>
      <c r="D85" s="605">
        <v>-0.69351128692499997</v>
      </c>
      <c r="E85" s="606">
        <v>0.97225234666000004</v>
      </c>
      <c r="F85" s="604">
        <v>24.070002569530999</v>
      </c>
      <c r="G85" s="605">
        <v>14.040834832226</v>
      </c>
      <c r="H85" s="607">
        <v>8.1</v>
      </c>
      <c r="I85" s="604">
        <v>22.274999999999999</v>
      </c>
      <c r="J85" s="605">
        <v>8.2341651677729999</v>
      </c>
      <c r="K85" s="608">
        <v>0.925425742504</v>
      </c>
    </row>
    <row r="86" spans="1:11" ht="14.4" customHeight="1" thickBot="1" x14ac:dyDescent="0.35">
      <c r="A86" s="626" t="s">
        <v>413</v>
      </c>
      <c r="B86" s="604">
        <v>6.8267263086019998</v>
      </c>
      <c r="C86" s="604">
        <v>4.4051200000000001</v>
      </c>
      <c r="D86" s="605">
        <v>-2.4216063086020001</v>
      </c>
      <c r="E86" s="606">
        <v>0.64527561247700005</v>
      </c>
      <c r="F86" s="604">
        <v>4.0324492310400002</v>
      </c>
      <c r="G86" s="605">
        <v>2.3522620514399999</v>
      </c>
      <c r="H86" s="607">
        <v>0.30008000000000001</v>
      </c>
      <c r="I86" s="604">
        <v>2.0521600000000002</v>
      </c>
      <c r="J86" s="605">
        <v>-0.30010205144000002</v>
      </c>
      <c r="K86" s="608">
        <v>0.50891155286</v>
      </c>
    </row>
    <row r="87" spans="1:11" ht="14.4" customHeight="1" thickBot="1" x14ac:dyDescent="0.35">
      <c r="A87" s="625" t="s">
        <v>414</v>
      </c>
      <c r="B87" s="609">
        <v>542.66010324860895</v>
      </c>
      <c r="C87" s="609">
        <v>536.33799999999997</v>
      </c>
      <c r="D87" s="610">
        <v>-6.3221032486080002</v>
      </c>
      <c r="E87" s="616">
        <v>0.98834979168199999</v>
      </c>
      <c r="F87" s="609">
        <v>540.92972686494295</v>
      </c>
      <c r="G87" s="610">
        <v>315.54234067121598</v>
      </c>
      <c r="H87" s="612">
        <v>48.003799999999998</v>
      </c>
      <c r="I87" s="609">
        <v>327.63279999999997</v>
      </c>
      <c r="J87" s="610">
        <v>12.090459328783</v>
      </c>
      <c r="K87" s="617">
        <v>0.60568459030499999</v>
      </c>
    </row>
    <row r="88" spans="1:11" ht="14.4" customHeight="1" thickBot="1" x14ac:dyDescent="0.35">
      <c r="A88" s="626" t="s">
        <v>415</v>
      </c>
      <c r="B88" s="604">
        <v>460.00046709310499</v>
      </c>
      <c r="C88" s="604">
        <v>455.62329999999997</v>
      </c>
      <c r="D88" s="605">
        <v>-4.3771670931050002</v>
      </c>
      <c r="E88" s="606">
        <v>0.990484429025</v>
      </c>
      <c r="F88" s="604">
        <v>460.33190500639802</v>
      </c>
      <c r="G88" s="605">
        <v>268.526944587066</v>
      </c>
      <c r="H88" s="607">
        <v>40.617890000000003</v>
      </c>
      <c r="I88" s="604">
        <v>276.87860999999998</v>
      </c>
      <c r="J88" s="605">
        <v>8.3516654129340004</v>
      </c>
      <c r="K88" s="608">
        <v>0.60147603715599995</v>
      </c>
    </row>
    <row r="89" spans="1:11" ht="14.4" customHeight="1" thickBot="1" x14ac:dyDescent="0.35">
      <c r="A89" s="626" t="s">
        <v>416</v>
      </c>
      <c r="B89" s="604">
        <v>0</v>
      </c>
      <c r="C89" s="604">
        <v>4.9406564584124654E-324</v>
      </c>
      <c r="D89" s="605">
        <v>4.9406564584124654E-324</v>
      </c>
      <c r="E89" s="614" t="s">
        <v>334</v>
      </c>
      <c r="F89" s="604">
        <v>4.9406564584124654E-324</v>
      </c>
      <c r="G89" s="605">
        <v>0</v>
      </c>
      <c r="H89" s="607">
        <v>4.9406564584124654E-324</v>
      </c>
      <c r="I89" s="604">
        <v>3.2669999999999999</v>
      </c>
      <c r="J89" s="605">
        <v>3.2669999999999999</v>
      </c>
      <c r="K89" s="615" t="s">
        <v>340</v>
      </c>
    </row>
    <row r="90" spans="1:11" ht="14.4" customHeight="1" thickBot="1" x14ac:dyDescent="0.35">
      <c r="A90" s="626" t="s">
        <v>417</v>
      </c>
      <c r="B90" s="604">
        <v>82.659636155502994</v>
      </c>
      <c r="C90" s="604">
        <v>80.714699999999993</v>
      </c>
      <c r="D90" s="605">
        <v>-1.944936155503</v>
      </c>
      <c r="E90" s="606">
        <v>0.97647054540800005</v>
      </c>
      <c r="F90" s="604">
        <v>80.597821858543995</v>
      </c>
      <c r="G90" s="605">
        <v>47.015396084151</v>
      </c>
      <c r="H90" s="607">
        <v>7.38591</v>
      </c>
      <c r="I90" s="604">
        <v>47.487189999999998</v>
      </c>
      <c r="J90" s="605">
        <v>0.47179391584899999</v>
      </c>
      <c r="K90" s="608">
        <v>0.58918701405200002</v>
      </c>
    </row>
    <row r="91" spans="1:11" ht="14.4" customHeight="1" thickBot="1" x14ac:dyDescent="0.35">
      <c r="A91" s="625" t="s">
        <v>418</v>
      </c>
      <c r="B91" s="609">
        <v>3208.5011234448898</v>
      </c>
      <c r="C91" s="609">
        <v>2868.9929000000002</v>
      </c>
      <c r="D91" s="610">
        <v>-339.50822344489001</v>
      </c>
      <c r="E91" s="616">
        <v>0.89418478897599996</v>
      </c>
      <c r="F91" s="609">
        <v>3310.8959195913098</v>
      </c>
      <c r="G91" s="610">
        <v>1931.3559530949301</v>
      </c>
      <c r="H91" s="612">
        <v>207.13343</v>
      </c>
      <c r="I91" s="609">
        <v>1870.92884</v>
      </c>
      <c r="J91" s="610">
        <v>-60.42711309493</v>
      </c>
      <c r="K91" s="617">
        <v>0.56508234793099998</v>
      </c>
    </row>
    <row r="92" spans="1:11" ht="14.4" customHeight="1" thickBot="1" x14ac:dyDescent="0.35">
      <c r="A92" s="626" t="s">
        <v>419</v>
      </c>
      <c r="B92" s="604">
        <v>31.040510161217998</v>
      </c>
      <c r="C92" s="604">
        <v>0.79</v>
      </c>
      <c r="D92" s="605">
        <v>-30.250510161217999</v>
      </c>
      <c r="E92" s="606">
        <v>2.5450612631E-2</v>
      </c>
      <c r="F92" s="604">
        <v>4.9406564584124654E-324</v>
      </c>
      <c r="G92" s="605">
        <v>0</v>
      </c>
      <c r="H92" s="607">
        <v>4.9406564584124654E-324</v>
      </c>
      <c r="I92" s="604">
        <v>24.759</v>
      </c>
      <c r="J92" s="605">
        <v>24.759</v>
      </c>
      <c r="K92" s="615" t="s">
        <v>340</v>
      </c>
    </row>
    <row r="93" spans="1:11" ht="14.4" customHeight="1" thickBot="1" x14ac:dyDescent="0.35">
      <c r="A93" s="626" t="s">
        <v>420</v>
      </c>
      <c r="B93" s="604">
        <v>215.77994544527101</v>
      </c>
      <c r="C93" s="604">
        <v>200.24388999999999</v>
      </c>
      <c r="D93" s="605">
        <v>-15.536055445271</v>
      </c>
      <c r="E93" s="606">
        <v>0.92800046633900002</v>
      </c>
      <c r="F93" s="604">
        <v>197.97383635452999</v>
      </c>
      <c r="G93" s="605">
        <v>115.48473787347601</v>
      </c>
      <c r="H93" s="607">
        <v>4.9406564584124654E-324</v>
      </c>
      <c r="I93" s="604">
        <v>139.69092000000001</v>
      </c>
      <c r="J93" s="605">
        <v>24.206182126523998</v>
      </c>
      <c r="K93" s="608">
        <v>0.70560293507500005</v>
      </c>
    </row>
    <row r="94" spans="1:11" ht="14.4" customHeight="1" thickBot="1" x14ac:dyDescent="0.35">
      <c r="A94" s="626" t="s">
        <v>421</v>
      </c>
      <c r="B94" s="604">
        <v>3.9979378279689999</v>
      </c>
      <c r="C94" s="604">
        <v>8.7874599999999994</v>
      </c>
      <c r="D94" s="605">
        <v>4.7895221720299999</v>
      </c>
      <c r="E94" s="606">
        <v>2.1979981625830001</v>
      </c>
      <c r="F94" s="604">
        <v>4.0014576669619997</v>
      </c>
      <c r="G94" s="605">
        <v>2.334183639061</v>
      </c>
      <c r="H94" s="607">
        <v>4.9406564584124654E-324</v>
      </c>
      <c r="I94" s="604">
        <v>1.597</v>
      </c>
      <c r="J94" s="605">
        <v>-0.73718363906100004</v>
      </c>
      <c r="K94" s="608">
        <v>0.39910455961699998</v>
      </c>
    </row>
    <row r="95" spans="1:11" ht="14.4" customHeight="1" thickBot="1" x14ac:dyDescent="0.35">
      <c r="A95" s="626" t="s">
        <v>422</v>
      </c>
      <c r="B95" s="604">
        <v>139.62381114873301</v>
      </c>
      <c r="C95" s="604">
        <v>117.23560000000001</v>
      </c>
      <c r="D95" s="605">
        <v>-22.388211148732999</v>
      </c>
      <c r="E95" s="606">
        <v>0.83965334447899997</v>
      </c>
      <c r="F95" s="604">
        <v>110.76076366997199</v>
      </c>
      <c r="G95" s="605">
        <v>64.610445474149998</v>
      </c>
      <c r="H95" s="607">
        <v>4.9406564584124654E-324</v>
      </c>
      <c r="I95" s="604">
        <v>61.852179999999997</v>
      </c>
      <c r="J95" s="605">
        <v>-2.7582654741499999</v>
      </c>
      <c r="K95" s="608">
        <v>0.55843042202399995</v>
      </c>
    </row>
    <row r="96" spans="1:11" ht="14.4" customHeight="1" thickBot="1" x14ac:dyDescent="0.35">
      <c r="A96" s="626" t="s">
        <v>423</v>
      </c>
      <c r="B96" s="604">
        <v>2818.0589188617</v>
      </c>
      <c r="C96" s="604">
        <v>2541.93595</v>
      </c>
      <c r="D96" s="605">
        <v>-276.12296886169702</v>
      </c>
      <c r="E96" s="606">
        <v>0.902016609016</v>
      </c>
      <c r="F96" s="604">
        <v>2998.1598618998501</v>
      </c>
      <c r="G96" s="605">
        <v>1748.9265861082399</v>
      </c>
      <c r="H96" s="607">
        <v>207.13343</v>
      </c>
      <c r="I96" s="604">
        <v>1643.0297399999999</v>
      </c>
      <c r="J96" s="605">
        <v>-105.896846108243</v>
      </c>
      <c r="K96" s="608">
        <v>0.54801271969400001</v>
      </c>
    </row>
    <row r="97" spans="1:11" ht="14.4" customHeight="1" thickBot="1" x14ac:dyDescent="0.35">
      <c r="A97" s="623" t="s">
        <v>48</v>
      </c>
      <c r="B97" s="604">
        <v>21405.996255933402</v>
      </c>
      <c r="C97" s="604">
        <v>23432.943650000001</v>
      </c>
      <c r="D97" s="605">
        <v>2026.9473940666001</v>
      </c>
      <c r="E97" s="606">
        <v>1.0946906357370001</v>
      </c>
      <c r="F97" s="604">
        <v>23016.113871327201</v>
      </c>
      <c r="G97" s="605">
        <v>13426.0664249409</v>
      </c>
      <c r="H97" s="607">
        <v>2740.4412000000002</v>
      </c>
      <c r="I97" s="604">
        <v>13798.82645</v>
      </c>
      <c r="J97" s="605">
        <v>372.76002505913499</v>
      </c>
      <c r="K97" s="608">
        <v>0.59952894424900005</v>
      </c>
    </row>
    <row r="98" spans="1:11" ht="14.4" customHeight="1" thickBot="1" x14ac:dyDescent="0.35">
      <c r="A98" s="629" t="s">
        <v>424</v>
      </c>
      <c r="B98" s="609">
        <v>15854.9999999994</v>
      </c>
      <c r="C98" s="609">
        <v>17401.559000000001</v>
      </c>
      <c r="D98" s="610">
        <v>1546.55900000057</v>
      </c>
      <c r="E98" s="616">
        <v>1.0975439293589999</v>
      </c>
      <c r="F98" s="609">
        <v>17061.999999999702</v>
      </c>
      <c r="G98" s="610">
        <v>9952.8333333331502</v>
      </c>
      <c r="H98" s="612">
        <v>2029.8979999999999</v>
      </c>
      <c r="I98" s="609">
        <v>10224.852000000001</v>
      </c>
      <c r="J98" s="610">
        <v>272.01866666685402</v>
      </c>
      <c r="K98" s="617">
        <v>0.599276286484</v>
      </c>
    </row>
    <row r="99" spans="1:11" ht="14.4" customHeight="1" thickBot="1" x14ac:dyDescent="0.35">
      <c r="A99" s="625" t="s">
        <v>425</v>
      </c>
      <c r="B99" s="609">
        <v>15854.9999999994</v>
      </c>
      <c r="C99" s="609">
        <v>17387.591</v>
      </c>
      <c r="D99" s="610">
        <v>1532.5910000005699</v>
      </c>
      <c r="E99" s="616">
        <v>1.0966629454429999</v>
      </c>
      <c r="F99" s="609">
        <v>17006.999999999702</v>
      </c>
      <c r="G99" s="610">
        <v>9920.7499999998199</v>
      </c>
      <c r="H99" s="612">
        <v>2029.8979999999999</v>
      </c>
      <c r="I99" s="609">
        <v>10210.754999999999</v>
      </c>
      <c r="J99" s="610">
        <v>290.00500000018798</v>
      </c>
      <c r="K99" s="617">
        <v>0.60038542952899998</v>
      </c>
    </row>
    <row r="100" spans="1:11" ht="14.4" customHeight="1" thickBot="1" x14ac:dyDescent="0.35">
      <c r="A100" s="626" t="s">
        <v>426</v>
      </c>
      <c r="B100" s="604">
        <v>15854.9999999994</v>
      </c>
      <c r="C100" s="604">
        <v>17387.591</v>
      </c>
      <c r="D100" s="605">
        <v>1532.5910000005699</v>
      </c>
      <c r="E100" s="606">
        <v>1.0966629454429999</v>
      </c>
      <c r="F100" s="604">
        <v>17006.999999999702</v>
      </c>
      <c r="G100" s="605">
        <v>9920.7499999998199</v>
      </c>
      <c r="H100" s="607">
        <v>2029.8979999999999</v>
      </c>
      <c r="I100" s="604">
        <v>10210.754999999999</v>
      </c>
      <c r="J100" s="605">
        <v>290.00500000018798</v>
      </c>
      <c r="K100" s="608">
        <v>0.60038542952899998</v>
      </c>
    </row>
    <row r="101" spans="1:11" ht="14.4" customHeight="1" thickBot="1" x14ac:dyDescent="0.35">
      <c r="A101" s="625" t="s">
        <v>427</v>
      </c>
      <c r="B101" s="609">
        <v>0</v>
      </c>
      <c r="C101" s="609">
        <v>13.968</v>
      </c>
      <c r="D101" s="610">
        <v>13.968</v>
      </c>
      <c r="E101" s="611" t="s">
        <v>334</v>
      </c>
      <c r="F101" s="609">
        <v>54.999999999998998</v>
      </c>
      <c r="G101" s="610">
        <v>32.083333333332</v>
      </c>
      <c r="H101" s="612">
        <v>4.9406564584124654E-324</v>
      </c>
      <c r="I101" s="609">
        <v>14.097</v>
      </c>
      <c r="J101" s="610">
        <v>-17.986333333331999</v>
      </c>
      <c r="K101" s="617">
        <v>0.256309090909</v>
      </c>
    </row>
    <row r="102" spans="1:11" ht="14.4" customHeight="1" thickBot="1" x14ac:dyDescent="0.35">
      <c r="A102" s="626" t="s">
        <v>428</v>
      </c>
      <c r="B102" s="604">
        <v>0</v>
      </c>
      <c r="C102" s="604">
        <v>13.968</v>
      </c>
      <c r="D102" s="605">
        <v>13.968</v>
      </c>
      <c r="E102" s="614" t="s">
        <v>334</v>
      </c>
      <c r="F102" s="604">
        <v>54.999999999998998</v>
      </c>
      <c r="G102" s="605">
        <v>32.083333333332</v>
      </c>
      <c r="H102" s="607">
        <v>4.9406564584124654E-324</v>
      </c>
      <c r="I102" s="604">
        <v>14.097</v>
      </c>
      <c r="J102" s="605">
        <v>-17.986333333331999</v>
      </c>
      <c r="K102" s="608">
        <v>0.256309090909</v>
      </c>
    </row>
    <row r="103" spans="1:11" ht="14.4" customHeight="1" thickBot="1" x14ac:dyDescent="0.35">
      <c r="A103" s="624" t="s">
        <v>429</v>
      </c>
      <c r="B103" s="604">
        <v>5391.9962559339701</v>
      </c>
      <c r="C103" s="604">
        <v>5857.3696099999997</v>
      </c>
      <c r="D103" s="605">
        <v>465.37335406603103</v>
      </c>
      <c r="E103" s="606">
        <v>1.0863081745559999</v>
      </c>
      <c r="F103" s="604">
        <v>5783.1138713275204</v>
      </c>
      <c r="G103" s="605">
        <v>3373.4830916077199</v>
      </c>
      <c r="H103" s="607">
        <v>690.1635</v>
      </c>
      <c r="I103" s="604">
        <v>3471.6465899999998</v>
      </c>
      <c r="J103" s="605">
        <v>98.163498392281994</v>
      </c>
      <c r="K103" s="608">
        <v>0.60030749302899999</v>
      </c>
    </row>
    <row r="104" spans="1:11" ht="14.4" customHeight="1" thickBot="1" x14ac:dyDescent="0.35">
      <c r="A104" s="625" t="s">
        <v>430</v>
      </c>
      <c r="B104" s="609">
        <v>1426.99999289575</v>
      </c>
      <c r="C104" s="609">
        <v>1564.8815099999999</v>
      </c>
      <c r="D104" s="610">
        <v>137.88151710425501</v>
      </c>
      <c r="E104" s="616">
        <v>1.0966233481359999</v>
      </c>
      <c r="F104" s="609">
        <v>1531.11387132761</v>
      </c>
      <c r="G104" s="610">
        <v>893.14975827443698</v>
      </c>
      <c r="H104" s="612">
        <v>182.68899999999999</v>
      </c>
      <c r="I104" s="609">
        <v>918.95783000000097</v>
      </c>
      <c r="J104" s="610">
        <v>25.808071725563</v>
      </c>
      <c r="K104" s="617">
        <v>0.60018908273799998</v>
      </c>
    </row>
    <row r="105" spans="1:11" ht="14.4" customHeight="1" thickBot="1" x14ac:dyDescent="0.35">
      <c r="A105" s="626" t="s">
        <v>431</v>
      </c>
      <c r="B105" s="604">
        <v>1426.99999289575</v>
      </c>
      <c r="C105" s="604">
        <v>1564.8815099999999</v>
      </c>
      <c r="D105" s="605">
        <v>137.88151710425501</v>
      </c>
      <c r="E105" s="606">
        <v>1.0966233481359999</v>
      </c>
      <c r="F105" s="604">
        <v>1531.11387132761</v>
      </c>
      <c r="G105" s="605">
        <v>893.14975827443698</v>
      </c>
      <c r="H105" s="607">
        <v>182.68899999999999</v>
      </c>
      <c r="I105" s="604">
        <v>918.95783000000097</v>
      </c>
      <c r="J105" s="605">
        <v>25.808071725563</v>
      </c>
      <c r="K105" s="608">
        <v>0.60018908273799998</v>
      </c>
    </row>
    <row r="106" spans="1:11" ht="14.4" customHeight="1" thickBot="1" x14ac:dyDescent="0.35">
      <c r="A106" s="625" t="s">
        <v>432</v>
      </c>
      <c r="B106" s="609">
        <v>3964.9962630382302</v>
      </c>
      <c r="C106" s="609">
        <v>4292.4880999999996</v>
      </c>
      <c r="D106" s="610">
        <v>327.49183696177499</v>
      </c>
      <c r="E106" s="616">
        <v>1.08259574921</v>
      </c>
      <c r="F106" s="609">
        <v>4251.99999999991</v>
      </c>
      <c r="G106" s="610">
        <v>2480.3333333332798</v>
      </c>
      <c r="H106" s="612">
        <v>507.47449999999998</v>
      </c>
      <c r="I106" s="609">
        <v>2552.68876</v>
      </c>
      <c r="J106" s="610">
        <v>72.355426666718003</v>
      </c>
      <c r="K106" s="617">
        <v>0.60035013170200002</v>
      </c>
    </row>
    <row r="107" spans="1:11" ht="14.4" customHeight="1" thickBot="1" x14ac:dyDescent="0.35">
      <c r="A107" s="626" t="s">
        <v>433</v>
      </c>
      <c r="B107" s="604">
        <v>3964.9962630382302</v>
      </c>
      <c r="C107" s="604">
        <v>4292.4880999999996</v>
      </c>
      <c r="D107" s="605">
        <v>327.49183696177499</v>
      </c>
      <c r="E107" s="606">
        <v>1.08259574921</v>
      </c>
      <c r="F107" s="604">
        <v>4251.99999999991</v>
      </c>
      <c r="G107" s="605">
        <v>2480.3333333332798</v>
      </c>
      <c r="H107" s="607">
        <v>507.47449999999998</v>
      </c>
      <c r="I107" s="604">
        <v>2552.68876</v>
      </c>
      <c r="J107" s="605">
        <v>72.355426666718003</v>
      </c>
      <c r="K107" s="608">
        <v>0.60035013170200002</v>
      </c>
    </row>
    <row r="108" spans="1:11" ht="14.4" customHeight="1" thickBot="1" x14ac:dyDescent="0.35">
      <c r="A108" s="624" t="s">
        <v>434</v>
      </c>
      <c r="B108" s="604">
        <v>158.999999999994</v>
      </c>
      <c r="C108" s="604">
        <v>174.01504</v>
      </c>
      <c r="D108" s="605">
        <v>15.015040000004999</v>
      </c>
      <c r="E108" s="606">
        <v>1.0944342138359999</v>
      </c>
      <c r="F108" s="604">
        <v>170.99999999999699</v>
      </c>
      <c r="G108" s="605">
        <v>99.749999999997996</v>
      </c>
      <c r="H108" s="607">
        <v>20.3797</v>
      </c>
      <c r="I108" s="604">
        <v>102.32786</v>
      </c>
      <c r="J108" s="605">
        <v>2.577860000002</v>
      </c>
      <c r="K108" s="608">
        <v>0.59840853801100002</v>
      </c>
    </row>
    <row r="109" spans="1:11" ht="14.4" customHeight="1" thickBot="1" x14ac:dyDescent="0.35">
      <c r="A109" s="625" t="s">
        <v>435</v>
      </c>
      <c r="B109" s="609">
        <v>158.999999999994</v>
      </c>
      <c r="C109" s="609">
        <v>174.01504</v>
      </c>
      <c r="D109" s="610">
        <v>15.015040000004999</v>
      </c>
      <c r="E109" s="616">
        <v>1.0944342138359999</v>
      </c>
      <c r="F109" s="609">
        <v>170.99999999999699</v>
      </c>
      <c r="G109" s="610">
        <v>99.749999999997996</v>
      </c>
      <c r="H109" s="612">
        <v>20.3797</v>
      </c>
      <c r="I109" s="609">
        <v>102.32786</v>
      </c>
      <c r="J109" s="610">
        <v>2.577860000002</v>
      </c>
      <c r="K109" s="617">
        <v>0.59840853801100002</v>
      </c>
    </row>
    <row r="110" spans="1:11" ht="14.4" customHeight="1" thickBot="1" x14ac:dyDescent="0.35">
      <c r="A110" s="626" t="s">
        <v>436</v>
      </c>
      <c r="B110" s="604">
        <v>158.999999999994</v>
      </c>
      <c r="C110" s="604">
        <v>174.01504</v>
      </c>
      <c r="D110" s="605">
        <v>15.015040000004999</v>
      </c>
      <c r="E110" s="606">
        <v>1.0944342138359999</v>
      </c>
      <c r="F110" s="604">
        <v>170.99999999999699</v>
      </c>
      <c r="G110" s="605">
        <v>99.749999999997996</v>
      </c>
      <c r="H110" s="607">
        <v>20.3797</v>
      </c>
      <c r="I110" s="604">
        <v>102.32786</v>
      </c>
      <c r="J110" s="605">
        <v>2.577860000002</v>
      </c>
      <c r="K110" s="608">
        <v>0.59840853801100002</v>
      </c>
    </row>
    <row r="111" spans="1:11" ht="14.4" customHeight="1" thickBot="1" x14ac:dyDescent="0.35">
      <c r="A111" s="623" t="s">
        <v>437</v>
      </c>
      <c r="B111" s="604">
        <v>0</v>
      </c>
      <c r="C111" s="604">
        <v>17.596499999999999</v>
      </c>
      <c r="D111" s="605">
        <v>17.596499999999999</v>
      </c>
      <c r="E111" s="614" t="s">
        <v>334</v>
      </c>
      <c r="F111" s="604">
        <v>0</v>
      </c>
      <c r="G111" s="605">
        <v>0</v>
      </c>
      <c r="H111" s="607">
        <v>9.6296499999999998</v>
      </c>
      <c r="I111" s="604">
        <v>20.470040000000001</v>
      </c>
      <c r="J111" s="605">
        <v>20.470040000000001</v>
      </c>
      <c r="K111" s="615" t="s">
        <v>334</v>
      </c>
    </row>
    <row r="112" spans="1:11" ht="14.4" customHeight="1" thickBot="1" x14ac:dyDescent="0.35">
      <c r="A112" s="624" t="s">
        <v>438</v>
      </c>
      <c r="B112" s="604">
        <v>0</v>
      </c>
      <c r="C112" s="604">
        <v>4.9406564584124654E-324</v>
      </c>
      <c r="D112" s="605">
        <v>4.9406564584124654E-324</v>
      </c>
      <c r="E112" s="614" t="s">
        <v>334</v>
      </c>
      <c r="F112" s="604">
        <v>4.9406564584124654E-324</v>
      </c>
      <c r="G112" s="605">
        <v>0</v>
      </c>
      <c r="H112" s="607">
        <v>9.6296499999999998</v>
      </c>
      <c r="I112" s="604">
        <v>9.6296499999999998</v>
      </c>
      <c r="J112" s="605">
        <v>9.6296499999999998</v>
      </c>
      <c r="K112" s="615" t="s">
        <v>340</v>
      </c>
    </row>
    <row r="113" spans="1:11" ht="14.4" customHeight="1" thickBot="1" x14ac:dyDescent="0.35">
      <c r="A113" s="625" t="s">
        <v>439</v>
      </c>
      <c r="B113" s="609">
        <v>0</v>
      </c>
      <c r="C113" s="609">
        <v>4.9406564584124654E-324</v>
      </c>
      <c r="D113" s="610">
        <v>4.9406564584124654E-324</v>
      </c>
      <c r="E113" s="611" t="s">
        <v>334</v>
      </c>
      <c r="F113" s="609">
        <v>4.9406564584124654E-324</v>
      </c>
      <c r="G113" s="610">
        <v>0</v>
      </c>
      <c r="H113" s="612">
        <v>9.6296499999999998</v>
      </c>
      <c r="I113" s="609">
        <v>9.6296499999999998</v>
      </c>
      <c r="J113" s="610">
        <v>9.6296499999999998</v>
      </c>
      <c r="K113" s="613" t="s">
        <v>340</v>
      </c>
    </row>
    <row r="114" spans="1:11" ht="14.4" customHeight="1" thickBot="1" x14ac:dyDescent="0.35">
      <c r="A114" s="626" t="s">
        <v>440</v>
      </c>
      <c r="B114" s="604">
        <v>0</v>
      </c>
      <c r="C114" s="604">
        <v>4.9406564584124654E-324</v>
      </c>
      <c r="D114" s="605">
        <v>4.9406564584124654E-324</v>
      </c>
      <c r="E114" s="614" t="s">
        <v>334</v>
      </c>
      <c r="F114" s="604">
        <v>4.9406564584124654E-324</v>
      </c>
      <c r="G114" s="605">
        <v>0</v>
      </c>
      <c r="H114" s="607">
        <v>9.6296499999999998</v>
      </c>
      <c r="I114" s="604">
        <v>9.6296499999999998</v>
      </c>
      <c r="J114" s="605">
        <v>9.6296499999999998</v>
      </c>
      <c r="K114" s="615" t="s">
        <v>340</v>
      </c>
    </row>
    <row r="115" spans="1:11" ht="14.4" customHeight="1" thickBot="1" x14ac:dyDescent="0.35">
      <c r="A115" s="624" t="s">
        <v>441</v>
      </c>
      <c r="B115" s="604">
        <v>0</v>
      </c>
      <c r="C115" s="604">
        <v>17.596499999999999</v>
      </c>
      <c r="D115" s="605">
        <v>17.596499999999999</v>
      </c>
      <c r="E115" s="614" t="s">
        <v>334</v>
      </c>
      <c r="F115" s="604">
        <v>0</v>
      </c>
      <c r="G115" s="605">
        <v>0</v>
      </c>
      <c r="H115" s="607">
        <v>4.9406564584124654E-324</v>
      </c>
      <c r="I115" s="604">
        <v>10.840389999999999</v>
      </c>
      <c r="J115" s="605">
        <v>10.840389999999999</v>
      </c>
      <c r="K115" s="615" t="s">
        <v>334</v>
      </c>
    </row>
    <row r="116" spans="1:11" ht="14.4" customHeight="1" thickBot="1" x14ac:dyDescent="0.35">
      <c r="A116" s="625" t="s">
        <v>442</v>
      </c>
      <c r="B116" s="609">
        <v>0</v>
      </c>
      <c r="C116" s="609">
        <v>16.796500000000002</v>
      </c>
      <c r="D116" s="610">
        <v>16.796500000000002</v>
      </c>
      <c r="E116" s="611" t="s">
        <v>334</v>
      </c>
      <c r="F116" s="609">
        <v>0</v>
      </c>
      <c r="G116" s="610">
        <v>0</v>
      </c>
      <c r="H116" s="612">
        <v>4.9406564584124654E-324</v>
      </c>
      <c r="I116" s="609">
        <v>19.75572</v>
      </c>
      <c r="J116" s="610">
        <v>19.75572</v>
      </c>
      <c r="K116" s="613" t="s">
        <v>334</v>
      </c>
    </row>
    <row r="117" spans="1:11" ht="14.4" customHeight="1" thickBot="1" x14ac:dyDescent="0.35">
      <c r="A117" s="626" t="s">
        <v>443</v>
      </c>
      <c r="B117" s="604">
        <v>0</v>
      </c>
      <c r="C117" s="604">
        <v>0.89649999999999996</v>
      </c>
      <c r="D117" s="605">
        <v>0.89649999999999996</v>
      </c>
      <c r="E117" s="614" t="s">
        <v>334</v>
      </c>
      <c r="F117" s="604">
        <v>0</v>
      </c>
      <c r="G117" s="605">
        <v>0</v>
      </c>
      <c r="H117" s="607">
        <v>4.9406564584124654E-324</v>
      </c>
      <c r="I117" s="604">
        <v>1.6556999999999999</v>
      </c>
      <c r="J117" s="605">
        <v>1.6556999999999999</v>
      </c>
      <c r="K117" s="615" t="s">
        <v>334</v>
      </c>
    </row>
    <row r="118" spans="1:11" ht="14.4" customHeight="1" thickBot="1" x14ac:dyDescent="0.35">
      <c r="A118" s="626" t="s">
        <v>444</v>
      </c>
      <c r="B118" s="604">
        <v>0</v>
      </c>
      <c r="C118" s="604">
        <v>7.9999999999989999</v>
      </c>
      <c r="D118" s="605">
        <v>7.9999999999989999</v>
      </c>
      <c r="E118" s="614" t="s">
        <v>334</v>
      </c>
      <c r="F118" s="604">
        <v>0</v>
      </c>
      <c r="G118" s="605">
        <v>0</v>
      </c>
      <c r="H118" s="607">
        <v>4.9406564584124654E-324</v>
      </c>
      <c r="I118" s="604">
        <v>16.80002</v>
      </c>
      <c r="J118" s="605">
        <v>16.80002</v>
      </c>
      <c r="K118" s="615" t="s">
        <v>334</v>
      </c>
    </row>
    <row r="119" spans="1:11" ht="14.4" customHeight="1" thickBot="1" x14ac:dyDescent="0.35">
      <c r="A119" s="626" t="s">
        <v>445</v>
      </c>
      <c r="B119" s="604">
        <v>0</v>
      </c>
      <c r="C119" s="604">
        <v>7.4</v>
      </c>
      <c r="D119" s="605">
        <v>7.4</v>
      </c>
      <c r="E119" s="614" t="s">
        <v>334</v>
      </c>
      <c r="F119" s="604">
        <v>0</v>
      </c>
      <c r="G119" s="605">
        <v>0</v>
      </c>
      <c r="H119" s="607">
        <v>4.9406564584124654E-324</v>
      </c>
      <c r="I119" s="604">
        <v>1</v>
      </c>
      <c r="J119" s="605">
        <v>1</v>
      </c>
      <c r="K119" s="615" t="s">
        <v>334</v>
      </c>
    </row>
    <row r="120" spans="1:11" ht="14.4" customHeight="1" thickBot="1" x14ac:dyDescent="0.35">
      <c r="A120" s="626" t="s">
        <v>446</v>
      </c>
      <c r="B120" s="604">
        <v>4.9406564584124654E-324</v>
      </c>
      <c r="C120" s="604">
        <v>0.49999999999900002</v>
      </c>
      <c r="D120" s="605">
        <v>0.49999999999900002</v>
      </c>
      <c r="E120" s="614" t="s">
        <v>340</v>
      </c>
      <c r="F120" s="604">
        <v>0</v>
      </c>
      <c r="G120" s="605">
        <v>0</v>
      </c>
      <c r="H120" s="607">
        <v>4.9406564584124654E-324</v>
      </c>
      <c r="I120" s="604">
        <v>0.3</v>
      </c>
      <c r="J120" s="605">
        <v>0.3</v>
      </c>
      <c r="K120" s="615" t="s">
        <v>334</v>
      </c>
    </row>
    <row r="121" spans="1:11" ht="14.4" customHeight="1" thickBot="1" x14ac:dyDescent="0.35">
      <c r="A121" s="625" t="s">
        <v>447</v>
      </c>
      <c r="B121" s="609">
        <v>4.9406564584124654E-324</v>
      </c>
      <c r="C121" s="609">
        <v>4.9406564584124654E-324</v>
      </c>
      <c r="D121" s="610">
        <v>0</v>
      </c>
      <c r="E121" s="616">
        <v>1</v>
      </c>
      <c r="F121" s="609">
        <v>4.9406564584124654E-324</v>
      </c>
      <c r="G121" s="610">
        <v>0</v>
      </c>
      <c r="H121" s="612">
        <v>4.9406564584124654E-324</v>
      </c>
      <c r="I121" s="609">
        <v>-10.71533</v>
      </c>
      <c r="J121" s="610">
        <v>-10.71533</v>
      </c>
      <c r="K121" s="613" t="s">
        <v>340</v>
      </c>
    </row>
    <row r="122" spans="1:11" ht="14.4" customHeight="1" thickBot="1" x14ac:dyDescent="0.35">
      <c r="A122" s="626" t="s">
        <v>448</v>
      </c>
      <c r="B122" s="604">
        <v>4.9406564584124654E-324</v>
      </c>
      <c r="C122" s="604">
        <v>4.9406564584124654E-324</v>
      </c>
      <c r="D122" s="605">
        <v>0</v>
      </c>
      <c r="E122" s="606">
        <v>1</v>
      </c>
      <c r="F122" s="604">
        <v>4.9406564584124654E-324</v>
      </c>
      <c r="G122" s="605">
        <v>0</v>
      </c>
      <c r="H122" s="607">
        <v>4.9406564584124654E-324</v>
      </c>
      <c r="I122" s="604">
        <v>-10.71533</v>
      </c>
      <c r="J122" s="605">
        <v>-10.71533</v>
      </c>
      <c r="K122" s="615" t="s">
        <v>340</v>
      </c>
    </row>
    <row r="123" spans="1:11" ht="14.4" customHeight="1" thickBot="1" x14ac:dyDescent="0.35">
      <c r="A123" s="628" t="s">
        <v>449</v>
      </c>
      <c r="B123" s="604">
        <v>4.9406564584124654E-324</v>
      </c>
      <c r="C123" s="604">
        <v>0.45</v>
      </c>
      <c r="D123" s="605">
        <v>0.45</v>
      </c>
      <c r="E123" s="614" t="s">
        <v>340</v>
      </c>
      <c r="F123" s="604">
        <v>0</v>
      </c>
      <c r="G123" s="605">
        <v>0</v>
      </c>
      <c r="H123" s="607">
        <v>4.9406564584124654E-324</v>
      </c>
      <c r="I123" s="604">
        <v>0.45</v>
      </c>
      <c r="J123" s="605">
        <v>0.45</v>
      </c>
      <c r="K123" s="615" t="s">
        <v>334</v>
      </c>
    </row>
    <row r="124" spans="1:11" ht="14.4" customHeight="1" thickBot="1" x14ac:dyDescent="0.35">
      <c r="A124" s="626" t="s">
        <v>450</v>
      </c>
      <c r="B124" s="604">
        <v>4.9406564584124654E-324</v>
      </c>
      <c r="C124" s="604">
        <v>0.45</v>
      </c>
      <c r="D124" s="605">
        <v>0.45</v>
      </c>
      <c r="E124" s="614" t="s">
        <v>340</v>
      </c>
      <c r="F124" s="604">
        <v>0</v>
      </c>
      <c r="G124" s="605">
        <v>0</v>
      </c>
      <c r="H124" s="607">
        <v>4.9406564584124654E-324</v>
      </c>
      <c r="I124" s="604">
        <v>0.45</v>
      </c>
      <c r="J124" s="605">
        <v>0.45</v>
      </c>
      <c r="K124" s="615" t="s">
        <v>334</v>
      </c>
    </row>
    <row r="125" spans="1:11" ht="14.4" customHeight="1" thickBot="1" x14ac:dyDescent="0.35">
      <c r="A125" s="628" t="s">
        <v>451</v>
      </c>
      <c r="B125" s="604">
        <v>0</v>
      </c>
      <c r="C125" s="604">
        <v>0.349999999999</v>
      </c>
      <c r="D125" s="605">
        <v>0.349999999999</v>
      </c>
      <c r="E125" s="614" t="s">
        <v>334</v>
      </c>
      <c r="F125" s="604">
        <v>0</v>
      </c>
      <c r="G125" s="605">
        <v>0</v>
      </c>
      <c r="H125" s="607">
        <v>4.9406564584124654E-324</v>
      </c>
      <c r="I125" s="604">
        <v>1.35</v>
      </c>
      <c r="J125" s="605">
        <v>1.35</v>
      </c>
      <c r="K125" s="615" t="s">
        <v>334</v>
      </c>
    </row>
    <row r="126" spans="1:11" ht="14.4" customHeight="1" thickBot="1" x14ac:dyDescent="0.35">
      <c r="A126" s="626" t="s">
        <v>452</v>
      </c>
      <c r="B126" s="604">
        <v>0</v>
      </c>
      <c r="C126" s="604">
        <v>0.349999999999</v>
      </c>
      <c r="D126" s="605">
        <v>0.349999999999</v>
      </c>
      <c r="E126" s="614" t="s">
        <v>334</v>
      </c>
      <c r="F126" s="604">
        <v>0</v>
      </c>
      <c r="G126" s="605">
        <v>0</v>
      </c>
      <c r="H126" s="607">
        <v>4.9406564584124654E-324</v>
      </c>
      <c r="I126" s="604">
        <v>1.35</v>
      </c>
      <c r="J126" s="605">
        <v>1.35</v>
      </c>
      <c r="K126" s="615" t="s">
        <v>334</v>
      </c>
    </row>
    <row r="127" spans="1:11" ht="14.4" customHeight="1" thickBot="1" x14ac:dyDescent="0.35">
      <c r="A127" s="623" t="s">
        <v>453</v>
      </c>
      <c r="B127" s="604">
        <v>11851.9999999994</v>
      </c>
      <c r="C127" s="604">
        <v>11860.4</v>
      </c>
      <c r="D127" s="605">
        <v>8.4000000006499995</v>
      </c>
      <c r="E127" s="606">
        <v>1.00070874114</v>
      </c>
      <c r="F127" s="604">
        <v>6923.9824672376399</v>
      </c>
      <c r="G127" s="605">
        <v>4038.9897725552901</v>
      </c>
      <c r="H127" s="607">
        <v>258.221</v>
      </c>
      <c r="I127" s="604">
        <v>4017.6529999999998</v>
      </c>
      <c r="J127" s="605">
        <v>-21.336772555286998</v>
      </c>
      <c r="K127" s="608">
        <v>0.58025175814700003</v>
      </c>
    </row>
    <row r="128" spans="1:11" ht="14.4" customHeight="1" thickBot="1" x14ac:dyDescent="0.35">
      <c r="A128" s="624" t="s">
        <v>454</v>
      </c>
      <c r="B128" s="604">
        <v>11851.9999999994</v>
      </c>
      <c r="C128" s="604">
        <v>11843.15</v>
      </c>
      <c r="D128" s="605">
        <v>-8.8499999993490004</v>
      </c>
      <c r="E128" s="606">
        <v>0.99925329058300005</v>
      </c>
      <c r="F128" s="604">
        <v>6923.9824672376399</v>
      </c>
      <c r="G128" s="605">
        <v>4038.9897725552901</v>
      </c>
      <c r="H128" s="607">
        <v>258.221</v>
      </c>
      <c r="I128" s="604">
        <v>3986.3530000000001</v>
      </c>
      <c r="J128" s="605">
        <v>-52.636772555287003</v>
      </c>
      <c r="K128" s="608">
        <v>0.57573123832399997</v>
      </c>
    </row>
    <row r="129" spans="1:11" ht="14.4" customHeight="1" thickBot="1" x14ac:dyDescent="0.35">
      <c r="A129" s="625" t="s">
        <v>455</v>
      </c>
      <c r="B129" s="609">
        <v>11851.9999999994</v>
      </c>
      <c r="C129" s="609">
        <v>11843.15</v>
      </c>
      <c r="D129" s="610">
        <v>-8.8499999993490004</v>
      </c>
      <c r="E129" s="616">
        <v>0.99925329058300005</v>
      </c>
      <c r="F129" s="609">
        <v>6923.9824672376399</v>
      </c>
      <c r="G129" s="610">
        <v>4038.9897725552901</v>
      </c>
      <c r="H129" s="612">
        <v>258.221</v>
      </c>
      <c r="I129" s="609">
        <v>3986.3530000000001</v>
      </c>
      <c r="J129" s="610">
        <v>-52.636772555287003</v>
      </c>
      <c r="K129" s="617">
        <v>0.57573123832399997</v>
      </c>
    </row>
    <row r="130" spans="1:11" ht="14.4" customHeight="1" thickBot="1" x14ac:dyDescent="0.35">
      <c r="A130" s="626" t="s">
        <v>456</v>
      </c>
      <c r="B130" s="604">
        <v>245.99999999998599</v>
      </c>
      <c r="C130" s="604">
        <v>251.46199999999999</v>
      </c>
      <c r="D130" s="605">
        <v>5.462000000013</v>
      </c>
      <c r="E130" s="606">
        <v>1.0222032520319999</v>
      </c>
      <c r="F130" s="604">
        <v>252.989948366058</v>
      </c>
      <c r="G130" s="605">
        <v>147.5774698802</v>
      </c>
      <c r="H130" s="607">
        <v>21.05</v>
      </c>
      <c r="I130" s="604">
        <v>147.35</v>
      </c>
      <c r="J130" s="605">
        <v>-0.2274698802</v>
      </c>
      <c r="K130" s="608">
        <v>0.58243420717500005</v>
      </c>
    </row>
    <row r="131" spans="1:11" ht="14.4" customHeight="1" thickBot="1" x14ac:dyDescent="0.35">
      <c r="A131" s="626" t="s">
        <v>457</v>
      </c>
      <c r="B131" s="604">
        <v>10327.9999999994</v>
      </c>
      <c r="C131" s="604">
        <v>10328.788</v>
      </c>
      <c r="D131" s="605">
        <v>0.78800000056599995</v>
      </c>
      <c r="E131" s="606">
        <v>1.000076297443</v>
      </c>
      <c r="F131" s="604">
        <v>4220.99999999992</v>
      </c>
      <c r="G131" s="605">
        <v>2462.24999999996</v>
      </c>
      <c r="H131" s="607">
        <v>154.899</v>
      </c>
      <c r="I131" s="604">
        <v>3201.7829999999999</v>
      </c>
      <c r="J131" s="605">
        <v>739.53300000004901</v>
      </c>
      <c r="K131" s="608">
        <v>0.75853660270000001</v>
      </c>
    </row>
    <row r="132" spans="1:11" ht="14.4" customHeight="1" thickBot="1" x14ac:dyDescent="0.35">
      <c r="A132" s="626" t="s">
        <v>458</v>
      </c>
      <c r="B132" s="604">
        <v>71.999999999996007</v>
      </c>
      <c r="C132" s="604">
        <v>56.48</v>
      </c>
      <c r="D132" s="605">
        <v>-15.519999999995999</v>
      </c>
      <c r="E132" s="606">
        <v>0.78444444444399997</v>
      </c>
      <c r="F132" s="604">
        <v>26.000217527895</v>
      </c>
      <c r="G132" s="605">
        <v>15.166793557938</v>
      </c>
      <c r="H132" s="607">
        <v>2.1659999999999999</v>
      </c>
      <c r="I132" s="604">
        <v>15.162000000000001</v>
      </c>
      <c r="J132" s="605">
        <v>-4.7935579380000001E-3</v>
      </c>
      <c r="K132" s="608">
        <v>0.58314896726200005</v>
      </c>
    </row>
    <row r="133" spans="1:11" ht="14.4" customHeight="1" thickBot="1" x14ac:dyDescent="0.35">
      <c r="A133" s="626" t="s">
        <v>459</v>
      </c>
      <c r="B133" s="604">
        <v>623.99999999996601</v>
      </c>
      <c r="C133" s="604">
        <v>624.67399999999998</v>
      </c>
      <c r="D133" s="605">
        <v>0.67400000003399996</v>
      </c>
      <c r="E133" s="606">
        <v>1.0010801282049999</v>
      </c>
      <c r="F133" s="604">
        <v>624.99230134380002</v>
      </c>
      <c r="G133" s="605">
        <v>364.57884245054998</v>
      </c>
      <c r="H133" s="607">
        <v>52.064999999999998</v>
      </c>
      <c r="I133" s="604">
        <v>364.46</v>
      </c>
      <c r="J133" s="605">
        <v>-0.118842450549</v>
      </c>
      <c r="K133" s="608">
        <v>0.58314318307000002</v>
      </c>
    </row>
    <row r="134" spans="1:11" ht="14.4" customHeight="1" thickBot="1" x14ac:dyDescent="0.35">
      <c r="A134" s="626" t="s">
        <v>460</v>
      </c>
      <c r="B134" s="604">
        <v>581.99999999996805</v>
      </c>
      <c r="C134" s="604">
        <v>581.74599999999998</v>
      </c>
      <c r="D134" s="605">
        <v>-0.25399999996700001</v>
      </c>
      <c r="E134" s="606">
        <v>0.99956357388299999</v>
      </c>
      <c r="F134" s="604">
        <v>1798.99999999997</v>
      </c>
      <c r="G134" s="605">
        <v>1049.4166666666499</v>
      </c>
      <c r="H134" s="607">
        <v>28.041</v>
      </c>
      <c r="I134" s="604">
        <v>257.59800000000001</v>
      </c>
      <c r="J134" s="605">
        <v>-791.818666666647</v>
      </c>
      <c r="K134" s="608">
        <v>0.143189549749</v>
      </c>
    </row>
    <row r="135" spans="1:11" ht="14.4" customHeight="1" thickBot="1" x14ac:dyDescent="0.35">
      <c r="A135" s="624" t="s">
        <v>461</v>
      </c>
      <c r="B135" s="604">
        <v>0</v>
      </c>
      <c r="C135" s="604">
        <v>17.25</v>
      </c>
      <c r="D135" s="605">
        <v>17.25</v>
      </c>
      <c r="E135" s="614" t="s">
        <v>334</v>
      </c>
      <c r="F135" s="604">
        <v>0</v>
      </c>
      <c r="G135" s="605">
        <v>0</v>
      </c>
      <c r="H135" s="607">
        <v>4.9406564584124654E-324</v>
      </c>
      <c r="I135" s="604">
        <v>31.3</v>
      </c>
      <c r="J135" s="605">
        <v>31.3</v>
      </c>
      <c r="K135" s="615" t="s">
        <v>334</v>
      </c>
    </row>
    <row r="136" spans="1:11" ht="14.4" customHeight="1" thickBot="1" x14ac:dyDescent="0.35">
      <c r="A136" s="625" t="s">
        <v>462</v>
      </c>
      <c r="B136" s="609">
        <v>0</v>
      </c>
      <c r="C136" s="609">
        <v>10.638</v>
      </c>
      <c r="D136" s="610">
        <v>10.638</v>
      </c>
      <c r="E136" s="611" t="s">
        <v>334</v>
      </c>
      <c r="F136" s="609">
        <v>0</v>
      </c>
      <c r="G136" s="610">
        <v>0</v>
      </c>
      <c r="H136" s="612">
        <v>4.9406564584124654E-324</v>
      </c>
      <c r="I136" s="609">
        <v>3.4584595208887258E-323</v>
      </c>
      <c r="J136" s="610">
        <v>3.4584595208887258E-323</v>
      </c>
      <c r="K136" s="613" t="s">
        <v>334</v>
      </c>
    </row>
    <row r="137" spans="1:11" ht="14.4" customHeight="1" thickBot="1" x14ac:dyDescent="0.35">
      <c r="A137" s="626" t="s">
        <v>463</v>
      </c>
      <c r="B137" s="604">
        <v>0</v>
      </c>
      <c r="C137" s="604">
        <v>10.638</v>
      </c>
      <c r="D137" s="605">
        <v>10.638</v>
      </c>
      <c r="E137" s="614" t="s">
        <v>334</v>
      </c>
      <c r="F137" s="604">
        <v>0</v>
      </c>
      <c r="G137" s="605">
        <v>0</v>
      </c>
      <c r="H137" s="607">
        <v>4.9406564584124654E-324</v>
      </c>
      <c r="I137" s="604">
        <v>3.4584595208887258E-323</v>
      </c>
      <c r="J137" s="605">
        <v>3.4584595208887258E-323</v>
      </c>
      <c r="K137" s="615" t="s">
        <v>334</v>
      </c>
    </row>
    <row r="138" spans="1:11" ht="14.4" customHeight="1" thickBot="1" x14ac:dyDescent="0.35">
      <c r="A138" s="625" t="s">
        <v>464</v>
      </c>
      <c r="B138" s="609">
        <v>4.9406564584124654E-324</v>
      </c>
      <c r="C138" s="609">
        <v>6.6120000000000001</v>
      </c>
      <c r="D138" s="610">
        <v>6.6120000000000001</v>
      </c>
      <c r="E138" s="611" t="s">
        <v>340</v>
      </c>
      <c r="F138" s="609">
        <v>0</v>
      </c>
      <c r="G138" s="610">
        <v>0</v>
      </c>
      <c r="H138" s="612">
        <v>4.9406564584124654E-324</v>
      </c>
      <c r="I138" s="609">
        <v>31.3</v>
      </c>
      <c r="J138" s="610">
        <v>31.3</v>
      </c>
      <c r="K138" s="613" t="s">
        <v>334</v>
      </c>
    </row>
    <row r="139" spans="1:11" ht="14.4" customHeight="1" thickBot="1" x14ac:dyDescent="0.35">
      <c r="A139" s="626" t="s">
        <v>465</v>
      </c>
      <c r="B139" s="604">
        <v>4.9406564584124654E-324</v>
      </c>
      <c r="C139" s="604">
        <v>6.6120000000000001</v>
      </c>
      <c r="D139" s="605">
        <v>6.6120000000000001</v>
      </c>
      <c r="E139" s="614" t="s">
        <v>340</v>
      </c>
      <c r="F139" s="604">
        <v>0</v>
      </c>
      <c r="G139" s="605">
        <v>0</v>
      </c>
      <c r="H139" s="607">
        <v>4.9406564584124654E-324</v>
      </c>
      <c r="I139" s="604">
        <v>31.3</v>
      </c>
      <c r="J139" s="605">
        <v>31.3</v>
      </c>
      <c r="K139" s="615" t="s">
        <v>334</v>
      </c>
    </row>
    <row r="140" spans="1:11" ht="14.4" customHeight="1" thickBot="1" x14ac:dyDescent="0.35">
      <c r="A140" s="622" t="s">
        <v>466</v>
      </c>
      <c r="B140" s="604">
        <v>125183.52405601701</v>
      </c>
      <c r="C140" s="604">
        <v>145039.21062</v>
      </c>
      <c r="D140" s="605">
        <v>19855.686563983501</v>
      </c>
      <c r="E140" s="606">
        <v>1.158612618662</v>
      </c>
      <c r="F140" s="604">
        <v>148966.170693024</v>
      </c>
      <c r="G140" s="605">
        <v>86896.9329042639</v>
      </c>
      <c r="H140" s="607">
        <v>11679.955980000001</v>
      </c>
      <c r="I140" s="604">
        <v>87698.328659999999</v>
      </c>
      <c r="J140" s="605">
        <v>801.39575573605498</v>
      </c>
      <c r="K140" s="608">
        <v>0.58871304976100003</v>
      </c>
    </row>
    <row r="141" spans="1:11" ht="14.4" customHeight="1" thickBot="1" x14ac:dyDescent="0.35">
      <c r="A141" s="623" t="s">
        <v>467</v>
      </c>
      <c r="B141" s="604">
        <v>124510.17657852201</v>
      </c>
      <c r="C141" s="604">
        <v>143845.78276</v>
      </c>
      <c r="D141" s="605">
        <v>19335.606181477498</v>
      </c>
      <c r="E141" s="606">
        <v>1.15529338013</v>
      </c>
      <c r="F141" s="604">
        <v>148841.279323428</v>
      </c>
      <c r="G141" s="605">
        <v>86824.0796053331</v>
      </c>
      <c r="H141" s="607">
        <v>11679.955980000001</v>
      </c>
      <c r="I141" s="604">
        <v>87647.99308</v>
      </c>
      <c r="J141" s="605">
        <v>823.91347466687102</v>
      </c>
      <c r="K141" s="608">
        <v>0.58886885062000005</v>
      </c>
    </row>
    <row r="142" spans="1:11" ht="14.4" customHeight="1" thickBot="1" x14ac:dyDescent="0.35">
      <c r="A142" s="624" t="s">
        <v>468</v>
      </c>
      <c r="B142" s="604">
        <v>124510.17657852201</v>
      </c>
      <c r="C142" s="604">
        <v>143845.78276</v>
      </c>
      <c r="D142" s="605">
        <v>19335.606181477498</v>
      </c>
      <c r="E142" s="606">
        <v>1.15529338013</v>
      </c>
      <c r="F142" s="604">
        <v>148841.279323428</v>
      </c>
      <c r="G142" s="605">
        <v>86824.0796053331</v>
      </c>
      <c r="H142" s="607">
        <v>11679.955980000001</v>
      </c>
      <c r="I142" s="604">
        <v>87647.99308</v>
      </c>
      <c r="J142" s="605">
        <v>823.91347466687102</v>
      </c>
      <c r="K142" s="608">
        <v>0.58886885062000005</v>
      </c>
    </row>
    <row r="143" spans="1:11" ht="14.4" customHeight="1" thickBot="1" x14ac:dyDescent="0.35">
      <c r="A143" s="625" t="s">
        <v>469</v>
      </c>
      <c r="B143" s="609">
        <v>27.174233716435999</v>
      </c>
      <c r="C143" s="609">
        <v>32.859830000000002</v>
      </c>
      <c r="D143" s="610">
        <v>5.6855962835630001</v>
      </c>
      <c r="E143" s="616">
        <v>1.20922747419</v>
      </c>
      <c r="F143" s="609">
        <v>38.301482461538001</v>
      </c>
      <c r="G143" s="610">
        <v>22.342531435897001</v>
      </c>
      <c r="H143" s="612">
        <v>0.18</v>
      </c>
      <c r="I143" s="609">
        <v>58.136339999999997</v>
      </c>
      <c r="J143" s="610">
        <v>35.793808564102001</v>
      </c>
      <c r="K143" s="617">
        <v>1.517861353235</v>
      </c>
    </row>
    <row r="144" spans="1:11" ht="14.4" customHeight="1" thickBot="1" x14ac:dyDescent="0.35">
      <c r="A144" s="626" t="s">
        <v>470</v>
      </c>
      <c r="B144" s="604">
        <v>4.9406564584124654E-324</v>
      </c>
      <c r="C144" s="604">
        <v>4.9406564584124654E-324</v>
      </c>
      <c r="D144" s="605">
        <v>0</v>
      </c>
      <c r="E144" s="606">
        <v>1</v>
      </c>
      <c r="F144" s="604">
        <v>4.9406564584124654E-324</v>
      </c>
      <c r="G144" s="605">
        <v>0</v>
      </c>
      <c r="H144" s="607">
        <v>4.9406564584124654E-324</v>
      </c>
      <c r="I144" s="604">
        <v>5.3719999999999997E-2</v>
      </c>
      <c r="J144" s="605">
        <v>5.3719999999999997E-2</v>
      </c>
      <c r="K144" s="615" t="s">
        <v>340</v>
      </c>
    </row>
    <row r="145" spans="1:11" ht="14.4" customHeight="1" thickBot="1" x14ac:dyDescent="0.35">
      <c r="A145" s="626" t="s">
        <v>471</v>
      </c>
      <c r="B145" s="604">
        <v>27.174233716435999</v>
      </c>
      <c r="C145" s="604">
        <v>32.61533</v>
      </c>
      <c r="D145" s="605">
        <v>5.4410962835629997</v>
      </c>
      <c r="E145" s="606">
        <v>1.2002299803680001</v>
      </c>
      <c r="F145" s="604">
        <v>38.036111830476003</v>
      </c>
      <c r="G145" s="605">
        <v>22.187731901111</v>
      </c>
      <c r="H145" s="607">
        <v>4.9406564584124654E-324</v>
      </c>
      <c r="I145" s="604">
        <v>55.883620000000001</v>
      </c>
      <c r="J145" s="605">
        <v>33.695888098887998</v>
      </c>
      <c r="K145" s="608">
        <v>1.4692253574459999</v>
      </c>
    </row>
    <row r="146" spans="1:11" ht="14.4" customHeight="1" thickBot="1" x14ac:dyDescent="0.35">
      <c r="A146" s="626" t="s">
        <v>472</v>
      </c>
      <c r="B146" s="604">
        <v>4.9406564584124654E-324</v>
      </c>
      <c r="C146" s="604">
        <v>0.2445</v>
      </c>
      <c r="D146" s="605">
        <v>0.2445</v>
      </c>
      <c r="E146" s="614" t="s">
        <v>340</v>
      </c>
      <c r="F146" s="604">
        <v>0.26537063106199998</v>
      </c>
      <c r="G146" s="605">
        <v>0.154799534786</v>
      </c>
      <c r="H146" s="607">
        <v>0.18</v>
      </c>
      <c r="I146" s="604">
        <v>2.1989999999999998</v>
      </c>
      <c r="J146" s="605">
        <v>2.0442004652130001</v>
      </c>
      <c r="K146" s="608">
        <v>8.286523611122</v>
      </c>
    </row>
    <row r="147" spans="1:11" ht="14.4" customHeight="1" thickBot="1" x14ac:dyDescent="0.35">
      <c r="A147" s="625" t="s">
        <v>473</v>
      </c>
      <c r="B147" s="609">
        <v>189.002636188412</v>
      </c>
      <c r="C147" s="609">
        <v>108.65940000000001</v>
      </c>
      <c r="D147" s="610">
        <v>-80.343236188410998</v>
      </c>
      <c r="E147" s="616">
        <v>0.57490944143</v>
      </c>
      <c r="F147" s="609">
        <v>0</v>
      </c>
      <c r="G147" s="610">
        <v>0</v>
      </c>
      <c r="H147" s="612">
        <v>12.97382</v>
      </c>
      <c r="I147" s="609">
        <v>90.179640000000006</v>
      </c>
      <c r="J147" s="610">
        <v>90.179640000000006</v>
      </c>
      <c r="K147" s="613" t="s">
        <v>334</v>
      </c>
    </row>
    <row r="148" spans="1:11" ht="14.4" customHeight="1" thickBot="1" x14ac:dyDescent="0.35">
      <c r="A148" s="626" t="s">
        <v>474</v>
      </c>
      <c r="B148" s="604">
        <v>189.002636188412</v>
      </c>
      <c r="C148" s="604">
        <v>108.65940000000001</v>
      </c>
      <c r="D148" s="605">
        <v>-80.343236188410998</v>
      </c>
      <c r="E148" s="606">
        <v>0.57490944143</v>
      </c>
      <c r="F148" s="604">
        <v>0</v>
      </c>
      <c r="G148" s="605">
        <v>0</v>
      </c>
      <c r="H148" s="607">
        <v>12.97382</v>
      </c>
      <c r="I148" s="604">
        <v>90.179640000000006</v>
      </c>
      <c r="J148" s="605">
        <v>90.179640000000006</v>
      </c>
      <c r="K148" s="615" t="s">
        <v>334</v>
      </c>
    </row>
    <row r="149" spans="1:11" ht="14.4" customHeight="1" thickBot="1" x14ac:dyDescent="0.35">
      <c r="A149" s="625" t="s">
        <v>475</v>
      </c>
      <c r="B149" s="609">
        <v>3540.0001157891602</v>
      </c>
      <c r="C149" s="609">
        <v>3319.63</v>
      </c>
      <c r="D149" s="610">
        <v>-220.37011578916201</v>
      </c>
      <c r="E149" s="616">
        <v>0.93774855689699999</v>
      </c>
      <c r="F149" s="609">
        <v>3317.9778409666001</v>
      </c>
      <c r="G149" s="610">
        <v>1935.4870738971899</v>
      </c>
      <c r="H149" s="612">
        <v>318.90478999999999</v>
      </c>
      <c r="I149" s="609">
        <v>2165.7636600000001</v>
      </c>
      <c r="J149" s="610">
        <v>230.276586102815</v>
      </c>
      <c r="K149" s="617">
        <v>0.65273602290499999</v>
      </c>
    </row>
    <row r="150" spans="1:11" ht="14.4" customHeight="1" thickBot="1" x14ac:dyDescent="0.35">
      <c r="A150" s="626" t="s">
        <v>476</v>
      </c>
      <c r="B150" s="604">
        <v>3.9998646890080001</v>
      </c>
      <c r="C150" s="604">
        <v>0.29339999999999999</v>
      </c>
      <c r="D150" s="605">
        <v>-3.706464689008</v>
      </c>
      <c r="E150" s="606">
        <v>7.3352481349000007E-2</v>
      </c>
      <c r="F150" s="604">
        <v>13.999906501968001</v>
      </c>
      <c r="G150" s="605">
        <v>8.1666121261479994</v>
      </c>
      <c r="H150" s="607">
        <v>4.9406564584124654E-324</v>
      </c>
      <c r="I150" s="604">
        <v>0.16728000000000001</v>
      </c>
      <c r="J150" s="605">
        <v>-7.9993321261480004</v>
      </c>
      <c r="K150" s="608">
        <v>1.1948651225999999E-2</v>
      </c>
    </row>
    <row r="151" spans="1:11" ht="14.4" customHeight="1" thickBot="1" x14ac:dyDescent="0.35">
      <c r="A151" s="626" t="s">
        <v>477</v>
      </c>
      <c r="B151" s="604">
        <v>3535.0000532324698</v>
      </c>
      <c r="C151" s="604">
        <v>3304.1949500000001</v>
      </c>
      <c r="D151" s="605">
        <v>-230.805103232465</v>
      </c>
      <c r="E151" s="606">
        <v>0.93470859978499998</v>
      </c>
      <c r="F151" s="604">
        <v>3303.9779344646299</v>
      </c>
      <c r="G151" s="605">
        <v>1927.3204617710401</v>
      </c>
      <c r="H151" s="607">
        <v>313.61669000000001</v>
      </c>
      <c r="I151" s="604">
        <v>2131.6504</v>
      </c>
      <c r="J151" s="605">
        <v>204.32993822896401</v>
      </c>
      <c r="K151" s="608">
        <v>0.64517694799400005</v>
      </c>
    </row>
    <row r="152" spans="1:11" ht="14.4" customHeight="1" thickBot="1" x14ac:dyDescent="0.35">
      <c r="A152" s="626" t="s">
        <v>478</v>
      </c>
      <c r="B152" s="604">
        <v>1.000197867689</v>
      </c>
      <c r="C152" s="604">
        <v>15.14165</v>
      </c>
      <c r="D152" s="605">
        <v>14.14145213231</v>
      </c>
      <c r="E152" s="606">
        <v>15.138654549407001</v>
      </c>
      <c r="F152" s="604">
        <v>0</v>
      </c>
      <c r="G152" s="605">
        <v>0</v>
      </c>
      <c r="H152" s="607">
        <v>5.2881</v>
      </c>
      <c r="I152" s="604">
        <v>33.945979999999999</v>
      </c>
      <c r="J152" s="605">
        <v>33.945979999999999</v>
      </c>
      <c r="K152" s="615" t="s">
        <v>334</v>
      </c>
    </row>
    <row r="153" spans="1:11" ht="14.4" customHeight="1" thickBot="1" x14ac:dyDescent="0.35">
      <c r="A153" s="625" t="s">
        <v>479</v>
      </c>
      <c r="B153" s="609">
        <v>4.9406564584124654E-324</v>
      </c>
      <c r="C153" s="609">
        <v>-0.55632000000000004</v>
      </c>
      <c r="D153" s="610">
        <v>-0.55632000000000004</v>
      </c>
      <c r="E153" s="611" t="s">
        <v>340</v>
      </c>
      <c r="F153" s="609">
        <v>0</v>
      </c>
      <c r="G153" s="610">
        <v>0</v>
      </c>
      <c r="H153" s="612">
        <v>4.9406564584124654E-324</v>
      </c>
      <c r="I153" s="609">
        <v>3.4584595208887258E-323</v>
      </c>
      <c r="J153" s="610">
        <v>3.4584595208887258E-323</v>
      </c>
      <c r="K153" s="613" t="s">
        <v>334</v>
      </c>
    </row>
    <row r="154" spans="1:11" ht="14.4" customHeight="1" thickBot="1" x14ac:dyDescent="0.35">
      <c r="A154" s="626" t="s">
        <v>480</v>
      </c>
      <c r="B154" s="604">
        <v>4.9406564584124654E-324</v>
      </c>
      <c r="C154" s="604">
        <v>-0.55632000000000004</v>
      </c>
      <c r="D154" s="605">
        <v>-0.55632000000000004</v>
      </c>
      <c r="E154" s="614" t="s">
        <v>340</v>
      </c>
      <c r="F154" s="604">
        <v>0</v>
      </c>
      <c r="G154" s="605">
        <v>0</v>
      </c>
      <c r="H154" s="607">
        <v>4.9406564584124654E-324</v>
      </c>
      <c r="I154" s="604">
        <v>3.4584595208887258E-323</v>
      </c>
      <c r="J154" s="605">
        <v>3.4584595208887258E-323</v>
      </c>
      <c r="K154" s="615" t="s">
        <v>334</v>
      </c>
    </row>
    <row r="155" spans="1:11" ht="14.4" customHeight="1" thickBot="1" x14ac:dyDescent="0.35">
      <c r="A155" s="625" t="s">
        <v>481</v>
      </c>
      <c r="B155" s="609">
        <v>120753.999592828</v>
      </c>
      <c r="C155" s="609">
        <v>136368.04042999999</v>
      </c>
      <c r="D155" s="610">
        <v>15614.0408371716</v>
      </c>
      <c r="E155" s="616">
        <v>1.1293045438639999</v>
      </c>
      <c r="F155" s="609">
        <v>145485</v>
      </c>
      <c r="G155" s="610">
        <v>84866.25</v>
      </c>
      <c r="H155" s="612">
        <v>11163.23695</v>
      </c>
      <c r="I155" s="609">
        <v>84550.615640000004</v>
      </c>
      <c r="J155" s="610">
        <v>-315.63436000003998</v>
      </c>
      <c r="K155" s="617">
        <v>0.58116380135400003</v>
      </c>
    </row>
    <row r="156" spans="1:11" ht="14.4" customHeight="1" thickBot="1" x14ac:dyDescent="0.35">
      <c r="A156" s="626" t="s">
        <v>482</v>
      </c>
      <c r="B156" s="604">
        <v>49831.999849768799</v>
      </c>
      <c r="C156" s="604">
        <v>67510.376560000004</v>
      </c>
      <c r="D156" s="605">
        <v>17678.376710231201</v>
      </c>
      <c r="E156" s="606">
        <v>1.3547595272820001</v>
      </c>
      <c r="F156" s="604">
        <v>70566</v>
      </c>
      <c r="G156" s="605">
        <v>41163.5</v>
      </c>
      <c r="H156" s="607">
        <v>5258.2483199999997</v>
      </c>
      <c r="I156" s="604">
        <v>42094.777320000001</v>
      </c>
      <c r="J156" s="605">
        <v>931.27731999996502</v>
      </c>
      <c r="K156" s="608">
        <v>0.59653058583399998</v>
      </c>
    </row>
    <row r="157" spans="1:11" ht="14.4" customHeight="1" thickBot="1" x14ac:dyDescent="0.35">
      <c r="A157" s="626" t="s">
        <v>483</v>
      </c>
      <c r="B157" s="604">
        <v>70921.999743059598</v>
      </c>
      <c r="C157" s="604">
        <v>68411.869869999995</v>
      </c>
      <c r="D157" s="605">
        <v>-2510.1298730596</v>
      </c>
      <c r="E157" s="606">
        <v>0.96460717573999999</v>
      </c>
      <c r="F157" s="604">
        <v>73919</v>
      </c>
      <c r="G157" s="605">
        <v>43119.416666666701</v>
      </c>
      <c r="H157" s="607">
        <v>5904.9886299999998</v>
      </c>
      <c r="I157" s="604">
        <v>42006.628629999999</v>
      </c>
      <c r="J157" s="605">
        <v>-1112.78803666667</v>
      </c>
      <c r="K157" s="608">
        <v>0.568279178966</v>
      </c>
    </row>
    <row r="158" spans="1:11" ht="14.4" customHeight="1" thickBot="1" x14ac:dyDescent="0.35">
      <c r="A158" s="626" t="s">
        <v>484</v>
      </c>
      <c r="B158" s="604">
        <v>4.9406564584124654E-324</v>
      </c>
      <c r="C158" s="604">
        <v>4.9406564584124654E-324</v>
      </c>
      <c r="D158" s="605">
        <v>0</v>
      </c>
      <c r="E158" s="606">
        <v>1</v>
      </c>
      <c r="F158" s="604">
        <v>545</v>
      </c>
      <c r="G158" s="605">
        <v>317.91666666666703</v>
      </c>
      <c r="H158" s="607">
        <v>4.9406564584124654E-324</v>
      </c>
      <c r="I158" s="604">
        <v>3.4584595208887258E-323</v>
      </c>
      <c r="J158" s="605">
        <v>-317.91666666666703</v>
      </c>
      <c r="K158" s="608">
        <v>0</v>
      </c>
    </row>
    <row r="159" spans="1:11" ht="14.4" customHeight="1" thickBot="1" x14ac:dyDescent="0.35">
      <c r="A159" s="626" t="s">
        <v>485</v>
      </c>
      <c r="B159" s="604">
        <v>4.9406564584124654E-324</v>
      </c>
      <c r="C159" s="604">
        <v>445.79399999999998</v>
      </c>
      <c r="D159" s="605">
        <v>445.79399999999998</v>
      </c>
      <c r="E159" s="614" t="s">
        <v>340</v>
      </c>
      <c r="F159" s="604">
        <v>455</v>
      </c>
      <c r="G159" s="605">
        <v>265.41666666666703</v>
      </c>
      <c r="H159" s="607">
        <v>4.9406564584124654E-324</v>
      </c>
      <c r="I159" s="604">
        <v>449.20969000000002</v>
      </c>
      <c r="J159" s="605">
        <v>183.793023333333</v>
      </c>
      <c r="K159" s="608">
        <v>0.98727404395600005</v>
      </c>
    </row>
    <row r="160" spans="1:11" ht="14.4" customHeight="1" thickBot="1" x14ac:dyDescent="0.35">
      <c r="A160" s="625" t="s">
        <v>486</v>
      </c>
      <c r="B160" s="609">
        <v>0</v>
      </c>
      <c r="C160" s="609">
        <v>4017.1494200000002</v>
      </c>
      <c r="D160" s="610">
        <v>4017.1494200000002</v>
      </c>
      <c r="E160" s="611" t="s">
        <v>334</v>
      </c>
      <c r="F160" s="609">
        <v>0</v>
      </c>
      <c r="G160" s="610">
        <v>0</v>
      </c>
      <c r="H160" s="612">
        <v>184.66041999999999</v>
      </c>
      <c r="I160" s="609">
        <v>783.29780000000005</v>
      </c>
      <c r="J160" s="610">
        <v>783.29780000000005</v>
      </c>
      <c r="K160" s="613" t="s">
        <v>334</v>
      </c>
    </row>
    <row r="161" spans="1:11" ht="14.4" customHeight="1" thickBot="1" x14ac:dyDescent="0.35">
      <c r="A161" s="626" t="s">
        <v>487</v>
      </c>
      <c r="B161" s="604">
        <v>4.9406564584124654E-324</v>
      </c>
      <c r="C161" s="604">
        <v>2574.2133100000001</v>
      </c>
      <c r="D161" s="605">
        <v>2574.2133100000001</v>
      </c>
      <c r="E161" s="614" t="s">
        <v>340</v>
      </c>
      <c r="F161" s="604">
        <v>0</v>
      </c>
      <c r="G161" s="605">
        <v>0</v>
      </c>
      <c r="H161" s="607">
        <v>-1080.6713299999999</v>
      </c>
      <c r="I161" s="604">
        <v>-876.08599000000004</v>
      </c>
      <c r="J161" s="605">
        <v>-876.08599000000004</v>
      </c>
      <c r="K161" s="615" t="s">
        <v>334</v>
      </c>
    </row>
    <row r="162" spans="1:11" ht="14.4" customHeight="1" thickBot="1" x14ac:dyDescent="0.35">
      <c r="A162" s="626" t="s">
        <v>488</v>
      </c>
      <c r="B162" s="604">
        <v>0</v>
      </c>
      <c r="C162" s="604">
        <v>1442.9361100000001</v>
      </c>
      <c r="D162" s="605">
        <v>1442.9361100000001</v>
      </c>
      <c r="E162" s="614" t="s">
        <v>334</v>
      </c>
      <c r="F162" s="604">
        <v>0</v>
      </c>
      <c r="G162" s="605">
        <v>0</v>
      </c>
      <c r="H162" s="607">
        <v>1265.3317500000001</v>
      </c>
      <c r="I162" s="604">
        <v>1659.3837900000001</v>
      </c>
      <c r="J162" s="605">
        <v>1659.3837900000001</v>
      </c>
      <c r="K162" s="615" t="s">
        <v>334</v>
      </c>
    </row>
    <row r="163" spans="1:11" ht="14.4" customHeight="1" thickBot="1" x14ac:dyDescent="0.35">
      <c r="A163" s="623" t="s">
        <v>489</v>
      </c>
      <c r="B163" s="604">
        <v>552.347477494087</v>
      </c>
      <c r="C163" s="604">
        <v>1072.8548599999999</v>
      </c>
      <c r="D163" s="605">
        <v>520.50738250591303</v>
      </c>
      <c r="E163" s="606">
        <v>1.9423549553749999</v>
      </c>
      <c r="F163" s="604">
        <v>3.891369595684</v>
      </c>
      <c r="G163" s="605">
        <v>2.2699655974819999</v>
      </c>
      <c r="H163" s="607">
        <v>4.9406564584124654E-324</v>
      </c>
      <c r="I163" s="604">
        <v>20.18458</v>
      </c>
      <c r="J163" s="605">
        <v>17.914614402517</v>
      </c>
      <c r="K163" s="608">
        <v>5.1870117971790002</v>
      </c>
    </row>
    <row r="164" spans="1:11" ht="14.4" customHeight="1" thickBot="1" x14ac:dyDescent="0.35">
      <c r="A164" s="624" t="s">
        <v>490</v>
      </c>
      <c r="B164" s="604">
        <v>548.45610789840202</v>
      </c>
      <c r="C164" s="604">
        <v>1062.6614500000001</v>
      </c>
      <c r="D164" s="605">
        <v>514.20534210159803</v>
      </c>
      <c r="E164" s="606">
        <v>1.9375505800670001</v>
      </c>
      <c r="F164" s="604">
        <v>0</v>
      </c>
      <c r="G164" s="605">
        <v>0</v>
      </c>
      <c r="H164" s="607">
        <v>4.9406564584124654E-324</v>
      </c>
      <c r="I164" s="604">
        <v>3.4584595208887258E-323</v>
      </c>
      <c r="J164" s="605">
        <v>3.4584595208887258E-323</v>
      </c>
      <c r="K164" s="615" t="s">
        <v>334</v>
      </c>
    </row>
    <row r="165" spans="1:11" ht="14.4" customHeight="1" thickBot="1" x14ac:dyDescent="0.35">
      <c r="A165" s="625" t="s">
        <v>491</v>
      </c>
      <c r="B165" s="609">
        <v>548.45610789840202</v>
      </c>
      <c r="C165" s="609">
        <v>1062.6614500000001</v>
      </c>
      <c r="D165" s="610">
        <v>514.20534210159803</v>
      </c>
      <c r="E165" s="616">
        <v>1.9375505800670001</v>
      </c>
      <c r="F165" s="609">
        <v>0</v>
      </c>
      <c r="G165" s="610">
        <v>0</v>
      </c>
      <c r="H165" s="612">
        <v>4.9406564584124654E-324</v>
      </c>
      <c r="I165" s="609">
        <v>3.4584595208887258E-323</v>
      </c>
      <c r="J165" s="610">
        <v>3.4584595208887258E-323</v>
      </c>
      <c r="K165" s="613" t="s">
        <v>334</v>
      </c>
    </row>
    <row r="166" spans="1:11" ht="14.4" customHeight="1" thickBot="1" x14ac:dyDescent="0.35">
      <c r="A166" s="626" t="s">
        <v>492</v>
      </c>
      <c r="B166" s="604">
        <v>0</v>
      </c>
      <c r="C166" s="604">
        <v>547.85177999999996</v>
      </c>
      <c r="D166" s="605">
        <v>547.85177999999996</v>
      </c>
      <c r="E166" s="614" t="s">
        <v>334</v>
      </c>
      <c r="F166" s="604">
        <v>0</v>
      </c>
      <c r="G166" s="605">
        <v>0</v>
      </c>
      <c r="H166" s="607">
        <v>4.9406564584124654E-324</v>
      </c>
      <c r="I166" s="604">
        <v>3.4584595208887258E-323</v>
      </c>
      <c r="J166" s="605">
        <v>3.4584595208887258E-323</v>
      </c>
      <c r="K166" s="615" t="s">
        <v>334</v>
      </c>
    </row>
    <row r="167" spans="1:11" ht="14.4" customHeight="1" thickBot="1" x14ac:dyDescent="0.35">
      <c r="A167" s="626" t="s">
        <v>493</v>
      </c>
      <c r="B167" s="604">
        <v>0</v>
      </c>
      <c r="C167" s="604">
        <v>178.75926000000001</v>
      </c>
      <c r="D167" s="605">
        <v>178.75926000000001</v>
      </c>
      <c r="E167" s="614" t="s">
        <v>334</v>
      </c>
      <c r="F167" s="604">
        <v>0</v>
      </c>
      <c r="G167" s="605">
        <v>0</v>
      </c>
      <c r="H167" s="607">
        <v>4.9406564584124654E-324</v>
      </c>
      <c r="I167" s="604">
        <v>3.4584595208887258E-323</v>
      </c>
      <c r="J167" s="605">
        <v>3.4584595208887258E-323</v>
      </c>
      <c r="K167" s="615" t="s">
        <v>334</v>
      </c>
    </row>
    <row r="168" spans="1:11" ht="14.4" customHeight="1" thickBot="1" x14ac:dyDescent="0.35">
      <c r="A168" s="626" t="s">
        <v>494</v>
      </c>
      <c r="B168" s="604">
        <v>0</v>
      </c>
      <c r="C168" s="604">
        <v>296.00889999999998</v>
      </c>
      <c r="D168" s="605">
        <v>296.00889999999998</v>
      </c>
      <c r="E168" s="614" t="s">
        <v>334</v>
      </c>
      <c r="F168" s="604">
        <v>0</v>
      </c>
      <c r="G168" s="605">
        <v>0</v>
      </c>
      <c r="H168" s="607">
        <v>4.9406564584124654E-324</v>
      </c>
      <c r="I168" s="604">
        <v>3.4584595208887258E-323</v>
      </c>
      <c r="J168" s="605">
        <v>3.4584595208887258E-323</v>
      </c>
      <c r="K168" s="615" t="s">
        <v>334</v>
      </c>
    </row>
    <row r="169" spans="1:11" ht="14.4" customHeight="1" thickBot="1" x14ac:dyDescent="0.35">
      <c r="A169" s="626" t="s">
        <v>495</v>
      </c>
      <c r="B169" s="604">
        <v>0</v>
      </c>
      <c r="C169" s="604">
        <v>40.041510000000002</v>
      </c>
      <c r="D169" s="605">
        <v>40.041510000000002</v>
      </c>
      <c r="E169" s="614" t="s">
        <v>334</v>
      </c>
      <c r="F169" s="604">
        <v>0</v>
      </c>
      <c r="G169" s="605">
        <v>0</v>
      </c>
      <c r="H169" s="607">
        <v>4.9406564584124654E-324</v>
      </c>
      <c r="I169" s="604">
        <v>3.4584595208887258E-323</v>
      </c>
      <c r="J169" s="605">
        <v>3.4584595208887258E-323</v>
      </c>
      <c r="K169" s="615" t="s">
        <v>334</v>
      </c>
    </row>
    <row r="170" spans="1:11" ht="14.4" customHeight="1" thickBot="1" x14ac:dyDescent="0.35">
      <c r="A170" s="629" t="s">
        <v>496</v>
      </c>
      <c r="B170" s="609">
        <v>3.891369595684</v>
      </c>
      <c r="C170" s="609">
        <v>10.19341</v>
      </c>
      <c r="D170" s="610">
        <v>6.302040404315</v>
      </c>
      <c r="E170" s="616">
        <v>2.6194916081219999</v>
      </c>
      <c r="F170" s="609">
        <v>3.891369595684</v>
      </c>
      <c r="G170" s="610">
        <v>2.2699655974819999</v>
      </c>
      <c r="H170" s="612">
        <v>4.9406564584124654E-324</v>
      </c>
      <c r="I170" s="609">
        <v>20.18458</v>
      </c>
      <c r="J170" s="610">
        <v>17.914614402517</v>
      </c>
      <c r="K170" s="617">
        <v>5.1870117971790002</v>
      </c>
    </row>
    <row r="171" spans="1:11" ht="14.4" customHeight="1" thickBot="1" x14ac:dyDescent="0.35">
      <c r="A171" s="625" t="s">
        <v>497</v>
      </c>
      <c r="B171" s="609">
        <v>0</v>
      </c>
      <c r="C171" s="609">
        <v>-3.5E-4</v>
      </c>
      <c r="D171" s="610">
        <v>-3.5E-4</v>
      </c>
      <c r="E171" s="611" t="s">
        <v>334</v>
      </c>
      <c r="F171" s="609">
        <v>0</v>
      </c>
      <c r="G171" s="610">
        <v>0</v>
      </c>
      <c r="H171" s="612">
        <v>4.9406564584124654E-324</v>
      </c>
      <c r="I171" s="609">
        <v>-3.3E-4</v>
      </c>
      <c r="J171" s="610">
        <v>-3.3E-4</v>
      </c>
      <c r="K171" s="613" t="s">
        <v>334</v>
      </c>
    </row>
    <row r="172" spans="1:11" ht="14.4" customHeight="1" thickBot="1" x14ac:dyDescent="0.35">
      <c r="A172" s="626" t="s">
        <v>498</v>
      </c>
      <c r="B172" s="604">
        <v>0</v>
      </c>
      <c r="C172" s="604">
        <v>-3.5E-4</v>
      </c>
      <c r="D172" s="605">
        <v>-3.5E-4</v>
      </c>
      <c r="E172" s="614" t="s">
        <v>334</v>
      </c>
      <c r="F172" s="604">
        <v>0</v>
      </c>
      <c r="G172" s="605">
        <v>0</v>
      </c>
      <c r="H172" s="607">
        <v>4.9406564584124654E-324</v>
      </c>
      <c r="I172" s="604">
        <v>-3.3E-4</v>
      </c>
      <c r="J172" s="605">
        <v>-3.3E-4</v>
      </c>
      <c r="K172" s="615" t="s">
        <v>334</v>
      </c>
    </row>
    <row r="173" spans="1:11" ht="14.4" customHeight="1" thickBot="1" x14ac:dyDescent="0.35">
      <c r="A173" s="625" t="s">
        <v>499</v>
      </c>
      <c r="B173" s="609">
        <v>3.891369595684</v>
      </c>
      <c r="C173" s="609">
        <v>10.193759999999999</v>
      </c>
      <c r="D173" s="610">
        <v>6.3023904043150001</v>
      </c>
      <c r="E173" s="616">
        <v>2.6195815507479998</v>
      </c>
      <c r="F173" s="609">
        <v>3.891369595684</v>
      </c>
      <c r="G173" s="610">
        <v>2.2699655974819999</v>
      </c>
      <c r="H173" s="612">
        <v>4.9406564584124654E-324</v>
      </c>
      <c r="I173" s="609">
        <v>20.184909999999999</v>
      </c>
      <c r="J173" s="610">
        <v>17.914944402517001</v>
      </c>
      <c r="K173" s="617">
        <v>5.1870966002259999</v>
      </c>
    </row>
    <row r="174" spans="1:11" ht="14.4" customHeight="1" thickBot="1" x14ac:dyDescent="0.35">
      <c r="A174" s="626" t="s">
        <v>500</v>
      </c>
      <c r="B174" s="604">
        <v>0</v>
      </c>
      <c r="C174" s="604">
        <v>0.48299999999999998</v>
      </c>
      <c r="D174" s="605">
        <v>0.48299999999999998</v>
      </c>
      <c r="E174" s="614" t="s">
        <v>334</v>
      </c>
      <c r="F174" s="604">
        <v>0</v>
      </c>
      <c r="G174" s="605">
        <v>0</v>
      </c>
      <c r="H174" s="607">
        <v>4.9406564584124654E-324</v>
      </c>
      <c r="I174" s="604">
        <v>9.4E-2</v>
      </c>
      <c r="J174" s="605">
        <v>9.4E-2</v>
      </c>
      <c r="K174" s="615" t="s">
        <v>334</v>
      </c>
    </row>
    <row r="175" spans="1:11" ht="14.4" customHeight="1" thickBot="1" x14ac:dyDescent="0.35">
      <c r="A175" s="626" t="s">
        <v>501</v>
      </c>
      <c r="B175" s="604">
        <v>3.891369595684</v>
      </c>
      <c r="C175" s="604">
        <v>9.7107600000000005</v>
      </c>
      <c r="D175" s="605">
        <v>5.8193904043150004</v>
      </c>
      <c r="E175" s="606">
        <v>2.4954607269300002</v>
      </c>
      <c r="F175" s="604">
        <v>3.891369595684</v>
      </c>
      <c r="G175" s="605">
        <v>2.2699655974819999</v>
      </c>
      <c r="H175" s="607">
        <v>4.9406564584124654E-324</v>
      </c>
      <c r="I175" s="604">
        <v>20.090910000000001</v>
      </c>
      <c r="J175" s="605">
        <v>17.820944402517</v>
      </c>
      <c r="K175" s="608">
        <v>5.1629405806840003</v>
      </c>
    </row>
    <row r="176" spans="1:11" ht="14.4" customHeight="1" thickBot="1" x14ac:dyDescent="0.35">
      <c r="A176" s="623" t="s">
        <v>502</v>
      </c>
      <c r="B176" s="604">
        <v>120.99999999999901</v>
      </c>
      <c r="C176" s="604">
        <v>120.57299999999999</v>
      </c>
      <c r="D176" s="605">
        <v>-0.42699999999799998</v>
      </c>
      <c r="E176" s="606">
        <v>0.99647107438000004</v>
      </c>
      <c r="F176" s="604">
        <v>121</v>
      </c>
      <c r="G176" s="605">
        <v>70.583333333333002</v>
      </c>
      <c r="H176" s="607">
        <v>4.9406564584124654E-324</v>
      </c>
      <c r="I176" s="604">
        <v>30.151</v>
      </c>
      <c r="J176" s="605">
        <v>-40.432333333332998</v>
      </c>
      <c r="K176" s="608">
        <v>0.24918181818099999</v>
      </c>
    </row>
    <row r="177" spans="1:11" ht="14.4" customHeight="1" thickBot="1" x14ac:dyDescent="0.35">
      <c r="A177" s="629" t="s">
        <v>503</v>
      </c>
      <c r="B177" s="609">
        <v>120.99999999999901</v>
      </c>
      <c r="C177" s="609">
        <v>120.57299999999999</v>
      </c>
      <c r="D177" s="610">
        <v>-0.42699999999799998</v>
      </c>
      <c r="E177" s="616">
        <v>0.99647107438000004</v>
      </c>
      <c r="F177" s="609">
        <v>121</v>
      </c>
      <c r="G177" s="610">
        <v>70.583333333333002</v>
      </c>
      <c r="H177" s="612">
        <v>4.9406564584124654E-324</v>
      </c>
      <c r="I177" s="609">
        <v>30.151</v>
      </c>
      <c r="J177" s="610">
        <v>-40.432333333332998</v>
      </c>
      <c r="K177" s="617">
        <v>0.24918181818099999</v>
      </c>
    </row>
    <row r="178" spans="1:11" ht="14.4" customHeight="1" thickBot="1" x14ac:dyDescent="0.35">
      <c r="A178" s="625" t="s">
        <v>504</v>
      </c>
      <c r="B178" s="609">
        <v>120.99999999999901</v>
      </c>
      <c r="C178" s="609">
        <v>120.57299999999999</v>
      </c>
      <c r="D178" s="610">
        <v>-0.42699999999799998</v>
      </c>
      <c r="E178" s="616">
        <v>0.99647107438000004</v>
      </c>
      <c r="F178" s="609">
        <v>121</v>
      </c>
      <c r="G178" s="610">
        <v>70.583333333333002</v>
      </c>
      <c r="H178" s="612">
        <v>4.9406564584124654E-324</v>
      </c>
      <c r="I178" s="609">
        <v>30.151</v>
      </c>
      <c r="J178" s="610">
        <v>-40.432333333332998</v>
      </c>
      <c r="K178" s="617">
        <v>0.24918181818099999</v>
      </c>
    </row>
    <row r="179" spans="1:11" ht="14.4" customHeight="1" thickBot="1" x14ac:dyDescent="0.35">
      <c r="A179" s="626" t="s">
        <v>505</v>
      </c>
      <c r="B179" s="604">
        <v>120.99999999999901</v>
      </c>
      <c r="C179" s="604">
        <v>120.57299999999999</v>
      </c>
      <c r="D179" s="605">
        <v>-0.42699999999799998</v>
      </c>
      <c r="E179" s="606">
        <v>0.99647107438000004</v>
      </c>
      <c r="F179" s="604">
        <v>121</v>
      </c>
      <c r="G179" s="605">
        <v>70.583333333333002</v>
      </c>
      <c r="H179" s="607">
        <v>4.9406564584124654E-324</v>
      </c>
      <c r="I179" s="604">
        <v>30.151</v>
      </c>
      <c r="J179" s="605">
        <v>-40.432333333332998</v>
      </c>
      <c r="K179" s="608">
        <v>0.24918181818099999</v>
      </c>
    </row>
    <row r="180" spans="1:11" ht="14.4" customHeight="1" thickBot="1" x14ac:dyDescent="0.35">
      <c r="A180" s="622" t="s">
        <v>506</v>
      </c>
      <c r="B180" s="604">
        <v>5511.44837849745</v>
      </c>
      <c r="C180" s="604">
        <v>5014.0383700000002</v>
      </c>
      <c r="D180" s="605">
        <v>-497.41000849744802</v>
      </c>
      <c r="E180" s="606">
        <v>0.90974967479699997</v>
      </c>
      <c r="F180" s="604">
        <v>5932.00680464984</v>
      </c>
      <c r="G180" s="605">
        <v>3460.3373027124098</v>
      </c>
      <c r="H180" s="607">
        <v>807.89982999999995</v>
      </c>
      <c r="I180" s="604">
        <v>3360.4910100000002</v>
      </c>
      <c r="J180" s="605">
        <v>-99.846292712408996</v>
      </c>
      <c r="K180" s="608">
        <v>0.56650154335000003</v>
      </c>
    </row>
    <row r="181" spans="1:11" ht="14.4" customHeight="1" thickBot="1" x14ac:dyDescent="0.35">
      <c r="A181" s="627" t="s">
        <v>507</v>
      </c>
      <c r="B181" s="609">
        <v>5511.44837849745</v>
      </c>
      <c r="C181" s="609">
        <v>5014.0383700000002</v>
      </c>
      <c r="D181" s="610">
        <v>-497.41000849744802</v>
      </c>
      <c r="E181" s="616">
        <v>0.90974967479699997</v>
      </c>
      <c r="F181" s="609">
        <v>5932.00680464984</v>
      </c>
      <c r="G181" s="610">
        <v>3460.3373027124098</v>
      </c>
      <c r="H181" s="612">
        <v>807.89982999999995</v>
      </c>
      <c r="I181" s="609">
        <v>3360.4910100000002</v>
      </c>
      <c r="J181" s="610">
        <v>-99.846292712408996</v>
      </c>
      <c r="K181" s="617">
        <v>0.56650154335000003</v>
      </c>
    </row>
    <row r="182" spans="1:11" ht="14.4" customHeight="1" thickBot="1" x14ac:dyDescent="0.35">
      <c r="A182" s="629" t="s">
        <v>54</v>
      </c>
      <c r="B182" s="609">
        <v>5511.44837849745</v>
      </c>
      <c r="C182" s="609">
        <v>5014.0383700000002</v>
      </c>
      <c r="D182" s="610">
        <v>-497.41000849744802</v>
      </c>
      <c r="E182" s="616">
        <v>0.90974967479699997</v>
      </c>
      <c r="F182" s="609">
        <v>5932.00680464984</v>
      </c>
      <c r="G182" s="610">
        <v>3460.3373027124098</v>
      </c>
      <c r="H182" s="612">
        <v>807.89982999999995</v>
      </c>
      <c r="I182" s="609">
        <v>3360.4910100000002</v>
      </c>
      <c r="J182" s="610">
        <v>-99.846292712408996</v>
      </c>
      <c r="K182" s="617">
        <v>0.56650154335000003</v>
      </c>
    </row>
    <row r="183" spans="1:11" ht="14.4" customHeight="1" thickBot="1" x14ac:dyDescent="0.35">
      <c r="A183" s="625" t="s">
        <v>508</v>
      </c>
      <c r="B183" s="609">
        <v>74.999999999999005</v>
      </c>
      <c r="C183" s="609">
        <v>117.94199999999999</v>
      </c>
      <c r="D183" s="610">
        <v>42.942000000001002</v>
      </c>
      <c r="E183" s="616">
        <v>1.57256</v>
      </c>
      <c r="F183" s="609">
        <v>54</v>
      </c>
      <c r="G183" s="610">
        <v>31.5</v>
      </c>
      <c r="H183" s="612">
        <v>10.6205</v>
      </c>
      <c r="I183" s="609">
        <v>74.343500000000006</v>
      </c>
      <c r="J183" s="610">
        <v>42.843499999999999</v>
      </c>
      <c r="K183" s="617">
        <v>1.3767314814810001</v>
      </c>
    </row>
    <row r="184" spans="1:11" ht="14.4" customHeight="1" thickBot="1" x14ac:dyDescent="0.35">
      <c r="A184" s="626" t="s">
        <v>509</v>
      </c>
      <c r="B184" s="604">
        <v>74.999999999999005</v>
      </c>
      <c r="C184" s="604">
        <v>117.94199999999999</v>
      </c>
      <c r="D184" s="605">
        <v>42.942000000001002</v>
      </c>
      <c r="E184" s="606">
        <v>1.57256</v>
      </c>
      <c r="F184" s="604">
        <v>54</v>
      </c>
      <c r="G184" s="605">
        <v>31.5</v>
      </c>
      <c r="H184" s="607">
        <v>10.6205</v>
      </c>
      <c r="I184" s="604">
        <v>74.343500000000006</v>
      </c>
      <c r="J184" s="605">
        <v>42.843499999999999</v>
      </c>
      <c r="K184" s="608">
        <v>1.3767314814810001</v>
      </c>
    </row>
    <row r="185" spans="1:11" ht="14.4" customHeight="1" thickBot="1" x14ac:dyDescent="0.35">
      <c r="A185" s="625" t="s">
        <v>510</v>
      </c>
      <c r="B185" s="609">
        <v>75.911132447857</v>
      </c>
      <c r="C185" s="609">
        <v>40.950000000000003</v>
      </c>
      <c r="D185" s="610">
        <v>-34.961132447856997</v>
      </c>
      <c r="E185" s="616">
        <v>0.53944656968600002</v>
      </c>
      <c r="F185" s="609">
        <v>48.006804649844</v>
      </c>
      <c r="G185" s="610">
        <v>28.003969379074999</v>
      </c>
      <c r="H185" s="612">
        <v>5.7168999999999999</v>
      </c>
      <c r="I185" s="609">
        <v>33.133299999999998</v>
      </c>
      <c r="J185" s="610">
        <v>5.1293306209239997</v>
      </c>
      <c r="K185" s="617">
        <v>0.69017924108100004</v>
      </c>
    </row>
    <row r="186" spans="1:11" ht="14.4" customHeight="1" thickBot="1" x14ac:dyDescent="0.35">
      <c r="A186" s="626" t="s">
        <v>511</v>
      </c>
      <c r="B186" s="604">
        <v>75.911132447857</v>
      </c>
      <c r="C186" s="604">
        <v>40.950000000000003</v>
      </c>
      <c r="D186" s="605">
        <v>-34.961132447856997</v>
      </c>
      <c r="E186" s="606">
        <v>0.53944656968600002</v>
      </c>
      <c r="F186" s="604">
        <v>48.006804649844</v>
      </c>
      <c r="G186" s="605">
        <v>28.003969379074999</v>
      </c>
      <c r="H186" s="607">
        <v>5.7168999999999999</v>
      </c>
      <c r="I186" s="604">
        <v>33.133299999999998</v>
      </c>
      <c r="J186" s="605">
        <v>5.1293306209239997</v>
      </c>
      <c r="K186" s="608">
        <v>0.69017924108100004</v>
      </c>
    </row>
    <row r="187" spans="1:11" ht="14.4" customHeight="1" thickBot="1" x14ac:dyDescent="0.35">
      <c r="A187" s="625" t="s">
        <v>512</v>
      </c>
      <c r="B187" s="609">
        <v>196.53724604965899</v>
      </c>
      <c r="C187" s="609">
        <v>184.25290000000001</v>
      </c>
      <c r="D187" s="610">
        <v>-12.284346049658</v>
      </c>
      <c r="E187" s="616">
        <v>0.93749609147000001</v>
      </c>
      <c r="F187" s="609">
        <v>203</v>
      </c>
      <c r="G187" s="610">
        <v>118.416666666667</v>
      </c>
      <c r="H187" s="612">
        <v>19.334700000000002</v>
      </c>
      <c r="I187" s="609">
        <v>117.5128</v>
      </c>
      <c r="J187" s="610">
        <v>-0.90386666666600002</v>
      </c>
      <c r="K187" s="617">
        <v>0.57888078817699995</v>
      </c>
    </row>
    <row r="188" spans="1:11" ht="14.4" customHeight="1" thickBot="1" x14ac:dyDescent="0.35">
      <c r="A188" s="626" t="s">
        <v>513</v>
      </c>
      <c r="B188" s="604">
        <v>196.53724604965899</v>
      </c>
      <c r="C188" s="604">
        <v>184.25290000000001</v>
      </c>
      <c r="D188" s="605">
        <v>-12.284346049658</v>
      </c>
      <c r="E188" s="606">
        <v>0.93749609147000001</v>
      </c>
      <c r="F188" s="604">
        <v>203</v>
      </c>
      <c r="G188" s="605">
        <v>118.416666666667</v>
      </c>
      <c r="H188" s="607">
        <v>19.334700000000002</v>
      </c>
      <c r="I188" s="604">
        <v>117.5128</v>
      </c>
      <c r="J188" s="605">
        <v>-0.90386666666600002</v>
      </c>
      <c r="K188" s="608">
        <v>0.57888078817699995</v>
      </c>
    </row>
    <row r="189" spans="1:11" ht="14.4" customHeight="1" thickBot="1" x14ac:dyDescent="0.35">
      <c r="A189" s="625" t="s">
        <v>514</v>
      </c>
      <c r="B189" s="609">
        <v>0</v>
      </c>
      <c r="C189" s="609">
        <v>6.3460000000000001</v>
      </c>
      <c r="D189" s="610">
        <v>6.3460000000000001</v>
      </c>
      <c r="E189" s="611" t="s">
        <v>334</v>
      </c>
      <c r="F189" s="609">
        <v>4.9406564584124654E-324</v>
      </c>
      <c r="G189" s="610">
        <v>0</v>
      </c>
      <c r="H189" s="612">
        <v>0.95</v>
      </c>
      <c r="I189" s="609">
        <v>4.0540000000000003</v>
      </c>
      <c r="J189" s="610">
        <v>4.0540000000000003</v>
      </c>
      <c r="K189" s="613" t="s">
        <v>340</v>
      </c>
    </row>
    <row r="190" spans="1:11" ht="14.4" customHeight="1" thickBot="1" x14ac:dyDescent="0.35">
      <c r="A190" s="626" t="s">
        <v>515</v>
      </c>
      <c r="B190" s="604">
        <v>0</v>
      </c>
      <c r="C190" s="604">
        <v>6.3460000000000001</v>
      </c>
      <c r="D190" s="605">
        <v>6.3460000000000001</v>
      </c>
      <c r="E190" s="614" t="s">
        <v>334</v>
      </c>
      <c r="F190" s="604">
        <v>4.9406564584124654E-324</v>
      </c>
      <c r="G190" s="605">
        <v>0</v>
      </c>
      <c r="H190" s="607">
        <v>0.95</v>
      </c>
      <c r="I190" s="604">
        <v>4.0540000000000003</v>
      </c>
      <c r="J190" s="605">
        <v>4.0540000000000003</v>
      </c>
      <c r="K190" s="615" t="s">
        <v>340</v>
      </c>
    </row>
    <row r="191" spans="1:11" ht="14.4" customHeight="1" thickBot="1" x14ac:dyDescent="0.35">
      <c r="A191" s="625" t="s">
        <v>516</v>
      </c>
      <c r="B191" s="609">
        <v>2497.99999999997</v>
      </c>
      <c r="C191" s="609">
        <v>2216.1567300000002</v>
      </c>
      <c r="D191" s="610">
        <v>-281.84326999996802</v>
      </c>
      <c r="E191" s="616">
        <v>0.88717242994300005</v>
      </c>
      <c r="F191" s="609">
        <v>3090</v>
      </c>
      <c r="G191" s="610">
        <v>1802.5</v>
      </c>
      <c r="H191" s="612">
        <v>447.80194</v>
      </c>
      <c r="I191" s="609">
        <v>1553.6377399999999</v>
      </c>
      <c r="J191" s="610">
        <v>-248.86225999999999</v>
      </c>
      <c r="K191" s="617">
        <v>0.50279538511300004</v>
      </c>
    </row>
    <row r="192" spans="1:11" ht="14.4" customHeight="1" thickBot="1" x14ac:dyDescent="0.35">
      <c r="A192" s="626" t="s">
        <v>517</v>
      </c>
      <c r="B192" s="604">
        <v>2497.99999999997</v>
      </c>
      <c r="C192" s="604">
        <v>2215.9859700000002</v>
      </c>
      <c r="D192" s="605">
        <v>-282.01402999996799</v>
      </c>
      <c r="E192" s="606">
        <v>0.88710407125699997</v>
      </c>
      <c r="F192" s="604">
        <v>3080</v>
      </c>
      <c r="G192" s="605">
        <v>1796.6666666666699</v>
      </c>
      <c r="H192" s="607">
        <v>447.02332000000001</v>
      </c>
      <c r="I192" s="604">
        <v>1548.1873399999999</v>
      </c>
      <c r="J192" s="605">
        <v>-248.47932666666699</v>
      </c>
      <c r="K192" s="608">
        <v>0.50265822727200005</v>
      </c>
    </row>
    <row r="193" spans="1:11" ht="14.4" customHeight="1" thickBot="1" x14ac:dyDescent="0.35">
      <c r="A193" s="626" t="s">
        <v>518</v>
      </c>
      <c r="B193" s="604">
        <v>0</v>
      </c>
      <c r="C193" s="604">
        <v>0.17076</v>
      </c>
      <c r="D193" s="605">
        <v>0.17076</v>
      </c>
      <c r="E193" s="614" t="s">
        <v>334</v>
      </c>
      <c r="F193" s="604">
        <v>10</v>
      </c>
      <c r="G193" s="605">
        <v>5.833333333333</v>
      </c>
      <c r="H193" s="607">
        <v>0.77861999999999998</v>
      </c>
      <c r="I193" s="604">
        <v>5.4504000000000001</v>
      </c>
      <c r="J193" s="605">
        <v>-0.382933333333</v>
      </c>
      <c r="K193" s="608">
        <v>0.54503999999999997</v>
      </c>
    </row>
    <row r="194" spans="1:11" ht="14.4" customHeight="1" thickBot="1" x14ac:dyDescent="0.35">
      <c r="A194" s="625" t="s">
        <v>519</v>
      </c>
      <c r="B194" s="609">
        <v>0</v>
      </c>
      <c r="C194" s="609">
        <v>46.120080000000002</v>
      </c>
      <c r="D194" s="610">
        <v>46.120080000000002</v>
      </c>
      <c r="E194" s="611" t="s">
        <v>334</v>
      </c>
      <c r="F194" s="609">
        <v>4.9406564584124654E-324</v>
      </c>
      <c r="G194" s="610">
        <v>0</v>
      </c>
      <c r="H194" s="612">
        <v>3.9251900000000002</v>
      </c>
      <c r="I194" s="609">
        <v>33.808340000000001</v>
      </c>
      <c r="J194" s="610">
        <v>33.808340000000001</v>
      </c>
      <c r="K194" s="613" t="s">
        <v>340</v>
      </c>
    </row>
    <row r="195" spans="1:11" ht="14.4" customHeight="1" thickBot="1" x14ac:dyDescent="0.35">
      <c r="A195" s="626" t="s">
        <v>520</v>
      </c>
      <c r="B195" s="604">
        <v>0</v>
      </c>
      <c r="C195" s="604">
        <v>46.120080000000002</v>
      </c>
      <c r="D195" s="605">
        <v>46.120080000000002</v>
      </c>
      <c r="E195" s="614" t="s">
        <v>334</v>
      </c>
      <c r="F195" s="604">
        <v>4.9406564584124654E-324</v>
      </c>
      <c r="G195" s="605">
        <v>0</v>
      </c>
      <c r="H195" s="607">
        <v>3.9251900000000002</v>
      </c>
      <c r="I195" s="604">
        <v>33.808340000000001</v>
      </c>
      <c r="J195" s="605">
        <v>33.808340000000001</v>
      </c>
      <c r="K195" s="615" t="s">
        <v>340</v>
      </c>
    </row>
    <row r="196" spans="1:11" ht="14.4" customHeight="1" thickBot="1" x14ac:dyDescent="0.35">
      <c r="A196" s="625" t="s">
        <v>521</v>
      </c>
      <c r="B196" s="609">
        <v>2665.99999999997</v>
      </c>
      <c r="C196" s="609">
        <v>2402.2706600000001</v>
      </c>
      <c r="D196" s="610">
        <v>-263.72933999996502</v>
      </c>
      <c r="E196" s="616">
        <v>0.90107676669100001</v>
      </c>
      <c r="F196" s="609">
        <v>2537</v>
      </c>
      <c r="G196" s="610">
        <v>1479.9166666666699</v>
      </c>
      <c r="H196" s="612">
        <v>319.55059999999997</v>
      </c>
      <c r="I196" s="609">
        <v>1544.0013300000001</v>
      </c>
      <c r="J196" s="610">
        <v>64.084663333332998</v>
      </c>
      <c r="K196" s="617">
        <v>0.608593350413</v>
      </c>
    </row>
    <row r="197" spans="1:11" ht="14.4" customHeight="1" thickBot="1" x14ac:dyDescent="0.35">
      <c r="A197" s="626" t="s">
        <v>522</v>
      </c>
      <c r="B197" s="604">
        <v>2665.99999999997</v>
      </c>
      <c r="C197" s="604">
        <v>2402.2706600000001</v>
      </c>
      <c r="D197" s="605">
        <v>-263.72933999996502</v>
      </c>
      <c r="E197" s="606">
        <v>0.90107676669100001</v>
      </c>
      <c r="F197" s="604">
        <v>2537</v>
      </c>
      <c r="G197" s="605">
        <v>1479.9166666666699</v>
      </c>
      <c r="H197" s="607">
        <v>319.55059999999997</v>
      </c>
      <c r="I197" s="604">
        <v>1544.0013300000001</v>
      </c>
      <c r="J197" s="605">
        <v>64.084663333332998</v>
      </c>
      <c r="K197" s="608">
        <v>0.608593350413</v>
      </c>
    </row>
    <row r="198" spans="1:11" ht="14.4" customHeight="1" thickBot="1" x14ac:dyDescent="0.35">
      <c r="A198" s="630" t="s">
        <v>523</v>
      </c>
      <c r="B198" s="609">
        <v>0</v>
      </c>
      <c r="C198" s="609">
        <v>230.39089999999999</v>
      </c>
      <c r="D198" s="610">
        <v>230.39089999999999</v>
      </c>
      <c r="E198" s="611" t="s">
        <v>334</v>
      </c>
      <c r="F198" s="609">
        <v>4.9406564584124654E-324</v>
      </c>
      <c r="G198" s="610">
        <v>0</v>
      </c>
      <c r="H198" s="612">
        <v>4.9406564584124654E-324</v>
      </c>
      <c r="I198" s="609">
        <v>258.42669999999998</v>
      </c>
      <c r="J198" s="610">
        <v>258.42669999999998</v>
      </c>
      <c r="K198" s="613" t="s">
        <v>340</v>
      </c>
    </row>
    <row r="199" spans="1:11" ht="14.4" customHeight="1" thickBot="1" x14ac:dyDescent="0.35">
      <c r="A199" s="627" t="s">
        <v>524</v>
      </c>
      <c r="B199" s="609">
        <v>0</v>
      </c>
      <c r="C199" s="609">
        <v>230.39089999999999</v>
      </c>
      <c r="D199" s="610">
        <v>230.39089999999999</v>
      </c>
      <c r="E199" s="611" t="s">
        <v>334</v>
      </c>
      <c r="F199" s="609">
        <v>4.9406564584124654E-324</v>
      </c>
      <c r="G199" s="610">
        <v>0</v>
      </c>
      <c r="H199" s="612">
        <v>4.9406564584124654E-324</v>
      </c>
      <c r="I199" s="609">
        <v>258.42669999999998</v>
      </c>
      <c r="J199" s="610">
        <v>258.42669999999998</v>
      </c>
      <c r="K199" s="613" t="s">
        <v>340</v>
      </c>
    </row>
    <row r="200" spans="1:11" ht="14.4" customHeight="1" thickBot="1" x14ac:dyDescent="0.35">
      <c r="A200" s="629" t="s">
        <v>525</v>
      </c>
      <c r="B200" s="609">
        <v>0</v>
      </c>
      <c r="C200" s="609">
        <v>230.39089999999999</v>
      </c>
      <c r="D200" s="610">
        <v>230.39089999999999</v>
      </c>
      <c r="E200" s="611" t="s">
        <v>334</v>
      </c>
      <c r="F200" s="609">
        <v>4.9406564584124654E-324</v>
      </c>
      <c r="G200" s="610">
        <v>0</v>
      </c>
      <c r="H200" s="612">
        <v>4.9406564584124654E-324</v>
      </c>
      <c r="I200" s="609">
        <v>258.42669999999998</v>
      </c>
      <c r="J200" s="610">
        <v>258.42669999999998</v>
      </c>
      <c r="K200" s="613" t="s">
        <v>340</v>
      </c>
    </row>
    <row r="201" spans="1:11" ht="14.4" customHeight="1" thickBot="1" x14ac:dyDescent="0.35">
      <c r="A201" s="625" t="s">
        <v>526</v>
      </c>
      <c r="B201" s="609">
        <v>0</v>
      </c>
      <c r="C201" s="609">
        <v>230.39089999999999</v>
      </c>
      <c r="D201" s="610">
        <v>230.39089999999999</v>
      </c>
      <c r="E201" s="611" t="s">
        <v>334</v>
      </c>
      <c r="F201" s="609">
        <v>4.9406564584124654E-324</v>
      </c>
      <c r="G201" s="610">
        <v>0</v>
      </c>
      <c r="H201" s="612">
        <v>4.9406564584124654E-324</v>
      </c>
      <c r="I201" s="609">
        <v>258.42669999999998</v>
      </c>
      <c r="J201" s="610">
        <v>258.42669999999998</v>
      </c>
      <c r="K201" s="613" t="s">
        <v>340</v>
      </c>
    </row>
    <row r="202" spans="1:11" ht="14.4" customHeight="1" thickBot="1" x14ac:dyDescent="0.35">
      <c r="A202" s="626" t="s">
        <v>527</v>
      </c>
      <c r="B202" s="604">
        <v>4.9406564584124654E-324</v>
      </c>
      <c r="C202" s="604">
        <v>4.9406564584124654E-324</v>
      </c>
      <c r="D202" s="605">
        <v>0</v>
      </c>
      <c r="E202" s="606">
        <v>1</v>
      </c>
      <c r="F202" s="604">
        <v>4.9406564584124654E-324</v>
      </c>
      <c r="G202" s="605">
        <v>0</v>
      </c>
      <c r="H202" s="607">
        <v>4.9406564584124654E-324</v>
      </c>
      <c r="I202" s="604">
        <v>3.5700000000000003E-2</v>
      </c>
      <c r="J202" s="605">
        <v>3.5700000000000003E-2</v>
      </c>
      <c r="K202" s="615" t="s">
        <v>340</v>
      </c>
    </row>
    <row r="203" spans="1:11" ht="14.4" customHeight="1" thickBot="1" x14ac:dyDescent="0.35">
      <c r="A203" s="626" t="s">
        <v>528</v>
      </c>
      <c r="B203" s="604">
        <v>0</v>
      </c>
      <c r="C203" s="604">
        <v>230.39089999999999</v>
      </c>
      <c r="D203" s="605">
        <v>230.39089999999999</v>
      </c>
      <c r="E203" s="614" t="s">
        <v>334</v>
      </c>
      <c r="F203" s="604">
        <v>4.9406564584124654E-324</v>
      </c>
      <c r="G203" s="605">
        <v>0</v>
      </c>
      <c r="H203" s="607">
        <v>4.9406564584124654E-324</v>
      </c>
      <c r="I203" s="604">
        <v>258.39100000000002</v>
      </c>
      <c r="J203" s="605">
        <v>258.39100000000002</v>
      </c>
      <c r="K203" s="615" t="s">
        <v>340</v>
      </c>
    </row>
    <row r="204" spans="1:11" ht="14.4" customHeight="1" thickBot="1" x14ac:dyDescent="0.35">
      <c r="A204" s="631"/>
      <c r="B204" s="604">
        <v>33959.797324043699</v>
      </c>
      <c r="C204" s="604">
        <v>53522.127740000004</v>
      </c>
      <c r="D204" s="605">
        <v>19562.330415956301</v>
      </c>
      <c r="E204" s="606">
        <v>1.576043791701</v>
      </c>
      <c r="F204" s="604">
        <v>59740.156586990001</v>
      </c>
      <c r="G204" s="605">
        <v>34848.424675744202</v>
      </c>
      <c r="H204" s="607">
        <v>4693.4496300000001</v>
      </c>
      <c r="I204" s="604">
        <v>40917.271050000003</v>
      </c>
      <c r="J204" s="605">
        <v>6068.8463742558197</v>
      </c>
      <c r="K204" s="608">
        <v>0.684920719791</v>
      </c>
    </row>
    <row r="205" spans="1:11" ht="14.4" customHeight="1" thickBot="1" x14ac:dyDescent="0.35">
      <c r="A205" s="632" t="s">
        <v>66</v>
      </c>
      <c r="B205" s="618">
        <v>33959.797324043597</v>
      </c>
      <c r="C205" s="618">
        <v>53522.127740000004</v>
      </c>
      <c r="D205" s="619">
        <v>19562.3304159564</v>
      </c>
      <c r="E205" s="620" t="s">
        <v>334</v>
      </c>
      <c r="F205" s="618">
        <v>59740.156586990001</v>
      </c>
      <c r="G205" s="619">
        <v>34848.424675744202</v>
      </c>
      <c r="H205" s="618">
        <v>4693.4496300000001</v>
      </c>
      <c r="I205" s="618">
        <v>40917.271050000003</v>
      </c>
      <c r="J205" s="619">
        <v>6068.8463742557897</v>
      </c>
      <c r="K205" s="621">
        <v>0.684920719791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0" t="s">
        <v>177</v>
      </c>
      <c r="B1" s="501"/>
      <c r="C1" s="501"/>
      <c r="D1" s="501"/>
      <c r="E1" s="501"/>
      <c r="F1" s="501"/>
      <c r="G1" s="472"/>
      <c r="H1" s="502"/>
      <c r="I1" s="502"/>
    </row>
    <row r="2" spans="1:10" ht="14.4" customHeight="1" thickBot="1" x14ac:dyDescent="0.35">
      <c r="A2" s="383" t="s">
        <v>333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2012</v>
      </c>
      <c r="D3" s="442">
        <v>2013</v>
      </c>
      <c r="E3" s="11"/>
      <c r="F3" s="495">
        <v>2014</v>
      </c>
      <c r="G3" s="496"/>
      <c r="H3" s="496"/>
      <c r="I3" s="497"/>
    </row>
    <row r="4" spans="1:10" ht="14.4" customHeight="1" thickBot="1" x14ac:dyDescent="0.35">
      <c r="A4" s="446" t="s">
        <v>0</v>
      </c>
      <c r="B4" s="447" t="s">
        <v>313</v>
      </c>
      <c r="C4" s="498" t="s">
        <v>94</v>
      </c>
      <c r="D4" s="499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33" t="s">
        <v>529</v>
      </c>
      <c r="B5" s="634" t="s">
        <v>530</v>
      </c>
      <c r="C5" s="635" t="s">
        <v>531</v>
      </c>
      <c r="D5" s="635" t="s">
        <v>531</v>
      </c>
      <c r="E5" s="635"/>
      <c r="F5" s="635" t="s">
        <v>531</v>
      </c>
      <c r="G5" s="635" t="s">
        <v>531</v>
      </c>
      <c r="H5" s="635" t="s">
        <v>531</v>
      </c>
      <c r="I5" s="636" t="s">
        <v>531</v>
      </c>
      <c r="J5" s="637" t="s">
        <v>74</v>
      </c>
    </row>
    <row r="6" spans="1:10" ht="14.4" customHeight="1" x14ac:dyDescent="0.3">
      <c r="A6" s="633" t="s">
        <v>529</v>
      </c>
      <c r="B6" s="634" t="s">
        <v>343</v>
      </c>
      <c r="C6" s="635">
        <v>105.76318000000001</v>
      </c>
      <c r="D6" s="635">
        <v>118.930889999998</v>
      </c>
      <c r="E6" s="635"/>
      <c r="F6" s="635">
        <v>89.624049999999997</v>
      </c>
      <c r="G6" s="635">
        <v>114.35379803471749</v>
      </c>
      <c r="H6" s="635">
        <v>-24.729748034717488</v>
      </c>
      <c r="I6" s="636">
        <v>0.7837435357659952</v>
      </c>
      <c r="J6" s="637" t="s">
        <v>1</v>
      </c>
    </row>
    <row r="7" spans="1:10" ht="14.4" customHeight="1" x14ac:dyDescent="0.3">
      <c r="A7" s="633" t="s">
        <v>529</v>
      </c>
      <c r="B7" s="634" t="s">
        <v>344</v>
      </c>
      <c r="C7" s="635">
        <v>22896.741719999998</v>
      </c>
      <c r="D7" s="635">
        <v>21410.507750000001</v>
      </c>
      <c r="E7" s="635"/>
      <c r="F7" s="635">
        <v>17735.783700000015</v>
      </c>
      <c r="G7" s="635">
        <v>20999.945454545072</v>
      </c>
      <c r="H7" s="635">
        <v>-3264.1617545450572</v>
      </c>
      <c r="I7" s="636">
        <v>0.84456332224241148</v>
      </c>
      <c r="J7" s="637" t="s">
        <v>1</v>
      </c>
    </row>
    <row r="8" spans="1:10" ht="14.4" customHeight="1" x14ac:dyDescent="0.3">
      <c r="A8" s="633" t="s">
        <v>529</v>
      </c>
      <c r="B8" s="634" t="s">
        <v>345</v>
      </c>
      <c r="C8" s="635">
        <v>119.13</v>
      </c>
      <c r="D8" s="635">
        <v>0</v>
      </c>
      <c r="E8" s="635"/>
      <c r="F8" s="635">
        <v>0</v>
      </c>
      <c r="G8" s="635">
        <v>8.1666666666660834</v>
      </c>
      <c r="H8" s="635">
        <v>-8.1666666666660834</v>
      </c>
      <c r="I8" s="636">
        <v>0</v>
      </c>
      <c r="J8" s="637" t="s">
        <v>1</v>
      </c>
    </row>
    <row r="9" spans="1:10" ht="14.4" customHeight="1" x14ac:dyDescent="0.3">
      <c r="A9" s="633" t="s">
        <v>529</v>
      </c>
      <c r="B9" s="634" t="s">
        <v>346</v>
      </c>
      <c r="C9" s="635">
        <v>2384.7441600000002</v>
      </c>
      <c r="D9" s="635">
        <v>1991.573969999999</v>
      </c>
      <c r="E9" s="635"/>
      <c r="F9" s="635">
        <v>1981.779140000001</v>
      </c>
      <c r="G9" s="635">
        <v>1984.4534580520358</v>
      </c>
      <c r="H9" s="635">
        <v>-2.6743180520347778</v>
      </c>
      <c r="I9" s="636">
        <v>0.99865236544541591</v>
      </c>
      <c r="J9" s="637" t="s">
        <v>1</v>
      </c>
    </row>
    <row r="10" spans="1:10" ht="14.4" customHeight="1" x14ac:dyDescent="0.3">
      <c r="A10" s="633" t="s">
        <v>529</v>
      </c>
      <c r="B10" s="634" t="s">
        <v>347</v>
      </c>
      <c r="C10" s="635">
        <v>2.6870000000000002E-2</v>
      </c>
      <c r="D10" s="635">
        <v>0</v>
      </c>
      <c r="E10" s="635"/>
      <c r="F10" s="635">
        <v>0.48530000000000001</v>
      </c>
      <c r="G10" s="635">
        <v>0.3073756532484167</v>
      </c>
      <c r="H10" s="635">
        <v>0.17792434675158331</v>
      </c>
      <c r="I10" s="636">
        <v>1.5788498369055513</v>
      </c>
      <c r="J10" s="637" t="s">
        <v>1</v>
      </c>
    </row>
    <row r="11" spans="1:10" ht="14.4" customHeight="1" x14ac:dyDescent="0.3">
      <c r="A11" s="633" t="s">
        <v>529</v>
      </c>
      <c r="B11" s="634" t="s">
        <v>532</v>
      </c>
      <c r="C11" s="635">
        <v>0.10993</v>
      </c>
      <c r="D11" s="635">
        <v>0</v>
      </c>
      <c r="E11" s="635"/>
      <c r="F11" s="635" t="s">
        <v>531</v>
      </c>
      <c r="G11" s="635" t="s">
        <v>531</v>
      </c>
      <c r="H11" s="635" t="s">
        <v>531</v>
      </c>
      <c r="I11" s="636" t="s">
        <v>531</v>
      </c>
      <c r="J11" s="637" t="s">
        <v>1</v>
      </c>
    </row>
    <row r="12" spans="1:10" ht="14.4" customHeight="1" x14ac:dyDescent="0.3">
      <c r="A12" s="633" t="s">
        <v>529</v>
      </c>
      <c r="B12" s="634" t="s">
        <v>348</v>
      </c>
      <c r="C12" s="635">
        <v>0</v>
      </c>
      <c r="D12" s="635" t="s">
        <v>531</v>
      </c>
      <c r="E12" s="635"/>
      <c r="F12" s="635">
        <v>1184.6541900000022</v>
      </c>
      <c r="G12" s="635">
        <v>1166.6666666666665</v>
      </c>
      <c r="H12" s="635">
        <v>17.98752333333573</v>
      </c>
      <c r="I12" s="636">
        <v>1.0154178771428592</v>
      </c>
      <c r="J12" s="637" t="s">
        <v>1</v>
      </c>
    </row>
    <row r="13" spans="1:10" ht="14.4" customHeight="1" x14ac:dyDescent="0.3">
      <c r="A13" s="633" t="s">
        <v>529</v>
      </c>
      <c r="B13" s="634" t="s">
        <v>533</v>
      </c>
      <c r="C13" s="635">
        <v>0</v>
      </c>
      <c r="D13" s="635" t="s">
        <v>531</v>
      </c>
      <c r="E13" s="635"/>
      <c r="F13" s="635" t="s">
        <v>531</v>
      </c>
      <c r="G13" s="635" t="s">
        <v>531</v>
      </c>
      <c r="H13" s="635" t="s">
        <v>531</v>
      </c>
      <c r="I13" s="636" t="s">
        <v>531</v>
      </c>
      <c r="J13" s="637" t="s">
        <v>1</v>
      </c>
    </row>
    <row r="14" spans="1:10" ht="14.4" customHeight="1" x14ac:dyDescent="0.3">
      <c r="A14" s="633" t="s">
        <v>529</v>
      </c>
      <c r="B14" s="634" t="s">
        <v>534</v>
      </c>
      <c r="C14" s="635">
        <v>25506.51586</v>
      </c>
      <c r="D14" s="635">
        <v>23521.012609999998</v>
      </c>
      <c r="E14" s="635"/>
      <c r="F14" s="635">
        <v>20992.326380000017</v>
      </c>
      <c r="G14" s="635">
        <v>24273.893419618409</v>
      </c>
      <c r="H14" s="635">
        <v>-3281.5670396183923</v>
      </c>
      <c r="I14" s="636">
        <v>0.86481084913365414</v>
      </c>
      <c r="J14" s="637" t="s">
        <v>535</v>
      </c>
    </row>
    <row r="16" spans="1:10" ht="14.4" customHeight="1" x14ac:dyDescent="0.3">
      <c r="A16" s="633" t="s">
        <v>529</v>
      </c>
      <c r="B16" s="634" t="s">
        <v>530</v>
      </c>
      <c r="C16" s="635" t="s">
        <v>531</v>
      </c>
      <c r="D16" s="635" t="s">
        <v>531</v>
      </c>
      <c r="E16" s="635"/>
      <c r="F16" s="635" t="s">
        <v>531</v>
      </c>
      <c r="G16" s="635" t="s">
        <v>531</v>
      </c>
      <c r="H16" s="635" t="s">
        <v>531</v>
      </c>
      <c r="I16" s="636" t="s">
        <v>531</v>
      </c>
      <c r="J16" s="637" t="s">
        <v>74</v>
      </c>
    </row>
    <row r="17" spans="1:10" ht="14.4" customHeight="1" x14ac:dyDescent="0.3">
      <c r="A17" s="633" t="s">
        <v>536</v>
      </c>
      <c r="B17" s="634" t="s">
        <v>537</v>
      </c>
      <c r="C17" s="635" t="s">
        <v>531</v>
      </c>
      <c r="D17" s="635" t="s">
        <v>531</v>
      </c>
      <c r="E17" s="635"/>
      <c r="F17" s="635" t="s">
        <v>531</v>
      </c>
      <c r="G17" s="635" t="s">
        <v>531</v>
      </c>
      <c r="H17" s="635" t="s">
        <v>531</v>
      </c>
      <c r="I17" s="636" t="s">
        <v>531</v>
      </c>
      <c r="J17" s="637" t="s">
        <v>0</v>
      </c>
    </row>
    <row r="18" spans="1:10" ht="14.4" customHeight="1" x14ac:dyDescent="0.3">
      <c r="A18" s="633" t="s">
        <v>536</v>
      </c>
      <c r="B18" s="634" t="s">
        <v>343</v>
      </c>
      <c r="C18" s="635">
        <v>14.883209999999998</v>
      </c>
      <c r="D18" s="635">
        <v>12.125029999999001</v>
      </c>
      <c r="E18" s="635"/>
      <c r="F18" s="635">
        <v>7.5967600000000006</v>
      </c>
      <c r="G18" s="635">
        <v>16.342635023175998</v>
      </c>
      <c r="H18" s="635">
        <v>-8.7458750231759979</v>
      </c>
      <c r="I18" s="636">
        <v>0.46484303107955355</v>
      </c>
      <c r="J18" s="637" t="s">
        <v>1</v>
      </c>
    </row>
    <row r="19" spans="1:10" ht="14.4" customHeight="1" x14ac:dyDescent="0.3">
      <c r="A19" s="633" t="s">
        <v>536</v>
      </c>
      <c r="B19" s="634" t="s">
        <v>344</v>
      </c>
      <c r="C19" s="635">
        <v>688.51661999999999</v>
      </c>
      <c r="D19" s="635">
        <v>562.02349999999899</v>
      </c>
      <c r="E19" s="635"/>
      <c r="F19" s="635">
        <v>639.78674999999998</v>
      </c>
      <c r="G19" s="635">
        <v>611.28120863289666</v>
      </c>
      <c r="H19" s="635">
        <v>28.505541367103319</v>
      </c>
      <c r="I19" s="636">
        <v>1.0466324515861607</v>
      </c>
      <c r="J19" s="637" t="s">
        <v>1</v>
      </c>
    </row>
    <row r="20" spans="1:10" ht="14.4" customHeight="1" x14ac:dyDescent="0.3">
      <c r="A20" s="633" t="s">
        <v>536</v>
      </c>
      <c r="B20" s="634" t="s">
        <v>347</v>
      </c>
      <c r="C20" s="635">
        <v>2.6870000000000002E-2</v>
      </c>
      <c r="D20" s="635">
        <v>0</v>
      </c>
      <c r="E20" s="635"/>
      <c r="F20" s="635">
        <v>0.48530000000000001</v>
      </c>
      <c r="G20" s="635">
        <v>0.3073756532484167</v>
      </c>
      <c r="H20" s="635">
        <v>0.17792434675158331</v>
      </c>
      <c r="I20" s="636">
        <v>1.5788498369055513</v>
      </c>
      <c r="J20" s="637" t="s">
        <v>1</v>
      </c>
    </row>
    <row r="21" spans="1:10" ht="14.4" customHeight="1" x14ac:dyDescent="0.3">
      <c r="A21" s="633" t="s">
        <v>536</v>
      </c>
      <c r="B21" s="634" t="s">
        <v>532</v>
      </c>
      <c r="C21" s="635">
        <v>0.10993</v>
      </c>
      <c r="D21" s="635">
        <v>0</v>
      </c>
      <c r="E21" s="635"/>
      <c r="F21" s="635" t="s">
        <v>531</v>
      </c>
      <c r="G21" s="635" t="s">
        <v>531</v>
      </c>
      <c r="H21" s="635" t="s">
        <v>531</v>
      </c>
      <c r="I21" s="636" t="s">
        <v>531</v>
      </c>
      <c r="J21" s="637" t="s">
        <v>1</v>
      </c>
    </row>
    <row r="22" spans="1:10" ht="14.4" customHeight="1" x14ac:dyDescent="0.3">
      <c r="A22" s="633" t="s">
        <v>536</v>
      </c>
      <c r="B22" s="634" t="s">
        <v>538</v>
      </c>
      <c r="C22" s="635">
        <v>703.53662999999995</v>
      </c>
      <c r="D22" s="635">
        <v>574.148529999998</v>
      </c>
      <c r="E22" s="635"/>
      <c r="F22" s="635">
        <v>647.86881000000005</v>
      </c>
      <c r="G22" s="635">
        <v>627.93121930932102</v>
      </c>
      <c r="H22" s="635">
        <v>19.937590690679031</v>
      </c>
      <c r="I22" s="636">
        <v>1.0317512333796828</v>
      </c>
      <c r="J22" s="637" t="s">
        <v>539</v>
      </c>
    </row>
    <row r="23" spans="1:10" ht="14.4" customHeight="1" x14ac:dyDescent="0.3">
      <c r="A23" s="633" t="s">
        <v>531</v>
      </c>
      <c r="B23" s="634" t="s">
        <v>531</v>
      </c>
      <c r="C23" s="635" t="s">
        <v>531</v>
      </c>
      <c r="D23" s="635" t="s">
        <v>531</v>
      </c>
      <c r="E23" s="635"/>
      <c r="F23" s="635" t="s">
        <v>531</v>
      </c>
      <c r="G23" s="635" t="s">
        <v>531</v>
      </c>
      <c r="H23" s="635" t="s">
        <v>531</v>
      </c>
      <c r="I23" s="636" t="s">
        <v>531</v>
      </c>
      <c r="J23" s="637" t="s">
        <v>540</v>
      </c>
    </row>
    <row r="24" spans="1:10" ht="14.4" customHeight="1" x14ac:dyDescent="0.3">
      <c r="A24" s="633" t="s">
        <v>541</v>
      </c>
      <c r="B24" s="634" t="s">
        <v>542</v>
      </c>
      <c r="C24" s="635" t="s">
        <v>531</v>
      </c>
      <c r="D24" s="635" t="s">
        <v>531</v>
      </c>
      <c r="E24" s="635"/>
      <c r="F24" s="635" t="s">
        <v>531</v>
      </c>
      <c r="G24" s="635" t="s">
        <v>531</v>
      </c>
      <c r="H24" s="635" t="s">
        <v>531</v>
      </c>
      <c r="I24" s="636" t="s">
        <v>531</v>
      </c>
      <c r="J24" s="637" t="s">
        <v>0</v>
      </c>
    </row>
    <row r="25" spans="1:10" ht="14.4" customHeight="1" x14ac:dyDescent="0.3">
      <c r="A25" s="633" t="s">
        <v>541</v>
      </c>
      <c r="B25" s="634" t="s">
        <v>343</v>
      </c>
      <c r="C25" s="635">
        <v>32.147020000000005</v>
      </c>
      <c r="D25" s="635">
        <v>18.002879999999003</v>
      </c>
      <c r="E25" s="635"/>
      <c r="F25" s="635">
        <v>11.218160000000001</v>
      </c>
      <c r="G25" s="635">
        <v>18.787094443466998</v>
      </c>
      <c r="H25" s="635">
        <v>-7.568934443466997</v>
      </c>
      <c r="I25" s="636">
        <v>0.59712054111171997</v>
      </c>
      <c r="J25" s="637" t="s">
        <v>1</v>
      </c>
    </row>
    <row r="26" spans="1:10" ht="14.4" customHeight="1" x14ac:dyDescent="0.3">
      <c r="A26" s="633" t="s">
        <v>541</v>
      </c>
      <c r="B26" s="634" t="s">
        <v>344</v>
      </c>
      <c r="C26" s="635">
        <v>3220.8380999999999</v>
      </c>
      <c r="D26" s="635">
        <v>3273.0082500000003</v>
      </c>
      <c r="E26" s="635"/>
      <c r="F26" s="635">
        <v>3174.4729500000008</v>
      </c>
      <c r="G26" s="635">
        <v>3891.4607638900347</v>
      </c>
      <c r="H26" s="635">
        <v>-716.98781389003398</v>
      </c>
      <c r="I26" s="636">
        <v>0.8157535544124801</v>
      </c>
      <c r="J26" s="637" t="s">
        <v>1</v>
      </c>
    </row>
    <row r="27" spans="1:10" ht="14.4" customHeight="1" x14ac:dyDescent="0.3">
      <c r="A27" s="633" t="s">
        <v>541</v>
      </c>
      <c r="B27" s="634" t="s">
        <v>533</v>
      </c>
      <c r="C27" s="635">
        <v>0</v>
      </c>
      <c r="D27" s="635" t="s">
        <v>531</v>
      </c>
      <c r="E27" s="635"/>
      <c r="F27" s="635" t="s">
        <v>531</v>
      </c>
      <c r="G27" s="635" t="s">
        <v>531</v>
      </c>
      <c r="H27" s="635" t="s">
        <v>531</v>
      </c>
      <c r="I27" s="636" t="s">
        <v>531</v>
      </c>
      <c r="J27" s="637" t="s">
        <v>1</v>
      </c>
    </row>
    <row r="28" spans="1:10" ht="14.4" customHeight="1" x14ac:dyDescent="0.3">
      <c r="A28" s="633" t="s">
        <v>541</v>
      </c>
      <c r="B28" s="634" t="s">
        <v>543</v>
      </c>
      <c r="C28" s="635">
        <v>3252.9851199999998</v>
      </c>
      <c r="D28" s="635">
        <v>3291.0111299999994</v>
      </c>
      <c r="E28" s="635"/>
      <c r="F28" s="635">
        <v>3185.6911100000007</v>
      </c>
      <c r="G28" s="635">
        <v>3910.2478583335019</v>
      </c>
      <c r="H28" s="635">
        <v>-724.55674833350122</v>
      </c>
      <c r="I28" s="636">
        <v>0.81470311484492486</v>
      </c>
      <c r="J28" s="637" t="s">
        <v>539</v>
      </c>
    </row>
    <row r="29" spans="1:10" ht="14.4" customHeight="1" x14ac:dyDescent="0.3">
      <c r="A29" s="633" t="s">
        <v>531</v>
      </c>
      <c r="B29" s="634" t="s">
        <v>531</v>
      </c>
      <c r="C29" s="635" t="s">
        <v>531</v>
      </c>
      <c r="D29" s="635" t="s">
        <v>531</v>
      </c>
      <c r="E29" s="635"/>
      <c r="F29" s="635" t="s">
        <v>531</v>
      </c>
      <c r="G29" s="635" t="s">
        <v>531</v>
      </c>
      <c r="H29" s="635" t="s">
        <v>531</v>
      </c>
      <c r="I29" s="636" t="s">
        <v>531</v>
      </c>
      <c r="J29" s="637" t="s">
        <v>540</v>
      </c>
    </row>
    <row r="30" spans="1:10" ht="14.4" customHeight="1" x14ac:dyDescent="0.3">
      <c r="A30" s="633" t="s">
        <v>544</v>
      </c>
      <c r="B30" s="634" t="s">
        <v>545</v>
      </c>
      <c r="C30" s="635" t="s">
        <v>531</v>
      </c>
      <c r="D30" s="635" t="s">
        <v>531</v>
      </c>
      <c r="E30" s="635"/>
      <c r="F30" s="635" t="s">
        <v>531</v>
      </c>
      <c r="G30" s="635" t="s">
        <v>531</v>
      </c>
      <c r="H30" s="635" t="s">
        <v>531</v>
      </c>
      <c r="I30" s="636" t="s">
        <v>531</v>
      </c>
      <c r="J30" s="637" t="s">
        <v>0</v>
      </c>
    </row>
    <row r="31" spans="1:10" ht="14.4" customHeight="1" x14ac:dyDescent="0.3">
      <c r="A31" s="633" t="s">
        <v>544</v>
      </c>
      <c r="B31" s="634" t="s">
        <v>343</v>
      </c>
      <c r="C31" s="635">
        <v>2.1520000000000001</v>
      </c>
      <c r="D31" s="635">
        <v>0.4612</v>
      </c>
      <c r="E31" s="635"/>
      <c r="F31" s="635">
        <v>0.53061000000000003</v>
      </c>
      <c r="G31" s="635">
        <v>1.1497627753354167</v>
      </c>
      <c r="H31" s="635">
        <v>-0.61915277533541668</v>
      </c>
      <c r="I31" s="636">
        <v>0.46149519829880281</v>
      </c>
      <c r="J31" s="637" t="s">
        <v>1</v>
      </c>
    </row>
    <row r="32" spans="1:10" ht="14.4" customHeight="1" x14ac:dyDescent="0.3">
      <c r="A32" s="633" t="s">
        <v>544</v>
      </c>
      <c r="B32" s="634" t="s">
        <v>546</v>
      </c>
      <c r="C32" s="635">
        <v>2.1520000000000001</v>
      </c>
      <c r="D32" s="635">
        <v>0.4612</v>
      </c>
      <c r="E32" s="635"/>
      <c r="F32" s="635">
        <v>0.53061000000000003</v>
      </c>
      <c r="G32" s="635">
        <v>1.1497627753354167</v>
      </c>
      <c r="H32" s="635">
        <v>-0.61915277533541668</v>
      </c>
      <c r="I32" s="636">
        <v>0.46149519829880281</v>
      </c>
      <c r="J32" s="637" t="s">
        <v>539</v>
      </c>
    </row>
    <row r="33" spans="1:10" ht="14.4" customHeight="1" x14ac:dyDescent="0.3">
      <c r="A33" s="633" t="s">
        <v>531</v>
      </c>
      <c r="B33" s="634" t="s">
        <v>531</v>
      </c>
      <c r="C33" s="635" t="s">
        <v>531</v>
      </c>
      <c r="D33" s="635" t="s">
        <v>531</v>
      </c>
      <c r="E33" s="635"/>
      <c r="F33" s="635" t="s">
        <v>531</v>
      </c>
      <c r="G33" s="635" t="s">
        <v>531</v>
      </c>
      <c r="H33" s="635" t="s">
        <v>531</v>
      </c>
      <c r="I33" s="636" t="s">
        <v>531</v>
      </c>
      <c r="J33" s="637" t="s">
        <v>540</v>
      </c>
    </row>
    <row r="34" spans="1:10" ht="14.4" customHeight="1" x14ac:dyDescent="0.3">
      <c r="A34" s="633" t="s">
        <v>547</v>
      </c>
      <c r="B34" s="634" t="s">
        <v>548</v>
      </c>
      <c r="C34" s="635" t="s">
        <v>531</v>
      </c>
      <c r="D34" s="635" t="s">
        <v>531</v>
      </c>
      <c r="E34" s="635"/>
      <c r="F34" s="635" t="s">
        <v>531</v>
      </c>
      <c r="G34" s="635" t="s">
        <v>531</v>
      </c>
      <c r="H34" s="635" t="s">
        <v>531</v>
      </c>
      <c r="I34" s="636" t="s">
        <v>531</v>
      </c>
      <c r="J34" s="637" t="s">
        <v>0</v>
      </c>
    </row>
    <row r="35" spans="1:10" ht="14.4" customHeight="1" x14ac:dyDescent="0.3">
      <c r="A35" s="633" t="s">
        <v>547</v>
      </c>
      <c r="B35" s="634" t="s">
        <v>343</v>
      </c>
      <c r="C35" s="635">
        <v>56.580950000000001</v>
      </c>
      <c r="D35" s="635">
        <v>88.34178</v>
      </c>
      <c r="E35" s="635"/>
      <c r="F35" s="635">
        <v>70.27852</v>
      </c>
      <c r="G35" s="635">
        <v>78.074305792739068</v>
      </c>
      <c r="H35" s="635">
        <v>-7.7957857927390677</v>
      </c>
      <c r="I35" s="636">
        <v>0.90014915004900276</v>
      </c>
      <c r="J35" s="637" t="s">
        <v>1</v>
      </c>
    </row>
    <row r="36" spans="1:10" ht="14.4" customHeight="1" x14ac:dyDescent="0.3">
      <c r="A36" s="633" t="s">
        <v>547</v>
      </c>
      <c r="B36" s="634" t="s">
        <v>344</v>
      </c>
      <c r="C36" s="635">
        <v>18987.386999999999</v>
      </c>
      <c r="D36" s="635">
        <v>17575.476000000002</v>
      </c>
      <c r="E36" s="635"/>
      <c r="F36" s="635">
        <v>13921.524000000012</v>
      </c>
      <c r="G36" s="635">
        <v>16497.203482022142</v>
      </c>
      <c r="H36" s="635">
        <v>-2575.6794820221294</v>
      </c>
      <c r="I36" s="636">
        <v>0.84387175166815509</v>
      </c>
      <c r="J36" s="637" t="s">
        <v>1</v>
      </c>
    </row>
    <row r="37" spans="1:10" ht="14.4" customHeight="1" x14ac:dyDescent="0.3">
      <c r="A37" s="633" t="s">
        <v>547</v>
      </c>
      <c r="B37" s="634" t="s">
        <v>345</v>
      </c>
      <c r="C37" s="635">
        <v>119.13</v>
      </c>
      <c r="D37" s="635">
        <v>0</v>
      </c>
      <c r="E37" s="635"/>
      <c r="F37" s="635">
        <v>0</v>
      </c>
      <c r="G37" s="635">
        <v>8.1666666666660834</v>
      </c>
      <c r="H37" s="635">
        <v>-8.1666666666660834</v>
      </c>
      <c r="I37" s="636">
        <v>0</v>
      </c>
      <c r="J37" s="637" t="s">
        <v>1</v>
      </c>
    </row>
    <row r="38" spans="1:10" ht="14.4" customHeight="1" x14ac:dyDescent="0.3">
      <c r="A38" s="633" t="s">
        <v>547</v>
      </c>
      <c r="B38" s="634" t="s">
        <v>346</v>
      </c>
      <c r="C38" s="635">
        <v>2384.7441600000002</v>
      </c>
      <c r="D38" s="635">
        <v>1991.573969999999</v>
      </c>
      <c r="E38" s="635"/>
      <c r="F38" s="635">
        <v>1981.779140000001</v>
      </c>
      <c r="G38" s="635">
        <v>1984.4534580520358</v>
      </c>
      <c r="H38" s="635">
        <v>-2.6743180520347778</v>
      </c>
      <c r="I38" s="636">
        <v>0.99865236544541591</v>
      </c>
      <c r="J38" s="637" t="s">
        <v>1</v>
      </c>
    </row>
    <row r="39" spans="1:10" ht="14.4" customHeight="1" x14ac:dyDescent="0.3">
      <c r="A39" s="633" t="s">
        <v>547</v>
      </c>
      <c r="B39" s="634" t="s">
        <v>549</v>
      </c>
      <c r="C39" s="635">
        <v>21547.842109999998</v>
      </c>
      <c r="D39" s="635">
        <v>19655.391749999999</v>
      </c>
      <c r="E39" s="635"/>
      <c r="F39" s="635">
        <v>15973.581660000013</v>
      </c>
      <c r="G39" s="635">
        <v>18567.897912533583</v>
      </c>
      <c r="H39" s="635">
        <v>-2594.3162525335702</v>
      </c>
      <c r="I39" s="636">
        <v>0.86027948533784371</v>
      </c>
      <c r="J39" s="637" t="s">
        <v>539</v>
      </c>
    </row>
    <row r="40" spans="1:10" ht="14.4" customHeight="1" x14ac:dyDescent="0.3">
      <c r="A40" s="633" t="s">
        <v>531</v>
      </c>
      <c r="B40" s="634" t="s">
        <v>531</v>
      </c>
      <c r="C40" s="635" t="s">
        <v>531</v>
      </c>
      <c r="D40" s="635" t="s">
        <v>531</v>
      </c>
      <c r="E40" s="635"/>
      <c r="F40" s="635" t="s">
        <v>531</v>
      </c>
      <c r="G40" s="635" t="s">
        <v>531</v>
      </c>
      <c r="H40" s="635" t="s">
        <v>531</v>
      </c>
      <c r="I40" s="636" t="s">
        <v>531</v>
      </c>
      <c r="J40" s="637" t="s">
        <v>540</v>
      </c>
    </row>
    <row r="41" spans="1:10" ht="14.4" customHeight="1" x14ac:dyDescent="0.3">
      <c r="A41" s="633" t="s">
        <v>550</v>
      </c>
      <c r="B41" s="634" t="s">
        <v>551</v>
      </c>
      <c r="C41" s="635" t="s">
        <v>531</v>
      </c>
      <c r="D41" s="635" t="s">
        <v>531</v>
      </c>
      <c r="E41" s="635"/>
      <c r="F41" s="635" t="s">
        <v>531</v>
      </c>
      <c r="G41" s="635" t="s">
        <v>531</v>
      </c>
      <c r="H41" s="635" t="s">
        <v>531</v>
      </c>
      <c r="I41" s="636" t="s">
        <v>531</v>
      </c>
      <c r="J41" s="637" t="s">
        <v>0</v>
      </c>
    </row>
    <row r="42" spans="1:10" ht="14.4" customHeight="1" x14ac:dyDescent="0.3">
      <c r="A42" s="633" t="s">
        <v>550</v>
      </c>
      <c r="B42" s="634" t="s">
        <v>348</v>
      </c>
      <c r="C42" s="635">
        <v>0</v>
      </c>
      <c r="D42" s="635" t="s">
        <v>531</v>
      </c>
      <c r="E42" s="635"/>
      <c r="F42" s="635">
        <v>1184.6541900000022</v>
      </c>
      <c r="G42" s="635">
        <v>1166.6666666666665</v>
      </c>
      <c r="H42" s="635">
        <v>17.98752333333573</v>
      </c>
      <c r="I42" s="636">
        <v>1.0154178771428592</v>
      </c>
      <c r="J42" s="637" t="s">
        <v>1</v>
      </c>
    </row>
    <row r="43" spans="1:10" ht="14.4" customHeight="1" x14ac:dyDescent="0.3">
      <c r="A43" s="633" t="s">
        <v>550</v>
      </c>
      <c r="B43" s="634" t="s">
        <v>552</v>
      </c>
      <c r="C43" s="635">
        <v>0</v>
      </c>
      <c r="D43" s="635" t="s">
        <v>531</v>
      </c>
      <c r="E43" s="635"/>
      <c r="F43" s="635">
        <v>1184.6541900000022</v>
      </c>
      <c r="G43" s="635">
        <v>1166.6666666666665</v>
      </c>
      <c r="H43" s="635">
        <v>17.98752333333573</v>
      </c>
      <c r="I43" s="636">
        <v>1.0154178771428592</v>
      </c>
      <c r="J43" s="637" t="s">
        <v>539</v>
      </c>
    </row>
    <row r="44" spans="1:10" ht="14.4" customHeight="1" x14ac:dyDescent="0.3">
      <c r="A44" s="633" t="s">
        <v>531</v>
      </c>
      <c r="B44" s="634" t="s">
        <v>531</v>
      </c>
      <c r="C44" s="635" t="s">
        <v>531</v>
      </c>
      <c r="D44" s="635" t="s">
        <v>531</v>
      </c>
      <c r="E44" s="635"/>
      <c r="F44" s="635" t="s">
        <v>531</v>
      </c>
      <c r="G44" s="635" t="s">
        <v>531</v>
      </c>
      <c r="H44" s="635" t="s">
        <v>531</v>
      </c>
      <c r="I44" s="636" t="s">
        <v>531</v>
      </c>
      <c r="J44" s="637" t="s">
        <v>540</v>
      </c>
    </row>
    <row r="45" spans="1:10" ht="14.4" customHeight="1" x14ac:dyDescent="0.3">
      <c r="A45" s="633" t="s">
        <v>529</v>
      </c>
      <c r="B45" s="634" t="s">
        <v>534</v>
      </c>
      <c r="C45" s="635">
        <v>25506.51586</v>
      </c>
      <c r="D45" s="635">
        <v>23521.012609999998</v>
      </c>
      <c r="E45" s="635"/>
      <c r="F45" s="635">
        <v>20992.326380000017</v>
      </c>
      <c r="G45" s="635">
        <v>24273.893419618409</v>
      </c>
      <c r="H45" s="635">
        <v>-3281.5670396183923</v>
      </c>
      <c r="I45" s="636">
        <v>0.86481084913365414</v>
      </c>
      <c r="J45" s="637" t="s">
        <v>535</v>
      </c>
    </row>
  </sheetData>
  <mergeCells count="3">
    <mergeCell ref="F3:I3"/>
    <mergeCell ref="C4:D4"/>
    <mergeCell ref="A1:I1"/>
  </mergeCells>
  <conditionalFormatting sqref="F15 F46:F65537">
    <cfRule type="cellIs" dxfId="70" priority="18" stopIfTrue="1" operator="greaterThan">
      <formula>1</formula>
    </cfRule>
  </conditionalFormatting>
  <conditionalFormatting sqref="H5:H14">
    <cfRule type="expression" dxfId="69" priority="14">
      <formula>$H5&gt;0</formula>
    </cfRule>
  </conditionalFormatting>
  <conditionalFormatting sqref="I5:I14">
    <cfRule type="expression" dxfId="68" priority="15">
      <formula>$I5&gt;1</formula>
    </cfRule>
  </conditionalFormatting>
  <conditionalFormatting sqref="B5:B14">
    <cfRule type="expression" dxfId="67" priority="11">
      <formula>OR($J5="NS",$J5="SumaNS",$J5="Účet")</formula>
    </cfRule>
  </conditionalFormatting>
  <conditionalFormatting sqref="B5:D14 F5:I14">
    <cfRule type="expression" dxfId="66" priority="17">
      <formula>AND($J5&lt;&gt;"",$J5&lt;&gt;"mezeraKL")</formula>
    </cfRule>
  </conditionalFormatting>
  <conditionalFormatting sqref="B5:D14 F5:I14">
    <cfRule type="expression" dxfId="65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4" priority="13">
      <formula>OR($J5="SumaNS",$J5="NS")</formula>
    </cfRule>
  </conditionalFormatting>
  <conditionalFormatting sqref="A5:A14">
    <cfRule type="expression" dxfId="63" priority="9">
      <formula>AND($J5&lt;&gt;"mezeraKL",$J5&lt;&gt;"")</formula>
    </cfRule>
  </conditionalFormatting>
  <conditionalFormatting sqref="A5:A14">
    <cfRule type="expression" dxfId="62" priority="10">
      <formula>AND($J5&lt;&gt;"",$J5&lt;&gt;"mezeraKL")</formula>
    </cfRule>
  </conditionalFormatting>
  <conditionalFormatting sqref="H16:H45">
    <cfRule type="expression" dxfId="61" priority="5">
      <formula>$H16&gt;0</formula>
    </cfRule>
  </conditionalFormatting>
  <conditionalFormatting sqref="A16:A45">
    <cfRule type="expression" dxfId="60" priority="2">
      <formula>AND($J16&lt;&gt;"mezeraKL",$J16&lt;&gt;"")</formula>
    </cfRule>
  </conditionalFormatting>
  <conditionalFormatting sqref="I16:I45">
    <cfRule type="expression" dxfId="59" priority="6">
      <formula>$I16&gt;1</formula>
    </cfRule>
  </conditionalFormatting>
  <conditionalFormatting sqref="B16:B45">
    <cfRule type="expression" dxfId="58" priority="1">
      <formula>OR($J16="NS",$J16="SumaNS",$J16="Účet")</formula>
    </cfRule>
  </conditionalFormatting>
  <conditionalFormatting sqref="A16:D45 F16:I45">
    <cfRule type="expression" dxfId="57" priority="8">
      <formula>AND($J16&lt;&gt;"",$J16&lt;&gt;"mezeraKL")</formula>
    </cfRule>
  </conditionalFormatting>
  <conditionalFormatting sqref="B16:D45 F16:I45">
    <cfRule type="expression" dxfId="56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5 F16:I45">
    <cfRule type="expression" dxfId="55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07" t="s">
        <v>207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4" ht="14.4" customHeight="1" thickBot="1" x14ac:dyDescent="0.35">
      <c r="A2" s="383" t="s">
        <v>333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03"/>
      <c r="D3" s="504"/>
      <c r="E3" s="504"/>
      <c r="F3" s="504"/>
      <c r="G3" s="504"/>
      <c r="H3" s="504"/>
      <c r="I3" s="504"/>
      <c r="J3" s="505" t="s">
        <v>160</v>
      </c>
      <c r="K3" s="506"/>
      <c r="L3" s="207">
        <f>IF(M3&lt;&gt;0,N3/M3,0)</f>
        <v>1274.1717876983212</v>
      </c>
      <c r="M3" s="207">
        <f>SUBTOTAL(9,M5:M1048576)</f>
        <v>1833.5</v>
      </c>
      <c r="N3" s="208">
        <f>SUBTOTAL(9,N5:N1048576)</f>
        <v>2336193.9727448719</v>
      </c>
    </row>
    <row r="4" spans="1:14" s="338" customFormat="1" ht="14.4" customHeight="1" thickBot="1" x14ac:dyDescent="0.35">
      <c r="A4" s="638" t="s">
        <v>4</v>
      </c>
      <c r="B4" s="639" t="s">
        <v>5</v>
      </c>
      <c r="C4" s="639" t="s">
        <v>0</v>
      </c>
      <c r="D4" s="639" t="s">
        <v>6</v>
      </c>
      <c r="E4" s="639" t="s">
        <v>7</v>
      </c>
      <c r="F4" s="639" t="s">
        <v>1</v>
      </c>
      <c r="G4" s="639" t="s">
        <v>8</v>
      </c>
      <c r="H4" s="639" t="s">
        <v>9</v>
      </c>
      <c r="I4" s="639" t="s">
        <v>10</v>
      </c>
      <c r="J4" s="640" t="s">
        <v>11</v>
      </c>
      <c r="K4" s="640" t="s">
        <v>12</v>
      </c>
      <c r="L4" s="641" t="s">
        <v>185</v>
      </c>
      <c r="M4" s="641" t="s">
        <v>13</v>
      </c>
      <c r="N4" s="642" t="s">
        <v>202</v>
      </c>
    </row>
    <row r="5" spans="1:14" ht="14.4" customHeight="1" x14ac:dyDescent="0.3">
      <c r="A5" s="643" t="s">
        <v>529</v>
      </c>
      <c r="B5" s="644" t="s">
        <v>530</v>
      </c>
      <c r="C5" s="645" t="s">
        <v>536</v>
      </c>
      <c r="D5" s="646" t="s">
        <v>883</v>
      </c>
      <c r="E5" s="645" t="s">
        <v>553</v>
      </c>
      <c r="F5" s="646" t="s">
        <v>888</v>
      </c>
      <c r="G5" s="645"/>
      <c r="H5" s="645" t="s">
        <v>554</v>
      </c>
      <c r="I5" s="645" t="s">
        <v>554</v>
      </c>
      <c r="J5" s="645" t="s">
        <v>555</v>
      </c>
      <c r="K5" s="645" t="s">
        <v>556</v>
      </c>
      <c r="L5" s="647">
        <v>49.859951417439142</v>
      </c>
      <c r="M5" s="647">
        <v>3</v>
      </c>
      <c r="N5" s="648">
        <v>149.57985425231743</v>
      </c>
    </row>
    <row r="6" spans="1:14" ht="14.4" customHeight="1" x14ac:dyDescent="0.3">
      <c r="A6" s="649" t="s">
        <v>529</v>
      </c>
      <c r="B6" s="650" t="s">
        <v>530</v>
      </c>
      <c r="C6" s="651" t="s">
        <v>536</v>
      </c>
      <c r="D6" s="652" t="s">
        <v>883</v>
      </c>
      <c r="E6" s="651" t="s">
        <v>553</v>
      </c>
      <c r="F6" s="652" t="s">
        <v>888</v>
      </c>
      <c r="G6" s="651" t="s">
        <v>557</v>
      </c>
      <c r="H6" s="651" t="s">
        <v>558</v>
      </c>
      <c r="I6" s="651" t="s">
        <v>559</v>
      </c>
      <c r="J6" s="651" t="s">
        <v>560</v>
      </c>
      <c r="K6" s="651" t="s">
        <v>561</v>
      </c>
      <c r="L6" s="653">
        <v>53.75</v>
      </c>
      <c r="M6" s="653">
        <v>2</v>
      </c>
      <c r="N6" s="654">
        <v>107.5</v>
      </c>
    </row>
    <row r="7" spans="1:14" ht="14.4" customHeight="1" x14ac:dyDescent="0.3">
      <c r="A7" s="649" t="s">
        <v>529</v>
      </c>
      <c r="B7" s="650" t="s">
        <v>530</v>
      </c>
      <c r="C7" s="651" t="s">
        <v>536</v>
      </c>
      <c r="D7" s="652" t="s">
        <v>883</v>
      </c>
      <c r="E7" s="651" t="s">
        <v>553</v>
      </c>
      <c r="F7" s="652" t="s">
        <v>888</v>
      </c>
      <c r="G7" s="651" t="s">
        <v>557</v>
      </c>
      <c r="H7" s="651" t="s">
        <v>562</v>
      </c>
      <c r="I7" s="651" t="s">
        <v>563</v>
      </c>
      <c r="J7" s="651" t="s">
        <v>564</v>
      </c>
      <c r="K7" s="651" t="s">
        <v>565</v>
      </c>
      <c r="L7" s="653">
        <v>87.780085115918467</v>
      </c>
      <c r="M7" s="653">
        <v>2</v>
      </c>
      <c r="N7" s="654">
        <v>175.56017023183693</v>
      </c>
    </row>
    <row r="8" spans="1:14" ht="14.4" customHeight="1" x14ac:dyDescent="0.3">
      <c r="A8" s="649" t="s">
        <v>529</v>
      </c>
      <c r="B8" s="650" t="s">
        <v>530</v>
      </c>
      <c r="C8" s="651" t="s">
        <v>536</v>
      </c>
      <c r="D8" s="652" t="s">
        <v>883</v>
      </c>
      <c r="E8" s="651" t="s">
        <v>553</v>
      </c>
      <c r="F8" s="652" t="s">
        <v>888</v>
      </c>
      <c r="G8" s="651" t="s">
        <v>557</v>
      </c>
      <c r="H8" s="651" t="s">
        <v>566</v>
      </c>
      <c r="I8" s="651" t="s">
        <v>567</v>
      </c>
      <c r="J8" s="651" t="s">
        <v>568</v>
      </c>
      <c r="K8" s="651" t="s">
        <v>569</v>
      </c>
      <c r="L8" s="653">
        <v>101.9</v>
      </c>
      <c r="M8" s="653">
        <v>2</v>
      </c>
      <c r="N8" s="654">
        <v>203.8</v>
      </c>
    </row>
    <row r="9" spans="1:14" ht="14.4" customHeight="1" x14ac:dyDescent="0.3">
      <c r="A9" s="649" t="s">
        <v>529</v>
      </c>
      <c r="B9" s="650" t="s">
        <v>530</v>
      </c>
      <c r="C9" s="651" t="s">
        <v>536</v>
      </c>
      <c r="D9" s="652" t="s">
        <v>883</v>
      </c>
      <c r="E9" s="651" t="s">
        <v>553</v>
      </c>
      <c r="F9" s="652" t="s">
        <v>888</v>
      </c>
      <c r="G9" s="651" t="s">
        <v>557</v>
      </c>
      <c r="H9" s="651" t="s">
        <v>570</v>
      </c>
      <c r="I9" s="651" t="s">
        <v>571</v>
      </c>
      <c r="J9" s="651" t="s">
        <v>572</v>
      </c>
      <c r="K9" s="651" t="s">
        <v>573</v>
      </c>
      <c r="L9" s="653">
        <v>74.63940864451493</v>
      </c>
      <c r="M9" s="653">
        <v>1</v>
      </c>
      <c r="N9" s="654">
        <v>74.63940864451493</v>
      </c>
    </row>
    <row r="10" spans="1:14" ht="14.4" customHeight="1" x14ac:dyDescent="0.3">
      <c r="A10" s="649" t="s">
        <v>529</v>
      </c>
      <c r="B10" s="650" t="s">
        <v>530</v>
      </c>
      <c r="C10" s="651" t="s">
        <v>536</v>
      </c>
      <c r="D10" s="652" t="s">
        <v>883</v>
      </c>
      <c r="E10" s="651" t="s">
        <v>553</v>
      </c>
      <c r="F10" s="652" t="s">
        <v>888</v>
      </c>
      <c r="G10" s="651" t="s">
        <v>557</v>
      </c>
      <c r="H10" s="651" t="s">
        <v>574</v>
      </c>
      <c r="I10" s="651" t="s">
        <v>575</v>
      </c>
      <c r="J10" s="651" t="s">
        <v>576</v>
      </c>
      <c r="K10" s="651" t="s">
        <v>577</v>
      </c>
      <c r="L10" s="653">
        <v>67.469667241150333</v>
      </c>
      <c r="M10" s="653">
        <v>1</v>
      </c>
      <c r="N10" s="654">
        <v>67.469667241150333</v>
      </c>
    </row>
    <row r="11" spans="1:14" ht="14.4" customHeight="1" x14ac:dyDescent="0.3">
      <c r="A11" s="649" t="s">
        <v>529</v>
      </c>
      <c r="B11" s="650" t="s">
        <v>530</v>
      </c>
      <c r="C11" s="651" t="s">
        <v>536</v>
      </c>
      <c r="D11" s="652" t="s">
        <v>883</v>
      </c>
      <c r="E11" s="651" t="s">
        <v>553</v>
      </c>
      <c r="F11" s="652" t="s">
        <v>888</v>
      </c>
      <c r="G11" s="651" t="s">
        <v>557</v>
      </c>
      <c r="H11" s="651" t="s">
        <v>578</v>
      </c>
      <c r="I11" s="651" t="s">
        <v>579</v>
      </c>
      <c r="J11" s="651" t="s">
        <v>580</v>
      </c>
      <c r="K11" s="651" t="s">
        <v>581</v>
      </c>
      <c r="L11" s="653">
        <v>59.279999999999994</v>
      </c>
      <c r="M11" s="653">
        <v>3</v>
      </c>
      <c r="N11" s="654">
        <v>177.83999999999997</v>
      </c>
    </row>
    <row r="12" spans="1:14" ht="14.4" customHeight="1" x14ac:dyDescent="0.3">
      <c r="A12" s="649" t="s">
        <v>529</v>
      </c>
      <c r="B12" s="650" t="s">
        <v>530</v>
      </c>
      <c r="C12" s="651" t="s">
        <v>536</v>
      </c>
      <c r="D12" s="652" t="s">
        <v>883</v>
      </c>
      <c r="E12" s="651" t="s">
        <v>553</v>
      </c>
      <c r="F12" s="652" t="s">
        <v>888</v>
      </c>
      <c r="G12" s="651" t="s">
        <v>557</v>
      </c>
      <c r="H12" s="651" t="s">
        <v>582</v>
      </c>
      <c r="I12" s="651" t="s">
        <v>583</v>
      </c>
      <c r="J12" s="651" t="s">
        <v>584</v>
      </c>
      <c r="K12" s="651" t="s">
        <v>585</v>
      </c>
      <c r="L12" s="653">
        <v>40.690298180869519</v>
      </c>
      <c r="M12" s="653">
        <v>1</v>
      </c>
      <c r="N12" s="654">
        <v>40.690298180869519</v>
      </c>
    </row>
    <row r="13" spans="1:14" ht="14.4" customHeight="1" x14ac:dyDescent="0.3">
      <c r="A13" s="649" t="s">
        <v>529</v>
      </c>
      <c r="B13" s="650" t="s">
        <v>530</v>
      </c>
      <c r="C13" s="651" t="s">
        <v>536</v>
      </c>
      <c r="D13" s="652" t="s">
        <v>883</v>
      </c>
      <c r="E13" s="651" t="s">
        <v>553</v>
      </c>
      <c r="F13" s="652" t="s">
        <v>888</v>
      </c>
      <c r="G13" s="651" t="s">
        <v>557</v>
      </c>
      <c r="H13" s="651" t="s">
        <v>586</v>
      </c>
      <c r="I13" s="651" t="s">
        <v>587</v>
      </c>
      <c r="J13" s="651" t="s">
        <v>588</v>
      </c>
      <c r="K13" s="651" t="s">
        <v>589</v>
      </c>
      <c r="L13" s="653">
        <v>73.44</v>
      </c>
      <c r="M13" s="653">
        <v>3</v>
      </c>
      <c r="N13" s="654">
        <v>220.32</v>
      </c>
    </row>
    <row r="14" spans="1:14" ht="14.4" customHeight="1" x14ac:dyDescent="0.3">
      <c r="A14" s="649" t="s">
        <v>529</v>
      </c>
      <c r="B14" s="650" t="s">
        <v>530</v>
      </c>
      <c r="C14" s="651" t="s">
        <v>536</v>
      </c>
      <c r="D14" s="652" t="s">
        <v>883</v>
      </c>
      <c r="E14" s="651" t="s">
        <v>553</v>
      </c>
      <c r="F14" s="652" t="s">
        <v>888</v>
      </c>
      <c r="G14" s="651" t="s">
        <v>557</v>
      </c>
      <c r="H14" s="651" t="s">
        <v>590</v>
      </c>
      <c r="I14" s="651" t="s">
        <v>591</v>
      </c>
      <c r="J14" s="651" t="s">
        <v>592</v>
      </c>
      <c r="K14" s="651" t="s">
        <v>593</v>
      </c>
      <c r="L14" s="653">
        <v>77.140504334771009</v>
      </c>
      <c r="M14" s="653">
        <v>1</v>
      </c>
      <c r="N14" s="654">
        <v>77.140504334771009</v>
      </c>
    </row>
    <row r="15" spans="1:14" ht="14.4" customHeight="1" x14ac:dyDescent="0.3">
      <c r="A15" s="649" t="s">
        <v>529</v>
      </c>
      <c r="B15" s="650" t="s">
        <v>530</v>
      </c>
      <c r="C15" s="651" t="s">
        <v>536</v>
      </c>
      <c r="D15" s="652" t="s">
        <v>883</v>
      </c>
      <c r="E15" s="651" t="s">
        <v>553</v>
      </c>
      <c r="F15" s="652" t="s">
        <v>888</v>
      </c>
      <c r="G15" s="651" t="s">
        <v>557</v>
      </c>
      <c r="H15" s="651" t="s">
        <v>594</v>
      </c>
      <c r="I15" s="651" t="s">
        <v>595</v>
      </c>
      <c r="J15" s="651" t="s">
        <v>596</v>
      </c>
      <c r="K15" s="651" t="s">
        <v>597</v>
      </c>
      <c r="L15" s="653">
        <v>56.03</v>
      </c>
      <c r="M15" s="653">
        <v>2</v>
      </c>
      <c r="N15" s="654">
        <v>112.06</v>
      </c>
    </row>
    <row r="16" spans="1:14" ht="14.4" customHeight="1" x14ac:dyDescent="0.3">
      <c r="A16" s="649" t="s">
        <v>529</v>
      </c>
      <c r="B16" s="650" t="s">
        <v>530</v>
      </c>
      <c r="C16" s="651" t="s">
        <v>536</v>
      </c>
      <c r="D16" s="652" t="s">
        <v>883</v>
      </c>
      <c r="E16" s="651" t="s">
        <v>553</v>
      </c>
      <c r="F16" s="652" t="s">
        <v>888</v>
      </c>
      <c r="G16" s="651" t="s">
        <v>557</v>
      </c>
      <c r="H16" s="651" t="s">
        <v>598</v>
      </c>
      <c r="I16" s="651" t="s">
        <v>599</v>
      </c>
      <c r="J16" s="651" t="s">
        <v>600</v>
      </c>
      <c r="K16" s="651" t="s">
        <v>601</v>
      </c>
      <c r="L16" s="653">
        <v>70.929999999999978</v>
      </c>
      <c r="M16" s="653">
        <v>2</v>
      </c>
      <c r="N16" s="654">
        <v>141.85999999999996</v>
      </c>
    </row>
    <row r="17" spans="1:14" ht="14.4" customHeight="1" x14ac:dyDescent="0.3">
      <c r="A17" s="649" t="s">
        <v>529</v>
      </c>
      <c r="B17" s="650" t="s">
        <v>530</v>
      </c>
      <c r="C17" s="651" t="s">
        <v>536</v>
      </c>
      <c r="D17" s="652" t="s">
        <v>883</v>
      </c>
      <c r="E17" s="651" t="s">
        <v>553</v>
      </c>
      <c r="F17" s="652" t="s">
        <v>888</v>
      </c>
      <c r="G17" s="651" t="s">
        <v>557</v>
      </c>
      <c r="H17" s="651" t="s">
        <v>602</v>
      </c>
      <c r="I17" s="651" t="s">
        <v>603</v>
      </c>
      <c r="J17" s="651" t="s">
        <v>604</v>
      </c>
      <c r="K17" s="651" t="s">
        <v>605</v>
      </c>
      <c r="L17" s="653">
        <v>22.479999999999997</v>
      </c>
      <c r="M17" s="653">
        <v>1</v>
      </c>
      <c r="N17" s="654">
        <v>22.479999999999997</v>
      </c>
    </row>
    <row r="18" spans="1:14" ht="14.4" customHeight="1" x14ac:dyDescent="0.3">
      <c r="A18" s="649" t="s">
        <v>529</v>
      </c>
      <c r="B18" s="650" t="s">
        <v>530</v>
      </c>
      <c r="C18" s="651" t="s">
        <v>536</v>
      </c>
      <c r="D18" s="652" t="s">
        <v>883</v>
      </c>
      <c r="E18" s="651" t="s">
        <v>553</v>
      </c>
      <c r="F18" s="652" t="s">
        <v>888</v>
      </c>
      <c r="G18" s="651" t="s">
        <v>557</v>
      </c>
      <c r="H18" s="651" t="s">
        <v>606</v>
      </c>
      <c r="I18" s="651" t="s">
        <v>607</v>
      </c>
      <c r="J18" s="651" t="s">
        <v>608</v>
      </c>
      <c r="K18" s="651"/>
      <c r="L18" s="653">
        <v>102.01</v>
      </c>
      <c r="M18" s="653">
        <v>1</v>
      </c>
      <c r="N18" s="654">
        <v>102.01</v>
      </c>
    </row>
    <row r="19" spans="1:14" ht="14.4" customHeight="1" x14ac:dyDescent="0.3">
      <c r="A19" s="649" t="s">
        <v>529</v>
      </c>
      <c r="B19" s="650" t="s">
        <v>530</v>
      </c>
      <c r="C19" s="651" t="s">
        <v>536</v>
      </c>
      <c r="D19" s="652" t="s">
        <v>883</v>
      </c>
      <c r="E19" s="651" t="s">
        <v>553</v>
      </c>
      <c r="F19" s="652" t="s">
        <v>888</v>
      </c>
      <c r="G19" s="651" t="s">
        <v>557</v>
      </c>
      <c r="H19" s="651" t="s">
        <v>609</v>
      </c>
      <c r="I19" s="651" t="s">
        <v>610</v>
      </c>
      <c r="J19" s="651" t="s">
        <v>611</v>
      </c>
      <c r="K19" s="651" t="s">
        <v>612</v>
      </c>
      <c r="L19" s="653">
        <v>121.22999999999998</v>
      </c>
      <c r="M19" s="653">
        <v>1</v>
      </c>
      <c r="N19" s="654">
        <v>121.22999999999998</v>
      </c>
    </row>
    <row r="20" spans="1:14" ht="14.4" customHeight="1" x14ac:dyDescent="0.3">
      <c r="A20" s="649" t="s">
        <v>529</v>
      </c>
      <c r="B20" s="650" t="s">
        <v>530</v>
      </c>
      <c r="C20" s="651" t="s">
        <v>536</v>
      </c>
      <c r="D20" s="652" t="s">
        <v>883</v>
      </c>
      <c r="E20" s="651" t="s">
        <v>553</v>
      </c>
      <c r="F20" s="652" t="s">
        <v>888</v>
      </c>
      <c r="G20" s="651" t="s">
        <v>557</v>
      </c>
      <c r="H20" s="651" t="s">
        <v>613</v>
      </c>
      <c r="I20" s="651" t="s">
        <v>613</v>
      </c>
      <c r="J20" s="651" t="s">
        <v>614</v>
      </c>
      <c r="K20" s="651" t="s">
        <v>615</v>
      </c>
      <c r="L20" s="653">
        <v>106.44069589568352</v>
      </c>
      <c r="M20" s="653">
        <v>1</v>
      </c>
      <c r="N20" s="654">
        <v>106.44069589568352</v>
      </c>
    </row>
    <row r="21" spans="1:14" ht="14.4" customHeight="1" x14ac:dyDescent="0.3">
      <c r="A21" s="649" t="s">
        <v>529</v>
      </c>
      <c r="B21" s="650" t="s">
        <v>530</v>
      </c>
      <c r="C21" s="651" t="s">
        <v>536</v>
      </c>
      <c r="D21" s="652" t="s">
        <v>883</v>
      </c>
      <c r="E21" s="651" t="s">
        <v>553</v>
      </c>
      <c r="F21" s="652" t="s">
        <v>888</v>
      </c>
      <c r="G21" s="651" t="s">
        <v>557</v>
      </c>
      <c r="H21" s="651" t="s">
        <v>616</v>
      </c>
      <c r="I21" s="651" t="s">
        <v>617</v>
      </c>
      <c r="J21" s="651" t="s">
        <v>618</v>
      </c>
      <c r="K21" s="651" t="s">
        <v>619</v>
      </c>
      <c r="L21" s="653">
        <v>42.259795863555247</v>
      </c>
      <c r="M21" s="653">
        <v>1</v>
      </c>
      <c r="N21" s="654">
        <v>42.259795863555247</v>
      </c>
    </row>
    <row r="22" spans="1:14" ht="14.4" customHeight="1" x14ac:dyDescent="0.3">
      <c r="A22" s="649" t="s">
        <v>529</v>
      </c>
      <c r="B22" s="650" t="s">
        <v>530</v>
      </c>
      <c r="C22" s="651" t="s">
        <v>536</v>
      </c>
      <c r="D22" s="652" t="s">
        <v>883</v>
      </c>
      <c r="E22" s="651" t="s">
        <v>553</v>
      </c>
      <c r="F22" s="652" t="s">
        <v>888</v>
      </c>
      <c r="G22" s="651" t="s">
        <v>557</v>
      </c>
      <c r="H22" s="651" t="s">
        <v>620</v>
      </c>
      <c r="I22" s="651" t="s">
        <v>621</v>
      </c>
      <c r="J22" s="651" t="s">
        <v>622</v>
      </c>
      <c r="K22" s="651" t="s">
        <v>623</v>
      </c>
      <c r="L22" s="653">
        <v>50.32</v>
      </c>
      <c r="M22" s="653">
        <v>2</v>
      </c>
      <c r="N22" s="654">
        <v>100.64</v>
      </c>
    </row>
    <row r="23" spans="1:14" ht="14.4" customHeight="1" x14ac:dyDescent="0.3">
      <c r="A23" s="649" t="s">
        <v>529</v>
      </c>
      <c r="B23" s="650" t="s">
        <v>530</v>
      </c>
      <c r="C23" s="651" t="s">
        <v>536</v>
      </c>
      <c r="D23" s="652" t="s">
        <v>883</v>
      </c>
      <c r="E23" s="651" t="s">
        <v>553</v>
      </c>
      <c r="F23" s="652" t="s">
        <v>888</v>
      </c>
      <c r="G23" s="651" t="s">
        <v>557</v>
      </c>
      <c r="H23" s="651" t="s">
        <v>624</v>
      </c>
      <c r="I23" s="651" t="s">
        <v>625</v>
      </c>
      <c r="J23" s="651" t="s">
        <v>622</v>
      </c>
      <c r="K23" s="651" t="s">
        <v>626</v>
      </c>
      <c r="L23" s="653">
        <v>92.919999999999987</v>
      </c>
      <c r="M23" s="653">
        <v>1</v>
      </c>
      <c r="N23" s="654">
        <v>92.919999999999987</v>
      </c>
    </row>
    <row r="24" spans="1:14" ht="14.4" customHeight="1" x14ac:dyDescent="0.3">
      <c r="A24" s="649" t="s">
        <v>529</v>
      </c>
      <c r="B24" s="650" t="s">
        <v>530</v>
      </c>
      <c r="C24" s="651" t="s">
        <v>536</v>
      </c>
      <c r="D24" s="652" t="s">
        <v>883</v>
      </c>
      <c r="E24" s="651" t="s">
        <v>553</v>
      </c>
      <c r="F24" s="652" t="s">
        <v>888</v>
      </c>
      <c r="G24" s="651" t="s">
        <v>557</v>
      </c>
      <c r="H24" s="651" t="s">
        <v>627</v>
      </c>
      <c r="I24" s="651" t="s">
        <v>237</v>
      </c>
      <c r="J24" s="651" t="s">
        <v>628</v>
      </c>
      <c r="K24" s="651"/>
      <c r="L24" s="653">
        <v>97.320295715488101</v>
      </c>
      <c r="M24" s="653">
        <v>3</v>
      </c>
      <c r="N24" s="654">
        <v>291.9608871464643</v>
      </c>
    </row>
    <row r="25" spans="1:14" ht="14.4" customHeight="1" x14ac:dyDescent="0.3">
      <c r="A25" s="649" t="s">
        <v>529</v>
      </c>
      <c r="B25" s="650" t="s">
        <v>530</v>
      </c>
      <c r="C25" s="651" t="s">
        <v>536</v>
      </c>
      <c r="D25" s="652" t="s">
        <v>883</v>
      </c>
      <c r="E25" s="651" t="s">
        <v>553</v>
      </c>
      <c r="F25" s="652" t="s">
        <v>888</v>
      </c>
      <c r="G25" s="651" t="s">
        <v>557</v>
      </c>
      <c r="H25" s="651" t="s">
        <v>629</v>
      </c>
      <c r="I25" s="651" t="s">
        <v>237</v>
      </c>
      <c r="J25" s="651" t="s">
        <v>630</v>
      </c>
      <c r="K25" s="651"/>
      <c r="L25" s="653">
        <v>22.549999999999997</v>
      </c>
      <c r="M25" s="653">
        <v>1</v>
      </c>
      <c r="N25" s="654">
        <v>22.549999999999997</v>
      </c>
    </row>
    <row r="26" spans="1:14" ht="14.4" customHeight="1" x14ac:dyDescent="0.3">
      <c r="A26" s="649" t="s">
        <v>529</v>
      </c>
      <c r="B26" s="650" t="s">
        <v>530</v>
      </c>
      <c r="C26" s="651" t="s">
        <v>536</v>
      </c>
      <c r="D26" s="652" t="s">
        <v>883</v>
      </c>
      <c r="E26" s="651" t="s">
        <v>553</v>
      </c>
      <c r="F26" s="652" t="s">
        <v>888</v>
      </c>
      <c r="G26" s="651" t="s">
        <v>557</v>
      </c>
      <c r="H26" s="651" t="s">
        <v>631</v>
      </c>
      <c r="I26" s="651" t="s">
        <v>237</v>
      </c>
      <c r="J26" s="651" t="s">
        <v>632</v>
      </c>
      <c r="K26" s="651"/>
      <c r="L26" s="653">
        <v>42.71</v>
      </c>
      <c r="M26" s="653">
        <v>2</v>
      </c>
      <c r="N26" s="654">
        <v>85.42</v>
      </c>
    </row>
    <row r="27" spans="1:14" ht="14.4" customHeight="1" x14ac:dyDescent="0.3">
      <c r="A27" s="649" t="s">
        <v>529</v>
      </c>
      <c r="B27" s="650" t="s">
        <v>530</v>
      </c>
      <c r="C27" s="651" t="s">
        <v>536</v>
      </c>
      <c r="D27" s="652" t="s">
        <v>883</v>
      </c>
      <c r="E27" s="651" t="s">
        <v>553</v>
      </c>
      <c r="F27" s="652" t="s">
        <v>888</v>
      </c>
      <c r="G27" s="651" t="s">
        <v>557</v>
      </c>
      <c r="H27" s="651" t="s">
        <v>633</v>
      </c>
      <c r="I27" s="651" t="s">
        <v>634</v>
      </c>
      <c r="J27" s="651" t="s">
        <v>635</v>
      </c>
      <c r="K27" s="651" t="s">
        <v>636</v>
      </c>
      <c r="L27" s="653">
        <v>122.16000000000003</v>
      </c>
      <c r="M27" s="653">
        <v>1</v>
      </c>
      <c r="N27" s="654">
        <v>122.16000000000003</v>
      </c>
    </row>
    <row r="28" spans="1:14" ht="14.4" customHeight="1" x14ac:dyDescent="0.3">
      <c r="A28" s="649" t="s">
        <v>529</v>
      </c>
      <c r="B28" s="650" t="s">
        <v>530</v>
      </c>
      <c r="C28" s="651" t="s">
        <v>536</v>
      </c>
      <c r="D28" s="652" t="s">
        <v>883</v>
      </c>
      <c r="E28" s="651" t="s">
        <v>553</v>
      </c>
      <c r="F28" s="652" t="s">
        <v>888</v>
      </c>
      <c r="G28" s="651" t="s">
        <v>557</v>
      </c>
      <c r="H28" s="651" t="s">
        <v>637</v>
      </c>
      <c r="I28" s="651" t="s">
        <v>638</v>
      </c>
      <c r="J28" s="651" t="s">
        <v>639</v>
      </c>
      <c r="K28" s="651" t="s">
        <v>640</v>
      </c>
      <c r="L28" s="653">
        <v>74.232500000000002</v>
      </c>
      <c r="M28" s="653">
        <v>1</v>
      </c>
      <c r="N28" s="654">
        <v>74.232500000000002</v>
      </c>
    </row>
    <row r="29" spans="1:14" ht="14.4" customHeight="1" x14ac:dyDescent="0.3">
      <c r="A29" s="649" t="s">
        <v>529</v>
      </c>
      <c r="B29" s="650" t="s">
        <v>530</v>
      </c>
      <c r="C29" s="651" t="s">
        <v>536</v>
      </c>
      <c r="D29" s="652" t="s">
        <v>883</v>
      </c>
      <c r="E29" s="651" t="s">
        <v>553</v>
      </c>
      <c r="F29" s="652" t="s">
        <v>888</v>
      </c>
      <c r="G29" s="651" t="s">
        <v>557</v>
      </c>
      <c r="H29" s="651" t="s">
        <v>641</v>
      </c>
      <c r="I29" s="651" t="s">
        <v>642</v>
      </c>
      <c r="J29" s="651" t="s">
        <v>639</v>
      </c>
      <c r="K29" s="651" t="s">
        <v>643</v>
      </c>
      <c r="L29" s="653">
        <v>34.245000000000012</v>
      </c>
      <c r="M29" s="653">
        <v>4</v>
      </c>
      <c r="N29" s="654">
        <v>136.98000000000005</v>
      </c>
    </row>
    <row r="30" spans="1:14" ht="14.4" customHeight="1" x14ac:dyDescent="0.3">
      <c r="A30" s="649" t="s">
        <v>529</v>
      </c>
      <c r="B30" s="650" t="s">
        <v>530</v>
      </c>
      <c r="C30" s="651" t="s">
        <v>536</v>
      </c>
      <c r="D30" s="652" t="s">
        <v>883</v>
      </c>
      <c r="E30" s="651" t="s">
        <v>553</v>
      </c>
      <c r="F30" s="652" t="s">
        <v>888</v>
      </c>
      <c r="G30" s="651" t="s">
        <v>557</v>
      </c>
      <c r="H30" s="651" t="s">
        <v>644</v>
      </c>
      <c r="I30" s="651" t="s">
        <v>645</v>
      </c>
      <c r="J30" s="651" t="s">
        <v>646</v>
      </c>
      <c r="K30" s="651" t="s">
        <v>647</v>
      </c>
      <c r="L30" s="653">
        <v>106.62999999999997</v>
      </c>
      <c r="M30" s="653">
        <v>2</v>
      </c>
      <c r="N30" s="654">
        <v>213.25999999999993</v>
      </c>
    </row>
    <row r="31" spans="1:14" ht="14.4" customHeight="1" x14ac:dyDescent="0.3">
      <c r="A31" s="649" t="s">
        <v>529</v>
      </c>
      <c r="B31" s="650" t="s">
        <v>530</v>
      </c>
      <c r="C31" s="651" t="s">
        <v>536</v>
      </c>
      <c r="D31" s="652" t="s">
        <v>883</v>
      </c>
      <c r="E31" s="651" t="s">
        <v>553</v>
      </c>
      <c r="F31" s="652" t="s">
        <v>888</v>
      </c>
      <c r="G31" s="651" t="s">
        <v>557</v>
      </c>
      <c r="H31" s="651" t="s">
        <v>648</v>
      </c>
      <c r="I31" s="651" t="s">
        <v>649</v>
      </c>
      <c r="J31" s="651" t="s">
        <v>650</v>
      </c>
      <c r="K31" s="651" t="s">
        <v>651</v>
      </c>
      <c r="L31" s="653">
        <v>67.410000000000011</v>
      </c>
      <c r="M31" s="653">
        <v>2</v>
      </c>
      <c r="N31" s="654">
        <v>134.82000000000002</v>
      </c>
    </row>
    <row r="32" spans="1:14" ht="14.4" customHeight="1" x14ac:dyDescent="0.3">
      <c r="A32" s="649" t="s">
        <v>529</v>
      </c>
      <c r="B32" s="650" t="s">
        <v>530</v>
      </c>
      <c r="C32" s="651" t="s">
        <v>536</v>
      </c>
      <c r="D32" s="652" t="s">
        <v>883</v>
      </c>
      <c r="E32" s="651" t="s">
        <v>553</v>
      </c>
      <c r="F32" s="652" t="s">
        <v>888</v>
      </c>
      <c r="G32" s="651" t="s">
        <v>557</v>
      </c>
      <c r="H32" s="651" t="s">
        <v>652</v>
      </c>
      <c r="I32" s="651" t="s">
        <v>653</v>
      </c>
      <c r="J32" s="651" t="s">
        <v>654</v>
      </c>
      <c r="K32" s="651" t="s">
        <v>655</v>
      </c>
      <c r="L32" s="653">
        <v>93.815164540012148</v>
      </c>
      <c r="M32" s="653">
        <v>4</v>
      </c>
      <c r="N32" s="654">
        <v>375.26065816004859</v>
      </c>
    </row>
    <row r="33" spans="1:14" ht="14.4" customHeight="1" x14ac:dyDescent="0.3">
      <c r="A33" s="649" t="s">
        <v>529</v>
      </c>
      <c r="B33" s="650" t="s">
        <v>530</v>
      </c>
      <c r="C33" s="651" t="s">
        <v>536</v>
      </c>
      <c r="D33" s="652" t="s">
        <v>883</v>
      </c>
      <c r="E33" s="651" t="s">
        <v>553</v>
      </c>
      <c r="F33" s="652" t="s">
        <v>888</v>
      </c>
      <c r="G33" s="651" t="s">
        <v>557</v>
      </c>
      <c r="H33" s="651" t="s">
        <v>656</v>
      </c>
      <c r="I33" s="651" t="s">
        <v>237</v>
      </c>
      <c r="J33" s="651" t="s">
        <v>657</v>
      </c>
      <c r="K33" s="651"/>
      <c r="L33" s="653">
        <v>75.165282403616033</v>
      </c>
      <c r="M33" s="653">
        <v>2</v>
      </c>
      <c r="N33" s="654">
        <v>150.33056480723207</v>
      </c>
    </row>
    <row r="34" spans="1:14" ht="14.4" customHeight="1" x14ac:dyDescent="0.3">
      <c r="A34" s="649" t="s">
        <v>529</v>
      </c>
      <c r="B34" s="650" t="s">
        <v>530</v>
      </c>
      <c r="C34" s="651" t="s">
        <v>536</v>
      </c>
      <c r="D34" s="652" t="s">
        <v>883</v>
      </c>
      <c r="E34" s="651" t="s">
        <v>553</v>
      </c>
      <c r="F34" s="652" t="s">
        <v>888</v>
      </c>
      <c r="G34" s="651" t="s">
        <v>557</v>
      </c>
      <c r="H34" s="651" t="s">
        <v>658</v>
      </c>
      <c r="I34" s="651" t="s">
        <v>659</v>
      </c>
      <c r="J34" s="651" t="s">
        <v>660</v>
      </c>
      <c r="K34" s="651" t="s">
        <v>661</v>
      </c>
      <c r="L34" s="653">
        <v>34.699999999999989</v>
      </c>
      <c r="M34" s="653">
        <v>1</v>
      </c>
      <c r="N34" s="654">
        <v>34.699999999999989</v>
      </c>
    </row>
    <row r="35" spans="1:14" ht="14.4" customHeight="1" x14ac:dyDescent="0.3">
      <c r="A35" s="649" t="s">
        <v>529</v>
      </c>
      <c r="B35" s="650" t="s">
        <v>530</v>
      </c>
      <c r="C35" s="651" t="s">
        <v>536</v>
      </c>
      <c r="D35" s="652" t="s">
        <v>883</v>
      </c>
      <c r="E35" s="651" t="s">
        <v>553</v>
      </c>
      <c r="F35" s="652" t="s">
        <v>888</v>
      </c>
      <c r="G35" s="651" t="s">
        <v>557</v>
      </c>
      <c r="H35" s="651" t="s">
        <v>662</v>
      </c>
      <c r="I35" s="651" t="s">
        <v>237</v>
      </c>
      <c r="J35" s="651" t="s">
        <v>663</v>
      </c>
      <c r="K35" s="651"/>
      <c r="L35" s="653">
        <v>38.450000000000003</v>
      </c>
      <c r="M35" s="653">
        <v>2</v>
      </c>
      <c r="N35" s="654">
        <v>76.900000000000006</v>
      </c>
    </row>
    <row r="36" spans="1:14" ht="14.4" customHeight="1" x14ac:dyDescent="0.3">
      <c r="A36" s="649" t="s">
        <v>529</v>
      </c>
      <c r="B36" s="650" t="s">
        <v>530</v>
      </c>
      <c r="C36" s="651" t="s">
        <v>536</v>
      </c>
      <c r="D36" s="652" t="s">
        <v>883</v>
      </c>
      <c r="E36" s="651" t="s">
        <v>553</v>
      </c>
      <c r="F36" s="652" t="s">
        <v>888</v>
      </c>
      <c r="G36" s="651" t="s">
        <v>557</v>
      </c>
      <c r="H36" s="651" t="s">
        <v>664</v>
      </c>
      <c r="I36" s="651" t="s">
        <v>237</v>
      </c>
      <c r="J36" s="651" t="s">
        <v>665</v>
      </c>
      <c r="K36" s="651"/>
      <c r="L36" s="653">
        <v>45.47</v>
      </c>
      <c r="M36" s="653">
        <v>2</v>
      </c>
      <c r="N36" s="654">
        <v>90.94</v>
      </c>
    </row>
    <row r="37" spans="1:14" ht="14.4" customHeight="1" x14ac:dyDescent="0.3">
      <c r="A37" s="649" t="s">
        <v>529</v>
      </c>
      <c r="B37" s="650" t="s">
        <v>530</v>
      </c>
      <c r="C37" s="651" t="s">
        <v>536</v>
      </c>
      <c r="D37" s="652" t="s">
        <v>883</v>
      </c>
      <c r="E37" s="651" t="s">
        <v>553</v>
      </c>
      <c r="F37" s="652" t="s">
        <v>888</v>
      </c>
      <c r="G37" s="651" t="s">
        <v>557</v>
      </c>
      <c r="H37" s="651" t="s">
        <v>666</v>
      </c>
      <c r="I37" s="651" t="s">
        <v>667</v>
      </c>
      <c r="J37" s="651" t="s">
        <v>668</v>
      </c>
      <c r="K37" s="651" t="s">
        <v>669</v>
      </c>
      <c r="L37" s="653">
        <v>29.97</v>
      </c>
      <c r="M37" s="653">
        <v>1</v>
      </c>
      <c r="N37" s="654">
        <v>29.97</v>
      </c>
    </row>
    <row r="38" spans="1:14" ht="14.4" customHeight="1" x14ac:dyDescent="0.3">
      <c r="A38" s="649" t="s">
        <v>529</v>
      </c>
      <c r="B38" s="650" t="s">
        <v>530</v>
      </c>
      <c r="C38" s="651" t="s">
        <v>536</v>
      </c>
      <c r="D38" s="652" t="s">
        <v>883</v>
      </c>
      <c r="E38" s="651" t="s">
        <v>553</v>
      </c>
      <c r="F38" s="652" t="s">
        <v>888</v>
      </c>
      <c r="G38" s="651" t="s">
        <v>557</v>
      </c>
      <c r="H38" s="651" t="s">
        <v>670</v>
      </c>
      <c r="I38" s="651" t="s">
        <v>671</v>
      </c>
      <c r="J38" s="651" t="s">
        <v>672</v>
      </c>
      <c r="K38" s="651" t="s">
        <v>673</v>
      </c>
      <c r="L38" s="653">
        <v>128.59693997174892</v>
      </c>
      <c r="M38" s="653">
        <v>9</v>
      </c>
      <c r="N38" s="654">
        <v>1157.3724597457403</v>
      </c>
    </row>
    <row r="39" spans="1:14" ht="14.4" customHeight="1" x14ac:dyDescent="0.3">
      <c r="A39" s="649" t="s">
        <v>529</v>
      </c>
      <c r="B39" s="650" t="s">
        <v>530</v>
      </c>
      <c r="C39" s="651" t="s">
        <v>536</v>
      </c>
      <c r="D39" s="652" t="s">
        <v>883</v>
      </c>
      <c r="E39" s="651" t="s">
        <v>553</v>
      </c>
      <c r="F39" s="652" t="s">
        <v>888</v>
      </c>
      <c r="G39" s="651" t="s">
        <v>557</v>
      </c>
      <c r="H39" s="651" t="s">
        <v>674</v>
      </c>
      <c r="I39" s="651" t="s">
        <v>675</v>
      </c>
      <c r="J39" s="651" t="s">
        <v>600</v>
      </c>
      <c r="K39" s="651" t="s">
        <v>676</v>
      </c>
      <c r="L39" s="653">
        <v>104.74999999999997</v>
      </c>
      <c r="M39" s="653">
        <v>1</v>
      </c>
      <c r="N39" s="654">
        <v>104.74999999999997</v>
      </c>
    </row>
    <row r="40" spans="1:14" ht="14.4" customHeight="1" x14ac:dyDescent="0.3">
      <c r="A40" s="649" t="s">
        <v>529</v>
      </c>
      <c r="B40" s="650" t="s">
        <v>530</v>
      </c>
      <c r="C40" s="651" t="s">
        <v>536</v>
      </c>
      <c r="D40" s="652" t="s">
        <v>883</v>
      </c>
      <c r="E40" s="651" t="s">
        <v>553</v>
      </c>
      <c r="F40" s="652" t="s">
        <v>888</v>
      </c>
      <c r="G40" s="651" t="s">
        <v>557</v>
      </c>
      <c r="H40" s="651" t="s">
        <v>677</v>
      </c>
      <c r="I40" s="651" t="s">
        <v>678</v>
      </c>
      <c r="J40" s="651" t="s">
        <v>679</v>
      </c>
      <c r="K40" s="651" t="s">
        <v>680</v>
      </c>
      <c r="L40" s="653">
        <v>67.390150188308453</v>
      </c>
      <c r="M40" s="653">
        <v>2</v>
      </c>
      <c r="N40" s="654">
        <v>134.78030037661691</v>
      </c>
    </row>
    <row r="41" spans="1:14" ht="14.4" customHeight="1" x14ac:dyDescent="0.3">
      <c r="A41" s="649" t="s">
        <v>529</v>
      </c>
      <c r="B41" s="650" t="s">
        <v>530</v>
      </c>
      <c r="C41" s="651" t="s">
        <v>536</v>
      </c>
      <c r="D41" s="652" t="s">
        <v>883</v>
      </c>
      <c r="E41" s="651" t="s">
        <v>553</v>
      </c>
      <c r="F41" s="652" t="s">
        <v>888</v>
      </c>
      <c r="G41" s="651" t="s">
        <v>557</v>
      </c>
      <c r="H41" s="651" t="s">
        <v>681</v>
      </c>
      <c r="I41" s="651" t="s">
        <v>682</v>
      </c>
      <c r="J41" s="651" t="s">
        <v>683</v>
      </c>
      <c r="K41" s="651" t="s">
        <v>684</v>
      </c>
      <c r="L41" s="653">
        <v>102.72999999999999</v>
      </c>
      <c r="M41" s="653">
        <v>1</v>
      </c>
      <c r="N41" s="654">
        <v>102.72999999999999</v>
      </c>
    </row>
    <row r="42" spans="1:14" ht="14.4" customHeight="1" x14ac:dyDescent="0.3">
      <c r="A42" s="649" t="s">
        <v>529</v>
      </c>
      <c r="B42" s="650" t="s">
        <v>530</v>
      </c>
      <c r="C42" s="651" t="s">
        <v>536</v>
      </c>
      <c r="D42" s="652" t="s">
        <v>883</v>
      </c>
      <c r="E42" s="651" t="s">
        <v>553</v>
      </c>
      <c r="F42" s="652" t="s">
        <v>888</v>
      </c>
      <c r="G42" s="651" t="s">
        <v>557</v>
      </c>
      <c r="H42" s="651" t="s">
        <v>685</v>
      </c>
      <c r="I42" s="651" t="s">
        <v>686</v>
      </c>
      <c r="J42" s="651" t="s">
        <v>687</v>
      </c>
      <c r="K42" s="651" t="s">
        <v>688</v>
      </c>
      <c r="L42" s="653">
        <v>54.409999999999989</v>
      </c>
      <c r="M42" s="653">
        <v>1</v>
      </c>
      <c r="N42" s="654">
        <v>54.409999999999989</v>
      </c>
    </row>
    <row r="43" spans="1:14" ht="14.4" customHeight="1" x14ac:dyDescent="0.3">
      <c r="A43" s="649" t="s">
        <v>529</v>
      </c>
      <c r="B43" s="650" t="s">
        <v>530</v>
      </c>
      <c r="C43" s="651" t="s">
        <v>536</v>
      </c>
      <c r="D43" s="652" t="s">
        <v>883</v>
      </c>
      <c r="E43" s="651" t="s">
        <v>553</v>
      </c>
      <c r="F43" s="652" t="s">
        <v>888</v>
      </c>
      <c r="G43" s="651" t="s">
        <v>557</v>
      </c>
      <c r="H43" s="651" t="s">
        <v>689</v>
      </c>
      <c r="I43" s="651" t="s">
        <v>690</v>
      </c>
      <c r="J43" s="651" t="s">
        <v>691</v>
      </c>
      <c r="K43" s="651" t="s">
        <v>692</v>
      </c>
      <c r="L43" s="653">
        <v>53.89</v>
      </c>
      <c r="M43" s="653">
        <v>1</v>
      </c>
      <c r="N43" s="654">
        <v>53.89</v>
      </c>
    </row>
    <row r="44" spans="1:14" ht="14.4" customHeight="1" x14ac:dyDescent="0.3">
      <c r="A44" s="649" t="s">
        <v>529</v>
      </c>
      <c r="B44" s="650" t="s">
        <v>530</v>
      </c>
      <c r="C44" s="651" t="s">
        <v>536</v>
      </c>
      <c r="D44" s="652" t="s">
        <v>883</v>
      </c>
      <c r="E44" s="651" t="s">
        <v>553</v>
      </c>
      <c r="F44" s="652" t="s">
        <v>888</v>
      </c>
      <c r="G44" s="651" t="s">
        <v>557</v>
      </c>
      <c r="H44" s="651" t="s">
        <v>693</v>
      </c>
      <c r="I44" s="651" t="s">
        <v>694</v>
      </c>
      <c r="J44" s="651" t="s">
        <v>695</v>
      </c>
      <c r="K44" s="651" t="s">
        <v>696</v>
      </c>
      <c r="L44" s="653">
        <v>88.290045265565539</v>
      </c>
      <c r="M44" s="653">
        <v>4</v>
      </c>
      <c r="N44" s="654">
        <v>353.16018106226215</v>
      </c>
    </row>
    <row r="45" spans="1:14" ht="14.4" customHeight="1" x14ac:dyDescent="0.3">
      <c r="A45" s="649" t="s">
        <v>529</v>
      </c>
      <c r="B45" s="650" t="s">
        <v>530</v>
      </c>
      <c r="C45" s="651" t="s">
        <v>536</v>
      </c>
      <c r="D45" s="652" t="s">
        <v>883</v>
      </c>
      <c r="E45" s="651" t="s">
        <v>553</v>
      </c>
      <c r="F45" s="652" t="s">
        <v>888</v>
      </c>
      <c r="G45" s="651" t="s">
        <v>557</v>
      </c>
      <c r="H45" s="651" t="s">
        <v>697</v>
      </c>
      <c r="I45" s="651" t="s">
        <v>698</v>
      </c>
      <c r="J45" s="651" t="s">
        <v>699</v>
      </c>
      <c r="K45" s="651" t="s">
        <v>700</v>
      </c>
      <c r="L45" s="653">
        <v>63.629889763206599</v>
      </c>
      <c r="M45" s="653">
        <v>2</v>
      </c>
      <c r="N45" s="654">
        <v>127.2597795264132</v>
      </c>
    </row>
    <row r="46" spans="1:14" ht="14.4" customHeight="1" x14ac:dyDescent="0.3">
      <c r="A46" s="649" t="s">
        <v>529</v>
      </c>
      <c r="B46" s="650" t="s">
        <v>530</v>
      </c>
      <c r="C46" s="651" t="s">
        <v>536</v>
      </c>
      <c r="D46" s="652" t="s">
        <v>883</v>
      </c>
      <c r="E46" s="651" t="s">
        <v>553</v>
      </c>
      <c r="F46" s="652" t="s">
        <v>888</v>
      </c>
      <c r="G46" s="651" t="s">
        <v>557</v>
      </c>
      <c r="H46" s="651" t="s">
        <v>701</v>
      </c>
      <c r="I46" s="651" t="s">
        <v>237</v>
      </c>
      <c r="J46" s="651" t="s">
        <v>702</v>
      </c>
      <c r="K46" s="651" t="s">
        <v>703</v>
      </c>
      <c r="L46" s="653">
        <v>102.03887876247499</v>
      </c>
      <c r="M46" s="653">
        <v>1</v>
      </c>
      <c r="N46" s="654">
        <v>102.03887876247499</v>
      </c>
    </row>
    <row r="47" spans="1:14" ht="14.4" customHeight="1" x14ac:dyDescent="0.3">
      <c r="A47" s="649" t="s">
        <v>529</v>
      </c>
      <c r="B47" s="650" t="s">
        <v>530</v>
      </c>
      <c r="C47" s="651" t="s">
        <v>536</v>
      </c>
      <c r="D47" s="652" t="s">
        <v>883</v>
      </c>
      <c r="E47" s="651" t="s">
        <v>553</v>
      </c>
      <c r="F47" s="652" t="s">
        <v>888</v>
      </c>
      <c r="G47" s="651" t="s">
        <v>557</v>
      </c>
      <c r="H47" s="651" t="s">
        <v>704</v>
      </c>
      <c r="I47" s="651" t="s">
        <v>705</v>
      </c>
      <c r="J47" s="651" t="s">
        <v>706</v>
      </c>
      <c r="K47" s="651" t="s">
        <v>707</v>
      </c>
      <c r="L47" s="653">
        <v>129.5</v>
      </c>
      <c r="M47" s="653">
        <v>1</v>
      </c>
      <c r="N47" s="654">
        <v>129.5</v>
      </c>
    </row>
    <row r="48" spans="1:14" ht="14.4" customHeight="1" x14ac:dyDescent="0.3">
      <c r="A48" s="649" t="s">
        <v>529</v>
      </c>
      <c r="B48" s="650" t="s">
        <v>530</v>
      </c>
      <c r="C48" s="651" t="s">
        <v>536</v>
      </c>
      <c r="D48" s="652" t="s">
        <v>883</v>
      </c>
      <c r="E48" s="651" t="s">
        <v>553</v>
      </c>
      <c r="F48" s="652" t="s">
        <v>888</v>
      </c>
      <c r="G48" s="651" t="s">
        <v>557</v>
      </c>
      <c r="H48" s="651" t="s">
        <v>708</v>
      </c>
      <c r="I48" s="651" t="s">
        <v>709</v>
      </c>
      <c r="J48" s="651" t="s">
        <v>710</v>
      </c>
      <c r="K48" s="651" t="s">
        <v>561</v>
      </c>
      <c r="L48" s="653">
        <v>53.879999999999967</v>
      </c>
      <c r="M48" s="653">
        <v>3</v>
      </c>
      <c r="N48" s="654">
        <v>161.6399999999999</v>
      </c>
    </row>
    <row r="49" spans="1:14" ht="14.4" customHeight="1" x14ac:dyDescent="0.3">
      <c r="A49" s="649" t="s">
        <v>529</v>
      </c>
      <c r="B49" s="650" t="s">
        <v>530</v>
      </c>
      <c r="C49" s="651" t="s">
        <v>536</v>
      </c>
      <c r="D49" s="652" t="s">
        <v>883</v>
      </c>
      <c r="E49" s="651" t="s">
        <v>553</v>
      </c>
      <c r="F49" s="652" t="s">
        <v>888</v>
      </c>
      <c r="G49" s="651" t="s">
        <v>557</v>
      </c>
      <c r="H49" s="651" t="s">
        <v>711</v>
      </c>
      <c r="I49" s="651" t="s">
        <v>711</v>
      </c>
      <c r="J49" s="651" t="s">
        <v>712</v>
      </c>
      <c r="K49" s="651" t="s">
        <v>713</v>
      </c>
      <c r="L49" s="653">
        <v>56.929999999999993</v>
      </c>
      <c r="M49" s="653">
        <v>1</v>
      </c>
      <c r="N49" s="654">
        <v>56.929999999999993</v>
      </c>
    </row>
    <row r="50" spans="1:14" ht="14.4" customHeight="1" x14ac:dyDescent="0.3">
      <c r="A50" s="649" t="s">
        <v>529</v>
      </c>
      <c r="B50" s="650" t="s">
        <v>530</v>
      </c>
      <c r="C50" s="651" t="s">
        <v>536</v>
      </c>
      <c r="D50" s="652" t="s">
        <v>883</v>
      </c>
      <c r="E50" s="651" t="s">
        <v>553</v>
      </c>
      <c r="F50" s="652" t="s">
        <v>888</v>
      </c>
      <c r="G50" s="651" t="s">
        <v>557</v>
      </c>
      <c r="H50" s="651" t="s">
        <v>714</v>
      </c>
      <c r="I50" s="651" t="s">
        <v>715</v>
      </c>
      <c r="J50" s="651" t="s">
        <v>716</v>
      </c>
      <c r="K50" s="651" t="s">
        <v>717</v>
      </c>
      <c r="L50" s="653">
        <v>229.78999999999994</v>
      </c>
      <c r="M50" s="653">
        <v>1</v>
      </c>
      <c r="N50" s="654">
        <v>229.78999999999994</v>
      </c>
    </row>
    <row r="51" spans="1:14" ht="14.4" customHeight="1" x14ac:dyDescent="0.3">
      <c r="A51" s="649" t="s">
        <v>529</v>
      </c>
      <c r="B51" s="650" t="s">
        <v>530</v>
      </c>
      <c r="C51" s="651" t="s">
        <v>536</v>
      </c>
      <c r="D51" s="652" t="s">
        <v>883</v>
      </c>
      <c r="E51" s="651" t="s">
        <v>553</v>
      </c>
      <c r="F51" s="652" t="s">
        <v>888</v>
      </c>
      <c r="G51" s="651" t="s">
        <v>557</v>
      </c>
      <c r="H51" s="651" t="s">
        <v>718</v>
      </c>
      <c r="I51" s="651" t="s">
        <v>718</v>
      </c>
      <c r="J51" s="651" t="s">
        <v>719</v>
      </c>
      <c r="K51" s="651" t="s">
        <v>720</v>
      </c>
      <c r="L51" s="653">
        <v>60.260000000000012</v>
      </c>
      <c r="M51" s="653">
        <v>1</v>
      </c>
      <c r="N51" s="654">
        <v>60.260000000000012</v>
      </c>
    </row>
    <row r="52" spans="1:14" ht="14.4" customHeight="1" x14ac:dyDescent="0.3">
      <c r="A52" s="649" t="s">
        <v>529</v>
      </c>
      <c r="B52" s="650" t="s">
        <v>530</v>
      </c>
      <c r="C52" s="651" t="s">
        <v>536</v>
      </c>
      <c r="D52" s="652" t="s">
        <v>883</v>
      </c>
      <c r="E52" s="651" t="s">
        <v>553</v>
      </c>
      <c r="F52" s="652" t="s">
        <v>888</v>
      </c>
      <c r="G52" s="651" t="s">
        <v>557</v>
      </c>
      <c r="H52" s="651" t="s">
        <v>721</v>
      </c>
      <c r="I52" s="651" t="s">
        <v>237</v>
      </c>
      <c r="J52" s="651" t="s">
        <v>722</v>
      </c>
      <c r="K52" s="651"/>
      <c r="L52" s="653">
        <v>19.170005503934437</v>
      </c>
      <c r="M52" s="653">
        <v>1</v>
      </c>
      <c r="N52" s="654">
        <v>19.170005503934437</v>
      </c>
    </row>
    <row r="53" spans="1:14" ht="14.4" customHeight="1" x14ac:dyDescent="0.3">
      <c r="A53" s="649" t="s">
        <v>529</v>
      </c>
      <c r="B53" s="650" t="s">
        <v>530</v>
      </c>
      <c r="C53" s="651" t="s">
        <v>536</v>
      </c>
      <c r="D53" s="652" t="s">
        <v>883</v>
      </c>
      <c r="E53" s="651" t="s">
        <v>553</v>
      </c>
      <c r="F53" s="652" t="s">
        <v>888</v>
      </c>
      <c r="G53" s="651" t="s">
        <v>557</v>
      </c>
      <c r="H53" s="651" t="s">
        <v>723</v>
      </c>
      <c r="I53" s="651" t="s">
        <v>723</v>
      </c>
      <c r="J53" s="651" t="s">
        <v>724</v>
      </c>
      <c r="K53" s="651" t="s">
        <v>626</v>
      </c>
      <c r="L53" s="653">
        <v>46</v>
      </c>
      <c r="M53" s="653">
        <v>3</v>
      </c>
      <c r="N53" s="654">
        <v>138</v>
      </c>
    </row>
    <row r="54" spans="1:14" ht="14.4" customHeight="1" x14ac:dyDescent="0.3">
      <c r="A54" s="649" t="s">
        <v>529</v>
      </c>
      <c r="B54" s="650" t="s">
        <v>530</v>
      </c>
      <c r="C54" s="651" t="s">
        <v>536</v>
      </c>
      <c r="D54" s="652" t="s">
        <v>883</v>
      </c>
      <c r="E54" s="651" t="s">
        <v>553</v>
      </c>
      <c r="F54" s="652" t="s">
        <v>888</v>
      </c>
      <c r="G54" s="651" t="s">
        <v>725</v>
      </c>
      <c r="H54" s="651" t="s">
        <v>726</v>
      </c>
      <c r="I54" s="651" t="s">
        <v>727</v>
      </c>
      <c r="J54" s="651" t="s">
        <v>728</v>
      </c>
      <c r="K54" s="651" t="s">
        <v>729</v>
      </c>
      <c r="L54" s="653">
        <v>115.34974828495125</v>
      </c>
      <c r="M54" s="653">
        <v>3</v>
      </c>
      <c r="N54" s="654">
        <v>346.04924485485373</v>
      </c>
    </row>
    <row r="55" spans="1:14" ht="14.4" customHeight="1" x14ac:dyDescent="0.3">
      <c r="A55" s="649" t="s">
        <v>529</v>
      </c>
      <c r="B55" s="650" t="s">
        <v>530</v>
      </c>
      <c r="C55" s="651" t="s">
        <v>536</v>
      </c>
      <c r="D55" s="652" t="s">
        <v>883</v>
      </c>
      <c r="E55" s="651" t="s">
        <v>553</v>
      </c>
      <c r="F55" s="652" t="s">
        <v>888</v>
      </c>
      <c r="G55" s="651" t="s">
        <v>725</v>
      </c>
      <c r="H55" s="651" t="s">
        <v>730</v>
      </c>
      <c r="I55" s="651" t="s">
        <v>731</v>
      </c>
      <c r="J55" s="651" t="s">
        <v>732</v>
      </c>
      <c r="K55" s="651" t="s">
        <v>655</v>
      </c>
      <c r="L55" s="653">
        <v>62.04999999999999</v>
      </c>
      <c r="M55" s="653">
        <v>2</v>
      </c>
      <c r="N55" s="654">
        <v>124.09999999999998</v>
      </c>
    </row>
    <row r="56" spans="1:14" ht="14.4" customHeight="1" x14ac:dyDescent="0.3">
      <c r="A56" s="649" t="s">
        <v>529</v>
      </c>
      <c r="B56" s="650" t="s">
        <v>530</v>
      </c>
      <c r="C56" s="651" t="s">
        <v>536</v>
      </c>
      <c r="D56" s="652" t="s">
        <v>883</v>
      </c>
      <c r="E56" s="651" t="s">
        <v>553</v>
      </c>
      <c r="F56" s="652" t="s">
        <v>888</v>
      </c>
      <c r="G56" s="651" t="s">
        <v>725</v>
      </c>
      <c r="H56" s="651" t="s">
        <v>733</v>
      </c>
      <c r="I56" s="651" t="s">
        <v>734</v>
      </c>
      <c r="J56" s="651" t="s">
        <v>728</v>
      </c>
      <c r="K56" s="651" t="s">
        <v>735</v>
      </c>
      <c r="L56" s="653">
        <v>73.849999999999966</v>
      </c>
      <c r="M56" s="653">
        <v>1</v>
      </c>
      <c r="N56" s="654">
        <v>73.849999999999966</v>
      </c>
    </row>
    <row r="57" spans="1:14" ht="14.4" customHeight="1" x14ac:dyDescent="0.3">
      <c r="A57" s="649" t="s">
        <v>529</v>
      </c>
      <c r="B57" s="650" t="s">
        <v>530</v>
      </c>
      <c r="C57" s="651" t="s">
        <v>536</v>
      </c>
      <c r="D57" s="652" t="s">
        <v>883</v>
      </c>
      <c r="E57" s="651" t="s">
        <v>553</v>
      </c>
      <c r="F57" s="652" t="s">
        <v>888</v>
      </c>
      <c r="G57" s="651" t="s">
        <v>725</v>
      </c>
      <c r="H57" s="651" t="s">
        <v>736</v>
      </c>
      <c r="I57" s="651" t="s">
        <v>737</v>
      </c>
      <c r="J57" s="651" t="s">
        <v>738</v>
      </c>
      <c r="K57" s="651" t="s">
        <v>739</v>
      </c>
      <c r="L57" s="653">
        <v>91.169999999999987</v>
      </c>
      <c r="M57" s="653">
        <v>1</v>
      </c>
      <c r="N57" s="654">
        <v>91.169999999999987</v>
      </c>
    </row>
    <row r="58" spans="1:14" ht="14.4" customHeight="1" x14ac:dyDescent="0.3">
      <c r="A58" s="649" t="s">
        <v>529</v>
      </c>
      <c r="B58" s="650" t="s">
        <v>530</v>
      </c>
      <c r="C58" s="651" t="s">
        <v>536</v>
      </c>
      <c r="D58" s="652" t="s">
        <v>883</v>
      </c>
      <c r="E58" s="651" t="s">
        <v>740</v>
      </c>
      <c r="F58" s="652" t="s">
        <v>889</v>
      </c>
      <c r="G58" s="651" t="s">
        <v>557</v>
      </c>
      <c r="H58" s="651" t="s">
        <v>741</v>
      </c>
      <c r="I58" s="651" t="s">
        <v>742</v>
      </c>
      <c r="J58" s="651" t="s">
        <v>743</v>
      </c>
      <c r="K58" s="651" t="s">
        <v>744</v>
      </c>
      <c r="L58" s="653">
        <v>39.430000000000007</v>
      </c>
      <c r="M58" s="653">
        <v>2</v>
      </c>
      <c r="N58" s="654">
        <v>78.860000000000014</v>
      </c>
    </row>
    <row r="59" spans="1:14" ht="14.4" customHeight="1" x14ac:dyDescent="0.3">
      <c r="A59" s="649" t="s">
        <v>529</v>
      </c>
      <c r="B59" s="650" t="s">
        <v>530</v>
      </c>
      <c r="C59" s="651" t="s">
        <v>536</v>
      </c>
      <c r="D59" s="652" t="s">
        <v>883</v>
      </c>
      <c r="E59" s="651" t="s">
        <v>740</v>
      </c>
      <c r="F59" s="652" t="s">
        <v>889</v>
      </c>
      <c r="G59" s="651" t="s">
        <v>557</v>
      </c>
      <c r="H59" s="651" t="s">
        <v>745</v>
      </c>
      <c r="I59" s="651" t="s">
        <v>746</v>
      </c>
      <c r="J59" s="651" t="s">
        <v>747</v>
      </c>
      <c r="K59" s="651" t="s">
        <v>748</v>
      </c>
      <c r="L59" s="653">
        <v>66.129999999999967</v>
      </c>
      <c r="M59" s="653">
        <v>1</v>
      </c>
      <c r="N59" s="654">
        <v>66.129999999999967</v>
      </c>
    </row>
    <row r="60" spans="1:14" ht="14.4" customHeight="1" x14ac:dyDescent="0.3">
      <c r="A60" s="649" t="s">
        <v>529</v>
      </c>
      <c r="B60" s="650" t="s">
        <v>530</v>
      </c>
      <c r="C60" s="651" t="s">
        <v>536</v>
      </c>
      <c r="D60" s="652" t="s">
        <v>883</v>
      </c>
      <c r="E60" s="651" t="s">
        <v>740</v>
      </c>
      <c r="F60" s="652" t="s">
        <v>889</v>
      </c>
      <c r="G60" s="651" t="s">
        <v>557</v>
      </c>
      <c r="H60" s="651" t="s">
        <v>749</v>
      </c>
      <c r="I60" s="651" t="s">
        <v>750</v>
      </c>
      <c r="J60" s="651" t="s">
        <v>751</v>
      </c>
      <c r="K60" s="651" t="s">
        <v>752</v>
      </c>
      <c r="L60" s="653">
        <v>166.81999999999991</v>
      </c>
      <c r="M60" s="653">
        <v>1</v>
      </c>
      <c r="N60" s="654">
        <v>166.81999999999991</v>
      </c>
    </row>
    <row r="61" spans="1:14" ht="14.4" customHeight="1" x14ac:dyDescent="0.3">
      <c r="A61" s="649" t="s">
        <v>529</v>
      </c>
      <c r="B61" s="650" t="s">
        <v>530</v>
      </c>
      <c r="C61" s="651" t="s">
        <v>536</v>
      </c>
      <c r="D61" s="652" t="s">
        <v>883</v>
      </c>
      <c r="E61" s="651" t="s">
        <v>740</v>
      </c>
      <c r="F61" s="652" t="s">
        <v>889</v>
      </c>
      <c r="G61" s="651" t="s">
        <v>557</v>
      </c>
      <c r="H61" s="651" t="s">
        <v>753</v>
      </c>
      <c r="I61" s="651" t="s">
        <v>754</v>
      </c>
      <c r="J61" s="651" t="s">
        <v>755</v>
      </c>
      <c r="K61" s="651" t="s">
        <v>756</v>
      </c>
      <c r="L61" s="653">
        <v>86.745000000000005</v>
      </c>
      <c r="M61" s="653">
        <v>2</v>
      </c>
      <c r="N61" s="654">
        <v>173.49</v>
      </c>
    </row>
    <row r="62" spans="1:14" ht="14.4" customHeight="1" x14ac:dyDescent="0.3">
      <c r="A62" s="649" t="s">
        <v>529</v>
      </c>
      <c r="B62" s="650" t="s">
        <v>530</v>
      </c>
      <c r="C62" s="651" t="s">
        <v>541</v>
      </c>
      <c r="D62" s="652" t="s">
        <v>884</v>
      </c>
      <c r="E62" s="651" t="s">
        <v>553</v>
      </c>
      <c r="F62" s="652" t="s">
        <v>888</v>
      </c>
      <c r="G62" s="651" t="s">
        <v>557</v>
      </c>
      <c r="H62" s="651" t="s">
        <v>757</v>
      </c>
      <c r="I62" s="651" t="s">
        <v>757</v>
      </c>
      <c r="J62" s="651" t="s">
        <v>758</v>
      </c>
      <c r="K62" s="651" t="s">
        <v>759</v>
      </c>
      <c r="L62" s="653">
        <v>179.4</v>
      </c>
      <c r="M62" s="653">
        <v>10</v>
      </c>
      <c r="N62" s="654">
        <v>1794</v>
      </c>
    </row>
    <row r="63" spans="1:14" ht="14.4" customHeight="1" x14ac:dyDescent="0.3">
      <c r="A63" s="649" t="s">
        <v>529</v>
      </c>
      <c r="B63" s="650" t="s">
        <v>530</v>
      </c>
      <c r="C63" s="651" t="s">
        <v>541</v>
      </c>
      <c r="D63" s="652" t="s">
        <v>884</v>
      </c>
      <c r="E63" s="651" t="s">
        <v>553</v>
      </c>
      <c r="F63" s="652" t="s">
        <v>888</v>
      </c>
      <c r="G63" s="651" t="s">
        <v>557</v>
      </c>
      <c r="H63" s="651" t="s">
        <v>760</v>
      </c>
      <c r="I63" s="651" t="s">
        <v>760</v>
      </c>
      <c r="J63" s="651" t="s">
        <v>761</v>
      </c>
      <c r="K63" s="651" t="s">
        <v>762</v>
      </c>
      <c r="L63" s="653">
        <v>149.5</v>
      </c>
      <c r="M63" s="653">
        <v>0.1</v>
      </c>
      <c r="N63" s="654">
        <v>14.950000000000001</v>
      </c>
    </row>
    <row r="64" spans="1:14" ht="14.4" customHeight="1" x14ac:dyDescent="0.3">
      <c r="A64" s="649" t="s">
        <v>529</v>
      </c>
      <c r="B64" s="650" t="s">
        <v>530</v>
      </c>
      <c r="C64" s="651" t="s">
        <v>541</v>
      </c>
      <c r="D64" s="652" t="s">
        <v>884</v>
      </c>
      <c r="E64" s="651" t="s">
        <v>553</v>
      </c>
      <c r="F64" s="652" t="s">
        <v>888</v>
      </c>
      <c r="G64" s="651" t="s">
        <v>557</v>
      </c>
      <c r="H64" s="651" t="s">
        <v>763</v>
      </c>
      <c r="I64" s="651" t="s">
        <v>763</v>
      </c>
      <c r="J64" s="651" t="s">
        <v>758</v>
      </c>
      <c r="K64" s="651" t="s">
        <v>764</v>
      </c>
      <c r="L64" s="653">
        <v>97.18</v>
      </c>
      <c r="M64" s="653">
        <v>8</v>
      </c>
      <c r="N64" s="654">
        <v>777.44</v>
      </c>
    </row>
    <row r="65" spans="1:14" ht="14.4" customHeight="1" x14ac:dyDescent="0.3">
      <c r="A65" s="649" t="s">
        <v>529</v>
      </c>
      <c r="B65" s="650" t="s">
        <v>530</v>
      </c>
      <c r="C65" s="651" t="s">
        <v>541</v>
      </c>
      <c r="D65" s="652" t="s">
        <v>884</v>
      </c>
      <c r="E65" s="651" t="s">
        <v>553</v>
      </c>
      <c r="F65" s="652" t="s">
        <v>888</v>
      </c>
      <c r="G65" s="651" t="s">
        <v>557</v>
      </c>
      <c r="H65" s="651" t="s">
        <v>562</v>
      </c>
      <c r="I65" s="651" t="s">
        <v>563</v>
      </c>
      <c r="J65" s="651" t="s">
        <v>564</v>
      </c>
      <c r="K65" s="651" t="s">
        <v>565</v>
      </c>
      <c r="L65" s="653">
        <v>84.569667511793455</v>
      </c>
      <c r="M65" s="653">
        <v>2</v>
      </c>
      <c r="N65" s="654">
        <v>169.13933502358691</v>
      </c>
    </row>
    <row r="66" spans="1:14" ht="14.4" customHeight="1" x14ac:dyDescent="0.3">
      <c r="A66" s="649" t="s">
        <v>529</v>
      </c>
      <c r="B66" s="650" t="s">
        <v>530</v>
      </c>
      <c r="C66" s="651" t="s">
        <v>541</v>
      </c>
      <c r="D66" s="652" t="s">
        <v>884</v>
      </c>
      <c r="E66" s="651" t="s">
        <v>553</v>
      </c>
      <c r="F66" s="652" t="s">
        <v>888</v>
      </c>
      <c r="G66" s="651" t="s">
        <v>557</v>
      </c>
      <c r="H66" s="651" t="s">
        <v>765</v>
      </c>
      <c r="I66" s="651" t="s">
        <v>766</v>
      </c>
      <c r="J66" s="651" t="s">
        <v>767</v>
      </c>
      <c r="K66" s="651" t="s">
        <v>768</v>
      </c>
      <c r="L66" s="653">
        <v>97.057317719589904</v>
      </c>
      <c r="M66" s="653">
        <v>20</v>
      </c>
      <c r="N66" s="654">
        <v>1941.146354391798</v>
      </c>
    </row>
    <row r="67" spans="1:14" ht="14.4" customHeight="1" x14ac:dyDescent="0.3">
      <c r="A67" s="649" t="s">
        <v>529</v>
      </c>
      <c r="B67" s="650" t="s">
        <v>530</v>
      </c>
      <c r="C67" s="651" t="s">
        <v>541</v>
      </c>
      <c r="D67" s="652" t="s">
        <v>884</v>
      </c>
      <c r="E67" s="651" t="s">
        <v>553</v>
      </c>
      <c r="F67" s="652" t="s">
        <v>888</v>
      </c>
      <c r="G67" s="651" t="s">
        <v>557</v>
      </c>
      <c r="H67" s="651" t="s">
        <v>769</v>
      </c>
      <c r="I67" s="651" t="s">
        <v>770</v>
      </c>
      <c r="J67" s="651" t="s">
        <v>771</v>
      </c>
      <c r="K67" s="651" t="s">
        <v>772</v>
      </c>
      <c r="L67" s="653">
        <v>29.010115184613419</v>
      </c>
      <c r="M67" s="653">
        <v>20</v>
      </c>
      <c r="N67" s="654">
        <v>580.2023036922684</v>
      </c>
    </row>
    <row r="68" spans="1:14" ht="14.4" customHeight="1" x14ac:dyDescent="0.3">
      <c r="A68" s="649" t="s">
        <v>529</v>
      </c>
      <c r="B68" s="650" t="s">
        <v>530</v>
      </c>
      <c r="C68" s="651" t="s">
        <v>541</v>
      </c>
      <c r="D68" s="652" t="s">
        <v>884</v>
      </c>
      <c r="E68" s="651" t="s">
        <v>553</v>
      </c>
      <c r="F68" s="652" t="s">
        <v>888</v>
      </c>
      <c r="G68" s="651" t="s">
        <v>557</v>
      </c>
      <c r="H68" s="651" t="s">
        <v>773</v>
      </c>
      <c r="I68" s="651" t="s">
        <v>774</v>
      </c>
      <c r="J68" s="651" t="s">
        <v>775</v>
      </c>
      <c r="K68" s="651" t="s">
        <v>561</v>
      </c>
      <c r="L68" s="653">
        <v>42.080000000000005</v>
      </c>
      <c r="M68" s="653">
        <v>1</v>
      </c>
      <c r="N68" s="654">
        <v>42.080000000000005</v>
      </c>
    </row>
    <row r="69" spans="1:14" ht="14.4" customHeight="1" x14ac:dyDescent="0.3">
      <c r="A69" s="649" t="s">
        <v>529</v>
      </c>
      <c r="B69" s="650" t="s">
        <v>530</v>
      </c>
      <c r="C69" s="651" t="s">
        <v>541</v>
      </c>
      <c r="D69" s="652" t="s">
        <v>884</v>
      </c>
      <c r="E69" s="651" t="s">
        <v>553</v>
      </c>
      <c r="F69" s="652" t="s">
        <v>888</v>
      </c>
      <c r="G69" s="651" t="s">
        <v>557</v>
      </c>
      <c r="H69" s="651" t="s">
        <v>776</v>
      </c>
      <c r="I69" s="651" t="s">
        <v>776</v>
      </c>
      <c r="J69" s="651" t="s">
        <v>777</v>
      </c>
      <c r="K69" s="651" t="s">
        <v>778</v>
      </c>
      <c r="L69" s="653">
        <v>38.189999999999991</v>
      </c>
      <c r="M69" s="653">
        <v>2</v>
      </c>
      <c r="N69" s="654">
        <v>76.379999999999981</v>
      </c>
    </row>
    <row r="70" spans="1:14" ht="14.4" customHeight="1" x14ac:dyDescent="0.3">
      <c r="A70" s="649" t="s">
        <v>529</v>
      </c>
      <c r="B70" s="650" t="s">
        <v>530</v>
      </c>
      <c r="C70" s="651" t="s">
        <v>541</v>
      </c>
      <c r="D70" s="652" t="s">
        <v>884</v>
      </c>
      <c r="E70" s="651" t="s">
        <v>553</v>
      </c>
      <c r="F70" s="652" t="s">
        <v>888</v>
      </c>
      <c r="G70" s="651" t="s">
        <v>557</v>
      </c>
      <c r="H70" s="651" t="s">
        <v>779</v>
      </c>
      <c r="I70" s="651" t="s">
        <v>780</v>
      </c>
      <c r="J70" s="651" t="s">
        <v>781</v>
      </c>
      <c r="K70" s="651" t="s">
        <v>782</v>
      </c>
      <c r="L70" s="653">
        <v>55.52</v>
      </c>
      <c r="M70" s="653">
        <v>2</v>
      </c>
      <c r="N70" s="654">
        <v>111.04</v>
      </c>
    </row>
    <row r="71" spans="1:14" ht="14.4" customHeight="1" x14ac:dyDescent="0.3">
      <c r="A71" s="649" t="s">
        <v>529</v>
      </c>
      <c r="B71" s="650" t="s">
        <v>530</v>
      </c>
      <c r="C71" s="651" t="s">
        <v>541</v>
      </c>
      <c r="D71" s="652" t="s">
        <v>884</v>
      </c>
      <c r="E71" s="651" t="s">
        <v>553</v>
      </c>
      <c r="F71" s="652" t="s">
        <v>888</v>
      </c>
      <c r="G71" s="651" t="s">
        <v>557</v>
      </c>
      <c r="H71" s="651" t="s">
        <v>783</v>
      </c>
      <c r="I71" s="651" t="s">
        <v>784</v>
      </c>
      <c r="J71" s="651" t="s">
        <v>785</v>
      </c>
      <c r="K71" s="651" t="s">
        <v>786</v>
      </c>
      <c r="L71" s="653">
        <v>392.89032731644875</v>
      </c>
      <c r="M71" s="653">
        <v>6</v>
      </c>
      <c r="N71" s="654">
        <v>2357.3419638986925</v>
      </c>
    </row>
    <row r="72" spans="1:14" ht="14.4" customHeight="1" x14ac:dyDescent="0.3">
      <c r="A72" s="649" t="s">
        <v>529</v>
      </c>
      <c r="B72" s="650" t="s">
        <v>530</v>
      </c>
      <c r="C72" s="651" t="s">
        <v>541</v>
      </c>
      <c r="D72" s="652" t="s">
        <v>884</v>
      </c>
      <c r="E72" s="651" t="s">
        <v>553</v>
      </c>
      <c r="F72" s="652" t="s">
        <v>888</v>
      </c>
      <c r="G72" s="651" t="s">
        <v>557</v>
      </c>
      <c r="H72" s="651" t="s">
        <v>787</v>
      </c>
      <c r="I72" s="651" t="s">
        <v>788</v>
      </c>
      <c r="J72" s="651" t="s">
        <v>789</v>
      </c>
      <c r="K72" s="651"/>
      <c r="L72" s="653">
        <v>138.18000000000004</v>
      </c>
      <c r="M72" s="653">
        <v>3</v>
      </c>
      <c r="N72" s="654">
        <v>414.54000000000008</v>
      </c>
    </row>
    <row r="73" spans="1:14" ht="14.4" customHeight="1" x14ac:dyDescent="0.3">
      <c r="A73" s="649" t="s">
        <v>529</v>
      </c>
      <c r="B73" s="650" t="s">
        <v>530</v>
      </c>
      <c r="C73" s="651" t="s">
        <v>541</v>
      </c>
      <c r="D73" s="652" t="s">
        <v>884</v>
      </c>
      <c r="E73" s="651" t="s">
        <v>553</v>
      </c>
      <c r="F73" s="652" t="s">
        <v>888</v>
      </c>
      <c r="G73" s="651" t="s">
        <v>557</v>
      </c>
      <c r="H73" s="651" t="s">
        <v>790</v>
      </c>
      <c r="I73" s="651" t="s">
        <v>791</v>
      </c>
      <c r="J73" s="651" t="s">
        <v>792</v>
      </c>
      <c r="K73" s="651" t="s">
        <v>565</v>
      </c>
      <c r="L73" s="653">
        <v>121.729521416704</v>
      </c>
      <c r="M73" s="653">
        <v>1</v>
      </c>
      <c r="N73" s="654">
        <v>121.729521416704</v>
      </c>
    </row>
    <row r="74" spans="1:14" ht="14.4" customHeight="1" x14ac:dyDescent="0.3">
      <c r="A74" s="649" t="s">
        <v>529</v>
      </c>
      <c r="B74" s="650" t="s">
        <v>530</v>
      </c>
      <c r="C74" s="651" t="s">
        <v>541</v>
      </c>
      <c r="D74" s="652" t="s">
        <v>884</v>
      </c>
      <c r="E74" s="651" t="s">
        <v>553</v>
      </c>
      <c r="F74" s="652" t="s">
        <v>888</v>
      </c>
      <c r="G74" s="651" t="s">
        <v>557</v>
      </c>
      <c r="H74" s="651" t="s">
        <v>648</v>
      </c>
      <c r="I74" s="651" t="s">
        <v>649</v>
      </c>
      <c r="J74" s="651" t="s">
        <v>650</v>
      </c>
      <c r="K74" s="651" t="s">
        <v>651</v>
      </c>
      <c r="L74" s="653">
        <v>67.55</v>
      </c>
      <c r="M74" s="653">
        <v>1</v>
      </c>
      <c r="N74" s="654">
        <v>67.55</v>
      </c>
    </row>
    <row r="75" spans="1:14" ht="14.4" customHeight="1" x14ac:dyDescent="0.3">
      <c r="A75" s="649" t="s">
        <v>529</v>
      </c>
      <c r="B75" s="650" t="s">
        <v>530</v>
      </c>
      <c r="C75" s="651" t="s">
        <v>541</v>
      </c>
      <c r="D75" s="652" t="s">
        <v>884</v>
      </c>
      <c r="E75" s="651" t="s">
        <v>553</v>
      </c>
      <c r="F75" s="652" t="s">
        <v>888</v>
      </c>
      <c r="G75" s="651" t="s">
        <v>557</v>
      </c>
      <c r="H75" s="651" t="s">
        <v>658</v>
      </c>
      <c r="I75" s="651" t="s">
        <v>659</v>
      </c>
      <c r="J75" s="651" t="s">
        <v>660</v>
      </c>
      <c r="K75" s="651" t="s">
        <v>661</v>
      </c>
      <c r="L75" s="653">
        <v>34.700000000000003</v>
      </c>
      <c r="M75" s="653">
        <v>1</v>
      </c>
      <c r="N75" s="654">
        <v>34.700000000000003</v>
      </c>
    </row>
    <row r="76" spans="1:14" ht="14.4" customHeight="1" x14ac:dyDescent="0.3">
      <c r="A76" s="649" t="s">
        <v>529</v>
      </c>
      <c r="B76" s="650" t="s">
        <v>530</v>
      </c>
      <c r="C76" s="651" t="s">
        <v>541</v>
      </c>
      <c r="D76" s="652" t="s">
        <v>884</v>
      </c>
      <c r="E76" s="651" t="s">
        <v>553</v>
      </c>
      <c r="F76" s="652" t="s">
        <v>888</v>
      </c>
      <c r="G76" s="651" t="s">
        <v>557</v>
      </c>
      <c r="H76" s="651" t="s">
        <v>793</v>
      </c>
      <c r="I76" s="651" t="s">
        <v>794</v>
      </c>
      <c r="J76" s="651" t="s">
        <v>795</v>
      </c>
      <c r="K76" s="651" t="s">
        <v>796</v>
      </c>
      <c r="L76" s="653">
        <v>147.91999999999999</v>
      </c>
      <c r="M76" s="653">
        <v>1</v>
      </c>
      <c r="N76" s="654">
        <v>147.91999999999999</v>
      </c>
    </row>
    <row r="77" spans="1:14" ht="14.4" customHeight="1" x14ac:dyDescent="0.3">
      <c r="A77" s="649" t="s">
        <v>529</v>
      </c>
      <c r="B77" s="650" t="s">
        <v>530</v>
      </c>
      <c r="C77" s="651" t="s">
        <v>541</v>
      </c>
      <c r="D77" s="652" t="s">
        <v>884</v>
      </c>
      <c r="E77" s="651" t="s">
        <v>553</v>
      </c>
      <c r="F77" s="652" t="s">
        <v>888</v>
      </c>
      <c r="G77" s="651" t="s">
        <v>557</v>
      </c>
      <c r="H77" s="651" t="s">
        <v>797</v>
      </c>
      <c r="I77" s="651" t="s">
        <v>798</v>
      </c>
      <c r="J77" s="651" t="s">
        <v>799</v>
      </c>
      <c r="K77" s="651" t="s">
        <v>800</v>
      </c>
      <c r="L77" s="653">
        <v>38.94</v>
      </c>
      <c r="M77" s="653">
        <v>1</v>
      </c>
      <c r="N77" s="654">
        <v>38.94</v>
      </c>
    </row>
    <row r="78" spans="1:14" ht="14.4" customHeight="1" x14ac:dyDescent="0.3">
      <c r="A78" s="649" t="s">
        <v>529</v>
      </c>
      <c r="B78" s="650" t="s">
        <v>530</v>
      </c>
      <c r="C78" s="651" t="s">
        <v>541</v>
      </c>
      <c r="D78" s="652" t="s">
        <v>884</v>
      </c>
      <c r="E78" s="651" t="s">
        <v>553</v>
      </c>
      <c r="F78" s="652" t="s">
        <v>888</v>
      </c>
      <c r="G78" s="651" t="s">
        <v>557</v>
      </c>
      <c r="H78" s="651" t="s">
        <v>801</v>
      </c>
      <c r="I78" s="651" t="s">
        <v>802</v>
      </c>
      <c r="J78" s="651" t="s">
        <v>803</v>
      </c>
      <c r="K78" s="651"/>
      <c r="L78" s="653">
        <v>983.05870215719301</v>
      </c>
      <c r="M78" s="653">
        <v>1</v>
      </c>
      <c r="N78" s="654">
        <v>983.05870215719301</v>
      </c>
    </row>
    <row r="79" spans="1:14" ht="14.4" customHeight="1" x14ac:dyDescent="0.3">
      <c r="A79" s="649" t="s">
        <v>529</v>
      </c>
      <c r="B79" s="650" t="s">
        <v>530</v>
      </c>
      <c r="C79" s="651" t="s">
        <v>541</v>
      </c>
      <c r="D79" s="652" t="s">
        <v>884</v>
      </c>
      <c r="E79" s="651" t="s">
        <v>553</v>
      </c>
      <c r="F79" s="652" t="s">
        <v>888</v>
      </c>
      <c r="G79" s="651" t="s">
        <v>557</v>
      </c>
      <c r="H79" s="651" t="s">
        <v>804</v>
      </c>
      <c r="I79" s="651" t="s">
        <v>805</v>
      </c>
      <c r="J79" s="651" t="s">
        <v>699</v>
      </c>
      <c r="K79" s="651" t="s">
        <v>806</v>
      </c>
      <c r="L79" s="653">
        <v>49.43</v>
      </c>
      <c r="M79" s="653">
        <v>6</v>
      </c>
      <c r="N79" s="654">
        <v>296.58</v>
      </c>
    </row>
    <row r="80" spans="1:14" ht="14.4" customHeight="1" x14ac:dyDescent="0.3">
      <c r="A80" s="649" t="s">
        <v>529</v>
      </c>
      <c r="B80" s="650" t="s">
        <v>530</v>
      </c>
      <c r="C80" s="651" t="s">
        <v>541</v>
      </c>
      <c r="D80" s="652" t="s">
        <v>884</v>
      </c>
      <c r="E80" s="651" t="s">
        <v>553</v>
      </c>
      <c r="F80" s="652" t="s">
        <v>888</v>
      </c>
      <c r="G80" s="651" t="s">
        <v>557</v>
      </c>
      <c r="H80" s="651" t="s">
        <v>807</v>
      </c>
      <c r="I80" s="651" t="s">
        <v>237</v>
      </c>
      <c r="J80" s="651" t="s">
        <v>808</v>
      </c>
      <c r="K80" s="651"/>
      <c r="L80" s="653">
        <v>72.156068181828189</v>
      </c>
      <c r="M80" s="653">
        <v>3</v>
      </c>
      <c r="N80" s="654">
        <v>216.46820454548458</v>
      </c>
    </row>
    <row r="81" spans="1:14" ht="14.4" customHeight="1" x14ac:dyDescent="0.3">
      <c r="A81" s="649" t="s">
        <v>529</v>
      </c>
      <c r="B81" s="650" t="s">
        <v>530</v>
      </c>
      <c r="C81" s="651" t="s">
        <v>541</v>
      </c>
      <c r="D81" s="652" t="s">
        <v>884</v>
      </c>
      <c r="E81" s="651" t="s">
        <v>553</v>
      </c>
      <c r="F81" s="652" t="s">
        <v>888</v>
      </c>
      <c r="G81" s="651" t="s">
        <v>557</v>
      </c>
      <c r="H81" s="651" t="s">
        <v>809</v>
      </c>
      <c r="I81" s="651" t="s">
        <v>810</v>
      </c>
      <c r="J81" s="651" t="s">
        <v>811</v>
      </c>
      <c r="K81" s="651" t="s">
        <v>812</v>
      </c>
      <c r="L81" s="653">
        <v>41.340000000000011</v>
      </c>
      <c r="M81" s="653">
        <v>4</v>
      </c>
      <c r="N81" s="654">
        <v>165.36000000000004</v>
      </c>
    </row>
    <row r="82" spans="1:14" ht="14.4" customHeight="1" x14ac:dyDescent="0.3">
      <c r="A82" s="649" t="s">
        <v>529</v>
      </c>
      <c r="B82" s="650" t="s">
        <v>530</v>
      </c>
      <c r="C82" s="651" t="s">
        <v>541</v>
      </c>
      <c r="D82" s="652" t="s">
        <v>884</v>
      </c>
      <c r="E82" s="651" t="s">
        <v>553</v>
      </c>
      <c r="F82" s="652" t="s">
        <v>888</v>
      </c>
      <c r="G82" s="651" t="s">
        <v>557</v>
      </c>
      <c r="H82" s="651" t="s">
        <v>813</v>
      </c>
      <c r="I82" s="651" t="s">
        <v>237</v>
      </c>
      <c r="J82" s="651" t="s">
        <v>814</v>
      </c>
      <c r="K82" s="651"/>
      <c r="L82" s="653">
        <v>407.39</v>
      </c>
      <c r="M82" s="653">
        <v>2</v>
      </c>
      <c r="N82" s="654">
        <v>814.78</v>
      </c>
    </row>
    <row r="83" spans="1:14" ht="14.4" customHeight="1" x14ac:dyDescent="0.3">
      <c r="A83" s="649" t="s">
        <v>529</v>
      </c>
      <c r="B83" s="650" t="s">
        <v>530</v>
      </c>
      <c r="C83" s="651" t="s">
        <v>541</v>
      </c>
      <c r="D83" s="652" t="s">
        <v>884</v>
      </c>
      <c r="E83" s="651" t="s">
        <v>553</v>
      </c>
      <c r="F83" s="652" t="s">
        <v>888</v>
      </c>
      <c r="G83" s="651" t="s">
        <v>725</v>
      </c>
      <c r="H83" s="651" t="s">
        <v>815</v>
      </c>
      <c r="I83" s="651" t="s">
        <v>816</v>
      </c>
      <c r="J83" s="651" t="s">
        <v>817</v>
      </c>
      <c r="K83" s="651" t="s">
        <v>818</v>
      </c>
      <c r="L83" s="653">
        <v>52.810000000000016</v>
      </c>
      <c r="M83" s="653">
        <v>1</v>
      </c>
      <c r="N83" s="654">
        <v>52.810000000000016</v>
      </c>
    </row>
    <row r="84" spans="1:14" ht="14.4" customHeight="1" x14ac:dyDescent="0.3">
      <c r="A84" s="649" t="s">
        <v>529</v>
      </c>
      <c r="B84" s="650" t="s">
        <v>530</v>
      </c>
      <c r="C84" s="651" t="s">
        <v>544</v>
      </c>
      <c r="D84" s="652" t="s">
        <v>885</v>
      </c>
      <c r="E84" s="651" t="s">
        <v>553</v>
      </c>
      <c r="F84" s="652" t="s">
        <v>888</v>
      </c>
      <c r="G84" s="651" t="s">
        <v>557</v>
      </c>
      <c r="H84" s="651" t="s">
        <v>819</v>
      </c>
      <c r="I84" s="651" t="s">
        <v>237</v>
      </c>
      <c r="J84" s="651" t="s">
        <v>820</v>
      </c>
      <c r="K84" s="651" t="s">
        <v>821</v>
      </c>
      <c r="L84" s="653">
        <v>75.019937991689972</v>
      </c>
      <c r="M84" s="653">
        <v>1</v>
      </c>
      <c r="N84" s="654">
        <v>75.019937991689972</v>
      </c>
    </row>
    <row r="85" spans="1:14" ht="14.4" customHeight="1" x14ac:dyDescent="0.3">
      <c r="A85" s="649" t="s">
        <v>529</v>
      </c>
      <c r="B85" s="650" t="s">
        <v>530</v>
      </c>
      <c r="C85" s="651" t="s">
        <v>544</v>
      </c>
      <c r="D85" s="652" t="s">
        <v>885</v>
      </c>
      <c r="E85" s="651" t="s">
        <v>553</v>
      </c>
      <c r="F85" s="652" t="s">
        <v>888</v>
      </c>
      <c r="G85" s="651" t="s">
        <v>557</v>
      </c>
      <c r="H85" s="651" t="s">
        <v>822</v>
      </c>
      <c r="I85" s="651" t="s">
        <v>237</v>
      </c>
      <c r="J85" s="651" t="s">
        <v>823</v>
      </c>
      <c r="K85" s="651" t="s">
        <v>824</v>
      </c>
      <c r="L85" s="653">
        <v>85.873632568194211</v>
      </c>
      <c r="M85" s="653">
        <v>1</v>
      </c>
      <c r="N85" s="654">
        <v>85.873632568194211</v>
      </c>
    </row>
    <row r="86" spans="1:14" ht="14.4" customHeight="1" x14ac:dyDescent="0.3">
      <c r="A86" s="649" t="s">
        <v>529</v>
      </c>
      <c r="B86" s="650" t="s">
        <v>530</v>
      </c>
      <c r="C86" s="651" t="s">
        <v>547</v>
      </c>
      <c r="D86" s="652" t="s">
        <v>886</v>
      </c>
      <c r="E86" s="651" t="s">
        <v>553</v>
      </c>
      <c r="F86" s="652" t="s">
        <v>888</v>
      </c>
      <c r="G86" s="651" t="s">
        <v>557</v>
      </c>
      <c r="H86" s="651" t="s">
        <v>757</v>
      </c>
      <c r="I86" s="651" t="s">
        <v>757</v>
      </c>
      <c r="J86" s="651" t="s">
        <v>758</v>
      </c>
      <c r="K86" s="651" t="s">
        <v>759</v>
      </c>
      <c r="L86" s="653">
        <v>179.39999999999998</v>
      </c>
      <c r="M86" s="653">
        <v>-3</v>
      </c>
      <c r="N86" s="654">
        <v>-538.19999999999993</v>
      </c>
    </row>
    <row r="87" spans="1:14" ht="14.4" customHeight="1" x14ac:dyDescent="0.3">
      <c r="A87" s="649" t="s">
        <v>529</v>
      </c>
      <c r="B87" s="650" t="s">
        <v>530</v>
      </c>
      <c r="C87" s="651" t="s">
        <v>547</v>
      </c>
      <c r="D87" s="652" t="s">
        <v>886</v>
      </c>
      <c r="E87" s="651" t="s">
        <v>553</v>
      </c>
      <c r="F87" s="652" t="s">
        <v>888</v>
      </c>
      <c r="G87" s="651" t="s">
        <v>557</v>
      </c>
      <c r="H87" s="651" t="s">
        <v>825</v>
      </c>
      <c r="I87" s="651" t="s">
        <v>825</v>
      </c>
      <c r="J87" s="651" t="s">
        <v>826</v>
      </c>
      <c r="K87" s="651" t="s">
        <v>762</v>
      </c>
      <c r="L87" s="653">
        <v>181.59</v>
      </c>
      <c r="M87" s="653">
        <v>0.4</v>
      </c>
      <c r="N87" s="654">
        <v>72.63600000000001</v>
      </c>
    </row>
    <row r="88" spans="1:14" ht="14.4" customHeight="1" x14ac:dyDescent="0.3">
      <c r="A88" s="649" t="s">
        <v>529</v>
      </c>
      <c r="B88" s="650" t="s">
        <v>530</v>
      </c>
      <c r="C88" s="651" t="s">
        <v>547</v>
      </c>
      <c r="D88" s="652" t="s">
        <v>886</v>
      </c>
      <c r="E88" s="651" t="s">
        <v>553</v>
      </c>
      <c r="F88" s="652" t="s">
        <v>888</v>
      </c>
      <c r="G88" s="651" t="s">
        <v>557</v>
      </c>
      <c r="H88" s="651" t="s">
        <v>763</v>
      </c>
      <c r="I88" s="651" t="s">
        <v>763</v>
      </c>
      <c r="J88" s="651" t="s">
        <v>758</v>
      </c>
      <c r="K88" s="651" t="s">
        <v>764</v>
      </c>
      <c r="L88" s="653">
        <v>97.18</v>
      </c>
      <c r="M88" s="653">
        <v>8</v>
      </c>
      <c r="N88" s="654">
        <v>777.44</v>
      </c>
    </row>
    <row r="89" spans="1:14" ht="14.4" customHeight="1" x14ac:dyDescent="0.3">
      <c r="A89" s="649" t="s">
        <v>529</v>
      </c>
      <c r="B89" s="650" t="s">
        <v>530</v>
      </c>
      <c r="C89" s="651" t="s">
        <v>547</v>
      </c>
      <c r="D89" s="652" t="s">
        <v>886</v>
      </c>
      <c r="E89" s="651" t="s">
        <v>553</v>
      </c>
      <c r="F89" s="652" t="s">
        <v>888</v>
      </c>
      <c r="G89" s="651" t="s">
        <v>557</v>
      </c>
      <c r="H89" s="651" t="s">
        <v>827</v>
      </c>
      <c r="I89" s="651" t="s">
        <v>827</v>
      </c>
      <c r="J89" s="651" t="s">
        <v>758</v>
      </c>
      <c r="K89" s="651" t="s">
        <v>828</v>
      </c>
      <c r="L89" s="653">
        <v>97.75</v>
      </c>
      <c r="M89" s="653">
        <v>12</v>
      </c>
      <c r="N89" s="654">
        <v>1173</v>
      </c>
    </row>
    <row r="90" spans="1:14" ht="14.4" customHeight="1" x14ac:dyDescent="0.3">
      <c r="A90" s="649" t="s">
        <v>529</v>
      </c>
      <c r="B90" s="650" t="s">
        <v>530</v>
      </c>
      <c r="C90" s="651" t="s">
        <v>547</v>
      </c>
      <c r="D90" s="652" t="s">
        <v>886</v>
      </c>
      <c r="E90" s="651" t="s">
        <v>553</v>
      </c>
      <c r="F90" s="652" t="s">
        <v>888</v>
      </c>
      <c r="G90" s="651" t="s">
        <v>557</v>
      </c>
      <c r="H90" s="651" t="s">
        <v>562</v>
      </c>
      <c r="I90" s="651" t="s">
        <v>563</v>
      </c>
      <c r="J90" s="651" t="s">
        <v>564</v>
      </c>
      <c r="K90" s="651" t="s">
        <v>565</v>
      </c>
      <c r="L90" s="653">
        <v>84.569999999999979</v>
      </c>
      <c r="M90" s="653">
        <v>2</v>
      </c>
      <c r="N90" s="654">
        <v>169.13999999999996</v>
      </c>
    </row>
    <row r="91" spans="1:14" ht="14.4" customHeight="1" x14ac:dyDescent="0.3">
      <c r="A91" s="649" t="s">
        <v>529</v>
      </c>
      <c r="B91" s="650" t="s">
        <v>530</v>
      </c>
      <c r="C91" s="651" t="s">
        <v>547</v>
      </c>
      <c r="D91" s="652" t="s">
        <v>886</v>
      </c>
      <c r="E91" s="651" t="s">
        <v>553</v>
      </c>
      <c r="F91" s="652" t="s">
        <v>888</v>
      </c>
      <c r="G91" s="651" t="s">
        <v>557</v>
      </c>
      <c r="H91" s="651" t="s">
        <v>773</v>
      </c>
      <c r="I91" s="651" t="s">
        <v>774</v>
      </c>
      <c r="J91" s="651" t="s">
        <v>775</v>
      </c>
      <c r="K91" s="651" t="s">
        <v>561</v>
      </c>
      <c r="L91" s="653">
        <v>42.08</v>
      </c>
      <c r="M91" s="653">
        <v>2</v>
      </c>
      <c r="N91" s="654">
        <v>84.16</v>
      </c>
    </row>
    <row r="92" spans="1:14" ht="14.4" customHeight="1" x14ac:dyDescent="0.3">
      <c r="A92" s="649" t="s">
        <v>529</v>
      </c>
      <c r="B92" s="650" t="s">
        <v>530</v>
      </c>
      <c r="C92" s="651" t="s">
        <v>547</v>
      </c>
      <c r="D92" s="652" t="s">
        <v>886</v>
      </c>
      <c r="E92" s="651" t="s">
        <v>553</v>
      </c>
      <c r="F92" s="652" t="s">
        <v>888</v>
      </c>
      <c r="G92" s="651" t="s">
        <v>557</v>
      </c>
      <c r="H92" s="651" t="s">
        <v>829</v>
      </c>
      <c r="I92" s="651" t="s">
        <v>830</v>
      </c>
      <c r="J92" s="651" t="s">
        <v>831</v>
      </c>
      <c r="K92" s="651" t="s">
        <v>832</v>
      </c>
      <c r="L92" s="653">
        <v>73.59</v>
      </c>
      <c r="M92" s="653">
        <v>1</v>
      </c>
      <c r="N92" s="654">
        <v>73.59</v>
      </c>
    </row>
    <row r="93" spans="1:14" ht="14.4" customHeight="1" x14ac:dyDescent="0.3">
      <c r="A93" s="649" t="s">
        <v>529</v>
      </c>
      <c r="B93" s="650" t="s">
        <v>530</v>
      </c>
      <c r="C93" s="651" t="s">
        <v>547</v>
      </c>
      <c r="D93" s="652" t="s">
        <v>886</v>
      </c>
      <c r="E93" s="651" t="s">
        <v>553</v>
      </c>
      <c r="F93" s="652" t="s">
        <v>888</v>
      </c>
      <c r="G93" s="651" t="s">
        <v>557</v>
      </c>
      <c r="H93" s="651" t="s">
        <v>833</v>
      </c>
      <c r="I93" s="651" t="s">
        <v>834</v>
      </c>
      <c r="J93" s="651" t="s">
        <v>835</v>
      </c>
      <c r="K93" s="651" t="s">
        <v>836</v>
      </c>
      <c r="L93" s="653">
        <v>77.150497291782102</v>
      </c>
      <c r="M93" s="653">
        <v>2</v>
      </c>
      <c r="N93" s="654">
        <v>154.3009945835642</v>
      </c>
    </row>
    <row r="94" spans="1:14" ht="14.4" customHeight="1" x14ac:dyDescent="0.3">
      <c r="A94" s="649" t="s">
        <v>529</v>
      </c>
      <c r="B94" s="650" t="s">
        <v>530</v>
      </c>
      <c r="C94" s="651" t="s">
        <v>547</v>
      </c>
      <c r="D94" s="652" t="s">
        <v>886</v>
      </c>
      <c r="E94" s="651" t="s">
        <v>553</v>
      </c>
      <c r="F94" s="652" t="s">
        <v>888</v>
      </c>
      <c r="G94" s="651" t="s">
        <v>557</v>
      </c>
      <c r="H94" s="651" t="s">
        <v>837</v>
      </c>
      <c r="I94" s="651" t="s">
        <v>838</v>
      </c>
      <c r="J94" s="651" t="s">
        <v>839</v>
      </c>
      <c r="K94" s="651" t="s">
        <v>840</v>
      </c>
      <c r="L94" s="653">
        <v>68.44</v>
      </c>
      <c r="M94" s="653">
        <v>10</v>
      </c>
      <c r="N94" s="654">
        <v>684.4</v>
      </c>
    </row>
    <row r="95" spans="1:14" ht="14.4" customHeight="1" x14ac:dyDescent="0.3">
      <c r="A95" s="649" t="s">
        <v>529</v>
      </c>
      <c r="B95" s="650" t="s">
        <v>530</v>
      </c>
      <c r="C95" s="651" t="s">
        <v>547</v>
      </c>
      <c r="D95" s="652" t="s">
        <v>886</v>
      </c>
      <c r="E95" s="651" t="s">
        <v>553</v>
      </c>
      <c r="F95" s="652" t="s">
        <v>888</v>
      </c>
      <c r="G95" s="651" t="s">
        <v>557</v>
      </c>
      <c r="H95" s="651" t="s">
        <v>841</v>
      </c>
      <c r="I95" s="651" t="s">
        <v>842</v>
      </c>
      <c r="J95" s="651" t="s">
        <v>843</v>
      </c>
      <c r="K95" s="651" t="s">
        <v>844</v>
      </c>
      <c r="L95" s="653">
        <v>45.780000000000008</v>
      </c>
      <c r="M95" s="653">
        <v>1</v>
      </c>
      <c r="N95" s="654">
        <v>45.780000000000008</v>
      </c>
    </row>
    <row r="96" spans="1:14" ht="14.4" customHeight="1" x14ac:dyDescent="0.3">
      <c r="A96" s="649" t="s">
        <v>529</v>
      </c>
      <c r="B96" s="650" t="s">
        <v>530</v>
      </c>
      <c r="C96" s="651" t="s">
        <v>547</v>
      </c>
      <c r="D96" s="652" t="s">
        <v>886</v>
      </c>
      <c r="E96" s="651" t="s">
        <v>553</v>
      </c>
      <c r="F96" s="652" t="s">
        <v>888</v>
      </c>
      <c r="G96" s="651" t="s">
        <v>557</v>
      </c>
      <c r="H96" s="651" t="s">
        <v>631</v>
      </c>
      <c r="I96" s="651" t="s">
        <v>237</v>
      </c>
      <c r="J96" s="651" t="s">
        <v>632</v>
      </c>
      <c r="K96" s="651"/>
      <c r="L96" s="653">
        <v>42.614013031135798</v>
      </c>
      <c r="M96" s="653">
        <v>15</v>
      </c>
      <c r="N96" s="654">
        <v>639.21019546703701</v>
      </c>
    </row>
    <row r="97" spans="1:14" ht="14.4" customHeight="1" x14ac:dyDescent="0.3">
      <c r="A97" s="649" t="s">
        <v>529</v>
      </c>
      <c r="B97" s="650" t="s">
        <v>530</v>
      </c>
      <c r="C97" s="651" t="s">
        <v>547</v>
      </c>
      <c r="D97" s="652" t="s">
        <v>886</v>
      </c>
      <c r="E97" s="651" t="s">
        <v>553</v>
      </c>
      <c r="F97" s="652" t="s">
        <v>888</v>
      </c>
      <c r="G97" s="651" t="s">
        <v>557</v>
      </c>
      <c r="H97" s="651" t="s">
        <v>637</v>
      </c>
      <c r="I97" s="651" t="s">
        <v>638</v>
      </c>
      <c r="J97" s="651" t="s">
        <v>639</v>
      </c>
      <c r="K97" s="651" t="s">
        <v>640</v>
      </c>
      <c r="L97" s="653">
        <v>59.21</v>
      </c>
      <c r="M97" s="653">
        <v>1</v>
      </c>
      <c r="N97" s="654">
        <v>59.21</v>
      </c>
    </row>
    <row r="98" spans="1:14" ht="14.4" customHeight="1" x14ac:dyDescent="0.3">
      <c r="A98" s="649" t="s">
        <v>529</v>
      </c>
      <c r="B98" s="650" t="s">
        <v>530</v>
      </c>
      <c r="C98" s="651" t="s">
        <v>547</v>
      </c>
      <c r="D98" s="652" t="s">
        <v>886</v>
      </c>
      <c r="E98" s="651" t="s">
        <v>553</v>
      </c>
      <c r="F98" s="652" t="s">
        <v>888</v>
      </c>
      <c r="G98" s="651" t="s">
        <v>557</v>
      </c>
      <c r="H98" s="651" t="s">
        <v>845</v>
      </c>
      <c r="I98" s="651" t="s">
        <v>845</v>
      </c>
      <c r="J98" s="651" t="s">
        <v>758</v>
      </c>
      <c r="K98" s="651" t="s">
        <v>846</v>
      </c>
      <c r="L98" s="653">
        <v>201.25</v>
      </c>
      <c r="M98" s="653">
        <v>14</v>
      </c>
      <c r="N98" s="654">
        <v>2817.5</v>
      </c>
    </row>
    <row r="99" spans="1:14" ht="14.4" customHeight="1" x14ac:dyDescent="0.3">
      <c r="A99" s="649" t="s">
        <v>529</v>
      </c>
      <c r="B99" s="650" t="s">
        <v>530</v>
      </c>
      <c r="C99" s="651" t="s">
        <v>547</v>
      </c>
      <c r="D99" s="652" t="s">
        <v>886</v>
      </c>
      <c r="E99" s="651" t="s">
        <v>553</v>
      </c>
      <c r="F99" s="652" t="s">
        <v>888</v>
      </c>
      <c r="G99" s="651" t="s">
        <v>557</v>
      </c>
      <c r="H99" s="651" t="s">
        <v>793</v>
      </c>
      <c r="I99" s="651" t="s">
        <v>794</v>
      </c>
      <c r="J99" s="651" t="s">
        <v>795</v>
      </c>
      <c r="K99" s="651" t="s">
        <v>796</v>
      </c>
      <c r="L99" s="653">
        <v>148.20999999999995</v>
      </c>
      <c r="M99" s="653">
        <v>1</v>
      </c>
      <c r="N99" s="654">
        <v>148.20999999999995</v>
      </c>
    </row>
    <row r="100" spans="1:14" ht="14.4" customHeight="1" x14ac:dyDescent="0.3">
      <c r="A100" s="649" t="s">
        <v>529</v>
      </c>
      <c r="B100" s="650" t="s">
        <v>530</v>
      </c>
      <c r="C100" s="651" t="s">
        <v>547</v>
      </c>
      <c r="D100" s="652" t="s">
        <v>886</v>
      </c>
      <c r="E100" s="651" t="s">
        <v>553</v>
      </c>
      <c r="F100" s="652" t="s">
        <v>888</v>
      </c>
      <c r="G100" s="651" t="s">
        <v>557</v>
      </c>
      <c r="H100" s="651" t="s">
        <v>677</v>
      </c>
      <c r="I100" s="651" t="s">
        <v>678</v>
      </c>
      <c r="J100" s="651" t="s">
        <v>679</v>
      </c>
      <c r="K100" s="651" t="s">
        <v>680</v>
      </c>
      <c r="L100" s="653">
        <v>67.390024133586678</v>
      </c>
      <c r="M100" s="653">
        <v>1</v>
      </c>
      <c r="N100" s="654">
        <v>67.390024133586678</v>
      </c>
    </row>
    <row r="101" spans="1:14" ht="14.4" customHeight="1" x14ac:dyDescent="0.3">
      <c r="A101" s="649" t="s">
        <v>529</v>
      </c>
      <c r="B101" s="650" t="s">
        <v>530</v>
      </c>
      <c r="C101" s="651" t="s">
        <v>547</v>
      </c>
      <c r="D101" s="652" t="s">
        <v>886</v>
      </c>
      <c r="E101" s="651" t="s">
        <v>553</v>
      </c>
      <c r="F101" s="652" t="s">
        <v>888</v>
      </c>
      <c r="G101" s="651" t="s">
        <v>557</v>
      </c>
      <c r="H101" s="651" t="s">
        <v>797</v>
      </c>
      <c r="I101" s="651" t="s">
        <v>798</v>
      </c>
      <c r="J101" s="651" t="s">
        <v>799</v>
      </c>
      <c r="K101" s="651" t="s">
        <v>800</v>
      </c>
      <c r="L101" s="653">
        <v>38.94</v>
      </c>
      <c r="M101" s="653">
        <v>1</v>
      </c>
      <c r="N101" s="654">
        <v>38.94</v>
      </c>
    </row>
    <row r="102" spans="1:14" ht="14.4" customHeight="1" x14ac:dyDescent="0.3">
      <c r="A102" s="649" t="s">
        <v>529</v>
      </c>
      <c r="B102" s="650" t="s">
        <v>530</v>
      </c>
      <c r="C102" s="651" t="s">
        <v>547</v>
      </c>
      <c r="D102" s="652" t="s">
        <v>886</v>
      </c>
      <c r="E102" s="651" t="s">
        <v>553</v>
      </c>
      <c r="F102" s="652" t="s">
        <v>888</v>
      </c>
      <c r="G102" s="651" t="s">
        <v>557</v>
      </c>
      <c r="H102" s="651" t="s">
        <v>847</v>
      </c>
      <c r="I102" s="651" t="s">
        <v>848</v>
      </c>
      <c r="J102" s="651" t="s">
        <v>849</v>
      </c>
      <c r="K102" s="651" t="s">
        <v>850</v>
      </c>
      <c r="L102" s="653">
        <v>92.930498824609714</v>
      </c>
      <c r="M102" s="653">
        <v>160</v>
      </c>
      <c r="N102" s="654">
        <v>14868.879811937553</v>
      </c>
    </row>
    <row r="103" spans="1:14" ht="14.4" customHeight="1" x14ac:dyDescent="0.3">
      <c r="A103" s="649" t="s">
        <v>529</v>
      </c>
      <c r="B103" s="650" t="s">
        <v>530</v>
      </c>
      <c r="C103" s="651" t="s">
        <v>547</v>
      </c>
      <c r="D103" s="652" t="s">
        <v>886</v>
      </c>
      <c r="E103" s="651" t="s">
        <v>553</v>
      </c>
      <c r="F103" s="652" t="s">
        <v>888</v>
      </c>
      <c r="G103" s="651" t="s">
        <v>557</v>
      </c>
      <c r="H103" s="651" t="s">
        <v>851</v>
      </c>
      <c r="I103" s="651" t="s">
        <v>852</v>
      </c>
      <c r="J103" s="651" t="s">
        <v>853</v>
      </c>
      <c r="K103" s="651" t="s">
        <v>854</v>
      </c>
      <c r="L103" s="653">
        <v>36.319758958319397</v>
      </c>
      <c r="M103" s="653">
        <v>180</v>
      </c>
      <c r="N103" s="654">
        <v>6537.5566124974921</v>
      </c>
    </row>
    <row r="104" spans="1:14" ht="14.4" customHeight="1" x14ac:dyDescent="0.3">
      <c r="A104" s="649" t="s">
        <v>529</v>
      </c>
      <c r="B104" s="650" t="s">
        <v>530</v>
      </c>
      <c r="C104" s="651" t="s">
        <v>547</v>
      </c>
      <c r="D104" s="652" t="s">
        <v>886</v>
      </c>
      <c r="E104" s="651" t="s">
        <v>553</v>
      </c>
      <c r="F104" s="652" t="s">
        <v>888</v>
      </c>
      <c r="G104" s="651" t="s">
        <v>557</v>
      </c>
      <c r="H104" s="651" t="s">
        <v>855</v>
      </c>
      <c r="I104" s="651" t="s">
        <v>237</v>
      </c>
      <c r="J104" s="651" t="s">
        <v>856</v>
      </c>
      <c r="K104" s="651"/>
      <c r="L104" s="653">
        <v>165.24160000000001</v>
      </c>
      <c r="M104" s="653">
        <v>250</v>
      </c>
      <c r="N104" s="654">
        <v>41310.400000000001</v>
      </c>
    </row>
    <row r="105" spans="1:14" ht="14.4" customHeight="1" x14ac:dyDescent="0.3">
      <c r="A105" s="649" t="s">
        <v>529</v>
      </c>
      <c r="B105" s="650" t="s">
        <v>530</v>
      </c>
      <c r="C105" s="651" t="s">
        <v>547</v>
      </c>
      <c r="D105" s="652" t="s">
        <v>886</v>
      </c>
      <c r="E105" s="651" t="s">
        <v>553</v>
      </c>
      <c r="F105" s="652" t="s">
        <v>888</v>
      </c>
      <c r="G105" s="651" t="s">
        <v>557</v>
      </c>
      <c r="H105" s="651" t="s">
        <v>857</v>
      </c>
      <c r="I105" s="651" t="s">
        <v>237</v>
      </c>
      <c r="J105" s="651" t="s">
        <v>858</v>
      </c>
      <c r="K105" s="651" t="s">
        <v>859</v>
      </c>
      <c r="L105" s="653">
        <v>97.2</v>
      </c>
      <c r="M105" s="653">
        <v>1</v>
      </c>
      <c r="N105" s="654">
        <v>97.2</v>
      </c>
    </row>
    <row r="106" spans="1:14" ht="14.4" customHeight="1" x14ac:dyDescent="0.3">
      <c r="A106" s="649" t="s">
        <v>529</v>
      </c>
      <c r="B106" s="650" t="s">
        <v>530</v>
      </c>
      <c r="C106" s="651" t="s">
        <v>547</v>
      </c>
      <c r="D106" s="652" t="s">
        <v>886</v>
      </c>
      <c r="E106" s="651" t="s">
        <v>553</v>
      </c>
      <c r="F106" s="652" t="s">
        <v>888</v>
      </c>
      <c r="G106" s="651" t="s">
        <v>725</v>
      </c>
      <c r="H106" s="651" t="s">
        <v>860</v>
      </c>
      <c r="I106" s="651" t="s">
        <v>861</v>
      </c>
      <c r="J106" s="651" t="s">
        <v>862</v>
      </c>
      <c r="K106" s="651" t="s">
        <v>863</v>
      </c>
      <c r="L106" s="653">
        <v>472.47999241998724</v>
      </c>
      <c r="M106" s="653">
        <v>2</v>
      </c>
      <c r="N106" s="654">
        <v>944.95998483997448</v>
      </c>
    </row>
    <row r="107" spans="1:14" ht="14.4" customHeight="1" x14ac:dyDescent="0.3">
      <c r="A107" s="649" t="s">
        <v>529</v>
      </c>
      <c r="B107" s="650" t="s">
        <v>530</v>
      </c>
      <c r="C107" s="651" t="s">
        <v>547</v>
      </c>
      <c r="D107" s="652" t="s">
        <v>886</v>
      </c>
      <c r="E107" s="651" t="s">
        <v>553</v>
      </c>
      <c r="F107" s="652" t="s">
        <v>888</v>
      </c>
      <c r="G107" s="651" t="s">
        <v>725</v>
      </c>
      <c r="H107" s="651" t="s">
        <v>815</v>
      </c>
      <c r="I107" s="651" t="s">
        <v>816</v>
      </c>
      <c r="J107" s="651" t="s">
        <v>817</v>
      </c>
      <c r="K107" s="651" t="s">
        <v>818</v>
      </c>
      <c r="L107" s="653">
        <v>52.810637979699308</v>
      </c>
      <c r="M107" s="653">
        <v>1</v>
      </c>
      <c r="N107" s="654">
        <v>52.810637979699308</v>
      </c>
    </row>
    <row r="108" spans="1:14" ht="14.4" customHeight="1" x14ac:dyDescent="0.3">
      <c r="A108" s="649" t="s">
        <v>529</v>
      </c>
      <c r="B108" s="650" t="s">
        <v>530</v>
      </c>
      <c r="C108" s="651" t="s">
        <v>547</v>
      </c>
      <c r="D108" s="652" t="s">
        <v>886</v>
      </c>
      <c r="E108" s="651" t="s">
        <v>864</v>
      </c>
      <c r="F108" s="652" t="s">
        <v>890</v>
      </c>
      <c r="G108" s="651" t="s">
        <v>557</v>
      </c>
      <c r="H108" s="651" t="s">
        <v>865</v>
      </c>
      <c r="I108" s="651" t="s">
        <v>866</v>
      </c>
      <c r="J108" s="651" t="s">
        <v>867</v>
      </c>
      <c r="K108" s="651" t="s">
        <v>868</v>
      </c>
      <c r="L108" s="653">
        <v>1978.046</v>
      </c>
      <c r="M108" s="653">
        <v>55</v>
      </c>
      <c r="N108" s="654">
        <v>108792.53</v>
      </c>
    </row>
    <row r="109" spans="1:14" ht="14.4" customHeight="1" x14ac:dyDescent="0.3">
      <c r="A109" s="649" t="s">
        <v>529</v>
      </c>
      <c r="B109" s="650" t="s">
        <v>530</v>
      </c>
      <c r="C109" s="651" t="s">
        <v>547</v>
      </c>
      <c r="D109" s="652" t="s">
        <v>886</v>
      </c>
      <c r="E109" s="651" t="s">
        <v>864</v>
      </c>
      <c r="F109" s="652" t="s">
        <v>890</v>
      </c>
      <c r="G109" s="651" t="s">
        <v>557</v>
      </c>
      <c r="H109" s="651" t="s">
        <v>869</v>
      </c>
      <c r="I109" s="651" t="s">
        <v>869</v>
      </c>
      <c r="J109" s="651" t="s">
        <v>870</v>
      </c>
      <c r="K109" s="651" t="s">
        <v>871</v>
      </c>
      <c r="L109" s="653">
        <v>2001</v>
      </c>
      <c r="M109" s="653">
        <v>40</v>
      </c>
      <c r="N109" s="654">
        <v>80040</v>
      </c>
    </row>
    <row r="110" spans="1:14" ht="14.4" customHeight="1" x14ac:dyDescent="0.3">
      <c r="A110" s="649" t="s">
        <v>529</v>
      </c>
      <c r="B110" s="650" t="s">
        <v>530</v>
      </c>
      <c r="C110" s="651" t="s">
        <v>547</v>
      </c>
      <c r="D110" s="652" t="s">
        <v>886</v>
      </c>
      <c r="E110" s="651" t="s">
        <v>864</v>
      </c>
      <c r="F110" s="652" t="s">
        <v>890</v>
      </c>
      <c r="G110" s="651" t="s">
        <v>557</v>
      </c>
      <c r="H110" s="651" t="s">
        <v>872</v>
      </c>
      <c r="I110" s="651" t="s">
        <v>873</v>
      </c>
      <c r="J110" s="651" t="s">
        <v>874</v>
      </c>
      <c r="K110" s="651" t="s">
        <v>875</v>
      </c>
      <c r="L110" s="653">
        <v>758.13982222222194</v>
      </c>
      <c r="M110" s="653">
        <v>60</v>
      </c>
      <c r="N110" s="654">
        <v>45488.389333333318</v>
      </c>
    </row>
    <row r="111" spans="1:14" ht="14.4" customHeight="1" x14ac:dyDescent="0.3">
      <c r="A111" s="649" t="s">
        <v>529</v>
      </c>
      <c r="B111" s="650" t="s">
        <v>530</v>
      </c>
      <c r="C111" s="651" t="s">
        <v>547</v>
      </c>
      <c r="D111" s="652" t="s">
        <v>886</v>
      </c>
      <c r="E111" s="651" t="s">
        <v>864</v>
      </c>
      <c r="F111" s="652" t="s">
        <v>890</v>
      </c>
      <c r="G111" s="651" t="s">
        <v>725</v>
      </c>
      <c r="H111" s="651" t="s">
        <v>876</v>
      </c>
      <c r="I111" s="651" t="s">
        <v>877</v>
      </c>
      <c r="J111" s="651" t="s">
        <v>878</v>
      </c>
      <c r="K111" s="651" t="s">
        <v>868</v>
      </c>
      <c r="L111" s="653">
        <v>2184.322779174779</v>
      </c>
      <c r="M111" s="653">
        <v>800</v>
      </c>
      <c r="N111" s="654">
        <v>1747458.2233398231</v>
      </c>
    </row>
    <row r="112" spans="1:14" ht="14.4" customHeight="1" thickBot="1" x14ac:dyDescent="0.35">
      <c r="A112" s="655" t="s">
        <v>529</v>
      </c>
      <c r="B112" s="656" t="s">
        <v>530</v>
      </c>
      <c r="C112" s="657" t="s">
        <v>550</v>
      </c>
      <c r="D112" s="658" t="s">
        <v>887</v>
      </c>
      <c r="E112" s="657" t="s">
        <v>879</v>
      </c>
      <c r="F112" s="658" t="s">
        <v>891</v>
      </c>
      <c r="G112" s="657" t="s">
        <v>557</v>
      </c>
      <c r="H112" s="657" t="s">
        <v>880</v>
      </c>
      <c r="I112" s="657" t="s">
        <v>880</v>
      </c>
      <c r="J112" s="657" t="s">
        <v>881</v>
      </c>
      <c r="K112" s="657" t="s">
        <v>882</v>
      </c>
      <c r="L112" s="659">
        <v>20359.630000000005</v>
      </c>
      <c r="M112" s="659">
        <v>13</v>
      </c>
      <c r="N112" s="660">
        <v>264675.19000000006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08" t="s">
        <v>208</v>
      </c>
      <c r="B1" s="509"/>
      <c r="C1" s="509"/>
      <c r="D1" s="509"/>
      <c r="E1" s="509"/>
      <c r="F1" s="509"/>
    </row>
    <row r="2" spans="1:6" ht="14.4" customHeight="1" thickBot="1" x14ac:dyDescent="0.35">
      <c r="A2" s="383" t="s">
        <v>333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0" t="s">
        <v>162</v>
      </c>
      <c r="C3" s="511"/>
      <c r="D3" s="512" t="s">
        <v>161</v>
      </c>
      <c r="E3" s="511"/>
      <c r="F3" s="105" t="s">
        <v>3</v>
      </c>
    </row>
    <row r="4" spans="1:6" ht="14.4" customHeight="1" thickBot="1" x14ac:dyDescent="0.35">
      <c r="A4" s="661" t="s">
        <v>186</v>
      </c>
      <c r="B4" s="662" t="s">
        <v>14</v>
      </c>
      <c r="C4" s="663" t="s">
        <v>2</v>
      </c>
      <c r="D4" s="662" t="s">
        <v>14</v>
      </c>
      <c r="E4" s="663" t="s">
        <v>2</v>
      </c>
      <c r="F4" s="664" t="s">
        <v>14</v>
      </c>
    </row>
    <row r="5" spans="1:6" ht="14.4" customHeight="1" x14ac:dyDescent="0.3">
      <c r="A5" s="675" t="s">
        <v>892</v>
      </c>
      <c r="B5" s="647">
        <v>149.57985425231743</v>
      </c>
      <c r="C5" s="665">
        <v>0.15719284536736614</v>
      </c>
      <c r="D5" s="647">
        <v>801.9892448548535</v>
      </c>
      <c r="E5" s="665">
        <v>0.84280715463263389</v>
      </c>
      <c r="F5" s="648">
        <v>951.56909910717093</v>
      </c>
    </row>
    <row r="6" spans="1:6" ht="14.4" customHeight="1" x14ac:dyDescent="0.3">
      <c r="A6" s="676" t="s">
        <v>893</v>
      </c>
      <c r="B6" s="653"/>
      <c r="C6" s="666">
        <v>0</v>
      </c>
      <c r="D6" s="653">
        <v>1748455.9939626432</v>
      </c>
      <c r="E6" s="666">
        <v>1</v>
      </c>
      <c r="F6" s="654">
        <v>1748455.9939626432</v>
      </c>
    </row>
    <row r="7" spans="1:6" ht="14.4" customHeight="1" thickBot="1" x14ac:dyDescent="0.35">
      <c r="A7" s="677" t="s">
        <v>894</v>
      </c>
      <c r="B7" s="668"/>
      <c r="C7" s="669">
        <v>0</v>
      </c>
      <c r="D7" s="668">
        <v>52.810000000000016</v>
      </c>
      <c r="E7" s="669">
        <v>1</v>
      </c>
      <c r="F7" s="670">
        <v>52.810000000000016</v>
      </c>
    </row>
    <row r="8" spans="1:6" ht="14.4" customHeight="1" thickBot="1" x14ac:dyDescent="0.35">
      <c r="A8" s="671" t="s">
        <v>3</v>
      </c>
      <c r="B8" s="672">
        <v>149.57985425231743</v>
      </c>
      <c r="C8" s="673">
        <v>8.5500567235218965E-5</v>
      </c>
      <c r="D8" s="672">
        <v>1749310.793207498</v>
      </c>
      <c r="E8" s="673">
        <v>0.99991449943276478</v>
      </c>
      <c r="F8" s="674">
        <v>1749460.3730617503</v>
      </c>
    </row>
    <row r="9" spans="1:6" ht="14.4" customHeight="1" thickBot="1" x14ac:dyDescent="0.35"/>
    <row r="10" spans="1:6" ht="14.4" customHeight="1" x14ac:dyDescent="0.3">
      <c r="A10" s="675" t="s">
        <v>895</v>
      </c>
      <c r="B10" s="647">
        <v>149.57985425231743</v>
      </c>
      <c r="C10" s="665">
        <v>0.5465504746813159</v>
      </c>
      <c r="D10" s="647">
        <v>124.09999999999998</v>
      </c>
      <c r="E10" s="665">
        <v>0.45344952531868415</v>
      </c>
      <c r="F10" s="648">
        <v>273.6798542523174</v>
      </c>
    </row>
    <row r="11" spans="1:6" ht="14.4" customHeight="1" x14ac:dyDescent="0.3">
      <c r="A11" s="676" t="s">
        <v>896</v>
      </c>
      <c r="B11" s="653"/>
      <c r="C11" s="666">
        <v>0</v>
      </c>
      <c r="D11" s="653">
        <v>91.169999999999987</v>
      </c>
      <c r="E11" s="666">
        <v>1</v>
      </c>
      <c r="F11" s="654">
        <v>91.169999999999987</v>
      </c>
    </row>
    <row r="12" spans="1:6" ht="14.4" customHeight="1" x14ac:dyDescent="0.3">
      <c r="A12" s="676" t="s">
        <v>897</v>
      </c>
      <c r="B12" s="653"/>
      <c r="C12" s="666">
        <v>0</v>
      </c>
      <c r="D12" s="653">
        <v>944.95998483997448</v>
      </c>
      <c r="E12" s="666">
        <v>1</v>
      </c>
      <c r="F12" s="654">
        <v>944.95998483997448</v>
      </c>
    </row>
    <row r="13" spans="1:6" ht="14.4" customHeight="1" x14ac:dyDescent="0.3">
      <c r="A13" s="676" t="s">
        <v>898</v>
      </c>
      <c r="B13" s="653"/>
      <c r="C13" s="666">
        <v>0</v>
      </c>
      <c r="D13" s="653">
        <v>105.62063797969932</v>
      </c>
      <c r="E13" s="666">
        <v>1</v>
      </c>
      <c r="F13" s="654">
        <v>105.62063797969932</v>
      </c>
    </row>
    <row r="14" spans="1:6" ht="14.4" customHeight="1" x14ac:dyDescent="0.3">
      <c r="A14" s="676" t="s">
        <v>899</v>
      </c>
      <c r="B14" s="653"/>
      <c r="C14" s="666">
        <v>0</v>
      </c>
      <c r="D14" s="653">
        <v>1747458.2233398235</v>
      </c>
      <c r="E14" s="666">
        <v>1</v>
      </c>
      <c r="F14" s="654">
        <v>1747458.2233398235</v>
      </c>
    </row>
    <row r="15" spans="1:6" ht="14.4" customHeight="1" x14ac:dyDescent="0.3">
      <c r="A15" s="676" t="s">
        <v>900</v>
      </c>
      <c r="B15" s="653"/>
      <c r="C15" s="666">
        <v>0</v>
      </c>
      <c r="D15" s="653">
        <v>419.89924485485369</v>
      </c>
      <c r="E15" s="666">
        <v>1</v>
      </c>
      <c r="F15" s="654">
        <v>419.89924485485369</v>
      </c>
    </row>
    <row r="16" spans="1:6" ht="14.4" customHeight="1" thickBot="1" x14ac:dyDescent="0.35">
      <c r="A16" s="677" t="s">
        <v>901</v>
      </c>
      <c r="B16" s="668"/>
      <c r="C16" s="669">
        <v>0</v>
      </c>
      <c r="D16" s="668">
        <v>166.81999999999991</v>
      </c>
      <c r="E16" s="669">
        <v>1</v>
      </c>
      <c r="F16" s="670">
        <v>166.81999999999991</v>
      </c>
    </row>
    <row r="17" spans="1:6" ht="14.4" customHeight="1" thickBot="1" x14ac:dyDescent="0.35">
      <c r="A17" s="671" t="s">
        <v>3</v>
      </c>
      <c r="B17" s="672">
        <v>149.57985425231743</v>
      </c>
      <c r="C17" s="673">
        <v>8.5500567235218965E-5</v>
      </c>
      <c r="D17" s="672">
        <v>1749310.793207498</v>
      </c>
      <c r="E17" s="673">
        <v>0.99991449943276478</v>
      </c>
      <c r="F17" s="674">
        <v>1749460.3730617503</v>
      </c>
    </row>
  </sheetData>
  <mergeCells count="3">
    <mergeCell ref="A1:F1"/>
    <mergeCell ref="B3:C3"/>
    <mergeCell ref="D3:E3"/>
  </mergeCells>
  <conditionalFormatting sqref="C5:C1048576">
    <cfRule type="cellIs" dxfId="54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30</vt:i4>
      </vt:variant>
      <vt:variant>
        <vt:lpstr>Pojmenované oblasti</vt:lpstr>
      </vt:variant>
      <vt:variant>
        <vt:i4>3</vt:i4>
      </vt:variant>
    </vt:vector>
  </HeadingPairs>
  <TitlesOfParts>
    <vt:vector size="3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2014-06-27T07:52:51Z</cp:lastPrinted>
  <dcterms:created xsi:type="dcterms:W3CDTF">2013-04-17T20:15:29Z</dcterms:created>
  <dcterms:modified xsi:type="dcterms:W3CDTF">2014-08-20T09:50:49Z</dcterms:modified>
</cp:coreProperties>
</file>