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V12" i="371" l="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AH21" i="419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G22" i="419" l="1"/>
  <c r="H22" i="419"/>
  <c r="P22" i="419"/>
  <c r="E22" i="419"/>
  <c r="I22" i="419"/>
  <c r="M22" i="419"/>
  <c r="Q22" i="419"/>
  <c r="U22" i="419"/>
  <c r="Y22" i="419"/>
  <c r="AC22" i="419"/>
  <c r="AG22" i="419"/>
  <c r="F22" i="419"/>
  <c r="J22" i="419"/>
  <c r="N22" i="419"/>
  <c r="R22" i="419"/>
  <c r="V22" i="419"/>
  <c r="Z22" i="419"/>
  <c r="AD22" i="419"/>
  <c r="B22" i="419"/>
  <c r="K22" i="419"/>
  <c r="O22" i="419"/>
  <c r="S22" i="419"/>
  <c r="W22" i="419"/>
  <c r="AA22" i="419"/>
  <c r="AE22" i="419"/>
  <c r="AH22" i="419"/>
  <c r="C22" i="419"/>
  <c r="D22" i="419"/>
  <c r="L22" i="419"/>
  <c r="T22" i="419"/>
  <c r="X22" i="419"/>
  <c r="AB22" i="419"/>
  <c r="AF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C16" i="414"/>
  <c r="D16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H18" i="419" s="1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F18" i="419" l="1"/>
  <c r="J18" i="419"/>
  <c r="N18" i="419"/>
  <c r="R18" i="419"/>
  <c r="V18" i="419"/>
  <c r="Z18" i="419"/>
  <c r="AD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H18" i="419"/>
  <c r="C25" i="419"/>
  <c r="AH27" i="419" l="1"/>
  <c r="G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H28" i="419" l="1"/>
  <c r="G25" i="419"/>
  <c r="G27" i="419" s="1"/>
  <c r="B25" i="419" l="1"/>
  <c r="B27" i="419" s="1"/>
  <c r="G28" i="419"/>
  <c r="B28" i="419" s="1"/>
  <c r="A7" i="339"/>
  <c r="D3" i="418" l="1"/>
  <c r="AG6" i="419" l="1"/>
  <c r="AC6" i="419"/>
  <c r="Y6" i="419"/>
  <c r="U6" i="419"/>
  <c r="Q6" i="419"/>
  <c r="M6" i="419"/>
  <c r="I6" i="419"/>
  <c r="E6" i="419"/>
  <c r="AF6" i="419"/>
  <c r="AB6" i="419"/>
  <c r="X6" i="419"/>
  <c r="T6" i="419"/>
  <c r="P6" i="419"/>
  <c r="L6" i="419"/>
  <c r="H6" i="419"/>
  <c r="D6" i="419"/>
  <c r="AH6" i="419"/>
  <c r="AE6" i="419"/>
  <c r="AA6" i="419"/>
  <c r="W6" i="419"/>
  <c r="S6" i="419"/>
  <c r="O6" i="419"/>
  <c r="K6" i="419"/>
  <c r="G6" i="419"/>
  <c r="AD6" i="419"/>
  <c r="Z6" i="419"/>
  <c r="V6" i="419"/>
  <c r="R6" i="419"/>
  <c r="N6" i="419"/>
  <c r="J6" i="419"/>
  <c r="F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H3" i="390" l="1"/>
  <c r="Q3" i="347"/>
  <c r="H3" i="38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<sst xmlns="http://schemas.openxmlformats.org/spreadsheetml/2006/main" count="13891" uniqueCount="2373">
  <si>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</si>
  <si>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</si>
  <si>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</si>
  <si>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</si>
  <si>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</si>
  <si>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</si>
  <si>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</si>
  <si>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</si>
  <si>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</si>
  <si>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</si>
  <si>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</si>
  <si>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</si>
  <si>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</si>
  <si>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</si>
  <si>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</si>
  <si>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</si>
  <si>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</si>
  <si>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</si>
  <si>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</si>
  <si>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</si>
  <si>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</si>
  <si>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</si>
  <si>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</si>
  <si>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</si>
  <si>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</si>
  <si>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</si>
  <si>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</si>
  <si>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</si>
  <si>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</si>
  <si>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</si>
  <si>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</si>
  <si>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</si>
  <si>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</si>
  <si>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</si>
  <si>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</si>
  <si>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</si>
  <si>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</si>
  <si>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</si>
  <si>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</si>
  <si>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</si>
  <si>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</si>
  <si>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</si>
  <si>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</si>
  <si>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</si>
  <si>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</si>
  <si>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</si>
  <si>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</si>
  <si>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</si>
  <si>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</si>
  <si>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</si>
  <si>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</si>
  <si>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</si>
  <si>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</si>
  <si>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</si>
  <si>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</si>
  <si>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</si>
  <si>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</si>
  <si>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</si>
  <si>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</si>
  <si>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</si>
  <si>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</si>
  <si>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</si>
  <si>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</si>
  <si>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</si>
  <si>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</si>
  <si>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</si>
  <si>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</si>
  <si>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</si>
  <si>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</si>
  <si>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</si>
  <si>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</si>
  <si>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</si>
  <si>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</si>
  <si>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</si>
  <si>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</si>
  <si>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</si>
  <si>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</si>
  <si>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</si>
  <si>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</si>
  <si>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</si>
  <si>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</si>
  <si>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</si>
  <si>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</si>
  <si>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</si>
  <si>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</si>
  <si>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</si>
  <si>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</si>
  <si>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</si>
  <si>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</si>
  <si>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</si>
  <si>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</si>
  <si>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</si>
  <si>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</si>
  <si>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</si>
  <si>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</si>
  <si>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</si>
  <si>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</si>
  <si>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</si>
  <si>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</si>
  <si>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</si>
  <si>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</si>
  <si>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</si>
  <si>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</si>
  <si>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</si>
  <si>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</si>
  <si>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</si>
  <si>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</si>
  <si>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</si>
  <si>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</si>
  <si>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</si>
  <si>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</si>
  <si>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</si>
  <si>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</si>
  <si>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</si>
  <si>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</si>
  <si>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</si>
  <si>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</si>
  <si>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</si>
  <si>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</si>
  <si>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</si>
  <si>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</si>
  <si>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</si>
  <si>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</si>
  <si>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</si>
  <si>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</si>
  <si>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</si>
  <si>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</si>
  <si>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</si>
  <si>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</si>
  <si>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</si>
  <si>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</si>
  <si>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</si>
  <si>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</si>
  <si>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</si>
  <si>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</si>
  <si>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</si>
  <si>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</si>
  <si>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</si>
  <si>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</si>
  <si>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</si>
  <si>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</si>
  <si>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</si>
  <si>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</si>
  <si>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</si>
  <si>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</si>
  <si>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</si>
  <si>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</si>
  <si>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</si>
  <si>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</si>
  <si>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</si>
  <si>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</si>
  <si>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</si>
  <si>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</si>
  <si>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</si>
  <si>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</si>
  <si>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</si>
  <si>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</si>
  <si>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</si>
  <si>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</si>
  <si>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</si>
  <si>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</si>
  <si>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</si>
  <si>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</si>
  <si>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</si>
  <si>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</si>
  <si>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</si>
  <si>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</si>
  <si>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</si>
  <si>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</si>
  <si>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</si>
  <si>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</si>
  <si>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</si>
  <si>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</si>
  <si>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</si>
  <si>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</si>
  <si>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</si>
  <si>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</si>
  <si>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</si>
  <si>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</si>
  <si>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</si>
  <si>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</si>
  <si>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</si>
  <si>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</si>
  <si>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</si>
  <si>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</si>
  <si>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</si>
  <si>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</si>
  <si>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</si>
  <si>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</si>
  <si>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</si>
  <si>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</si>
  <si>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</si>
  <si>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</si>
  <si>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</si>
  <si>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</si>
  <si>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</si>
  <si>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</si>
  <si>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</si>
  <si>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</si>
  <si>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</si>
  <si>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</si>
  <si>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</si>
  <si>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</si>
  <si>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</si>
  <si>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</si>
  <si>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</si>
  <si>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</si>
  <si>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</si>
  <si>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</si>
  <si>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</si>
  <si>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</si>
  <si>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</si>
  <si>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</si>
  <si>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</si>
  <si>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</si>
  <si>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</si>
  <si>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</si>
  <si>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</si>
  <si>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</si>
  <si>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</si>
  <si>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</si>
  <si>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</si>
  <si>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</si>
  <si>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</si>
  <si>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</si>
  <si>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</si>
  <si>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</si>
  <si>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</si>
  <si>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</si>
  <si>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</si>
  <si>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</si>
  <si>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</si>
  <si>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</si>
  <si>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</si>
  <si>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</si>
  <si>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</si>
  <si>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</si>
  <si>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</si>
  <si>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</si>
  <si>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</si>
  <si>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</si>
  <si>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</si>
  <si>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</si>
  <si>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</si>
  <si>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</si>
  <si>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</si>
  <si>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</si>
  <si>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</si>
  <si>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</si>
  <si>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</si>
  <si>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</si>
  <si>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</si>
  <si>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</si>
  <si>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</si>
  <si>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</si>
  <si>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</si>
  <si>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</si>
  <si>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</si>
  <si>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</si>
  <si>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</si>
  <si>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</si>
  <si>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</si>
  <si>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</si>
  <si>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</si>
  <si>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</si>
  <si>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</si>
  <si>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</si>
  <si>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</si>
  <si>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</si>
  <si>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</si>
  <si>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</si>
  <si>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</si>
  <si>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</si>
  <si>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</si>
  <si>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</si>
  <si>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</si>
  <si>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</si>
  <si>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</si>
  <si>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</si>
  <si>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</si>
  <si>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</si>
  <si>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</si>
  <si>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</si>
  <si>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</si>
  <si>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</si>
  <si>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</si>
  <si>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</si>
  <si>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</si>
  <si>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</si>
  <si>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</si>
  <si>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</si>
  <si>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</si>
  <si>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</si>
  <si>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</si>
  <si>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</si>
  <si>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</si>
  <si>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</si>
  <si>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</si>
  <si>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</si>
  <si>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</si>
  <si>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</si>
  <si>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</si>
  <si>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</si>
  <si>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</si>
  <si>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</si>
  <si>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</si>
  <si>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</si>
  <si>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</si>
  <si>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</si>
  <si>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</si>
  <si>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</si>
  <si>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</si>
  <si>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</si>
  <si>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</si>
  <si>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</si>
  <si>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</si>
  <si>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</si>
  <si>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</si>
  <si>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</si>
  <si>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</si>
  <si>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</si>
  <si>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</si>
  <si>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</si>
  <si>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</si>
  <si>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</si>
  <si>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</si>
  <si>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</si>
  <si>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</si>
  <si>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</si>
  <si>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</si>
  <si>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</si>
  <si>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</si>
  <si>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</si>
  <si>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</si>
  <si>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</si>
  <si>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</si>
  <si>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</si>
  <si>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</si>
  <si>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</si>
  <si>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</si>
  <si>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</si>
  <si>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</si>
  <si>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</si>
  <si>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</si>
  <si>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</si>
  <si>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</si>
  <si>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</si>
  <si>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</si>
  <si>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</si>
  <si>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</si>
  <si>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</si>
  <si>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</si>
  <si>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</si>
  <si>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</si>
  <si>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</si>
  <si>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</si>
  <si>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</si>
  <si>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</si>
  <si>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</si>
  <si>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</si>
  <si>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</si>
  <si>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</si>
  <si>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</si>
  <si>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</si>
  <si>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</si>
  <si>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</si>
  <si>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</si>
  <si>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</si>
  <si>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</si>
  <si>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</si>
  <si>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</si>
  <si>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</si>
  <si>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</si>
  <si>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</si>
  <si>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</si>
  <si>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</si>
  <si>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</si>
  <si>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</si>
  <si>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</si>
  <si>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</si>
  <si>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</si>
  <si>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</si>
  <si>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</si>
  <si>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</si>
  <si>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</si>
  <si>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</si>
  <si>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</si>
  <si>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</si>
  <si>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</si>
  <si>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</si>
  <si>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</si>
  <si>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</si>
  <si>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</si>
  <si>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</si>
  <si>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</si>
  <si>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</si>
  <si>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</si>
  <si>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</si>
  <si>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</si>
  <si>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</si>
  <si>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</si>
  <si>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</si>
  <si>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</si>
  <si>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</si>
  <si>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</si>
  <si>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</si>
  <si>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</si>
  <si>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</si>
  <si>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</si>
  <si>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</si>
  <si>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</si>
  <si>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</si>
  <si>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</si>
  <si>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</si>
  <si>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</si>
  <si>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</si>
  <si>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</si>
  <si>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</si>
  <si>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</si>
  <si>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</si>
  <si>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</si>
  <si>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</si>
  <si>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</si>
  <si>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</si>
  <si>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</si>
  <si>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</si>
  <si>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</si>
  <si>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</si>
  <si>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</si>
  <si>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</si>
  <si>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</si>
  <si>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</si>
  <si>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</si>
  <si>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</si>
  <si>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</si>
  <si>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</si>
  <si>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</si>
  <si>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</si>
  <si>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</si>
  <si>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</si>
  <si>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</si>
  <si>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</si>
  <si>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</si>
  <si>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</si>
  <si>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</si>
  <si>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</si>
  <si>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</si>
  <si>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</si>
  <si>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</si>
  <si>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</si>
  <si>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</si>
  <si>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</si>
  <si>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</si>
  <si>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</si>
  <si>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</si>
  <si>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</si>
  <si>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</si>
  <si>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</si>
  <si>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</si>
  <si>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</si>
  <si>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</si>
  <si>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</si>
  <si>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</si>
  <si>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</si>
  <si>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</si>
  <si>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</si>
  <si>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</si>
  <si>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</si>
  <si>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</si>
  <si>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</si>
  <si>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</si>
  <si>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</si>
  <si>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</si>
  <si>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</si>
  <si>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</si>
  <si>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</si>
  <si>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</si>
  <si>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</si>
  <si>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</si>
  <si>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</si>
  <si>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</si>
  <si>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</si>
  <si>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</si>
  <si>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</si>
  <si>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</si>
  <si>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</si>
  <si>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</si>
  <si>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</si>
  <si>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</si>
  <si>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</si>
  <si>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</si>
  <si>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</si>
  <si>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</si>
  <si>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</si>
  <si>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</si>
  <si>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</si>
  <si>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</si>
  <si>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</si>
  <si>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</si>
  <si>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</si>
  <si>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</si>
  <si>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</si>
  <si>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</si>
  <si>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</si>
  <si>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</si>
  <si>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</si>
  <si>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</si>
  <si>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</si>
  <si>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</si>
  <si>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</si>
  <si>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</si>
  <si>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</si>
  <si>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</si>
  <si>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</si>
  <si>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</si>
  <si>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</si>
  <si>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</si>
  <si>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</si>
  <si>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</si>
  <si>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</si>
  <si>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</si>
  <si>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</si>
  <si>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</si>
  <si>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</si>
  <si>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</si>
  <si>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</si>
  <si>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</si>
  <si>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</si>
  <si>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</si>
  <si>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</si>
  <si>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</si>
  <si>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</si>
  <si>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</si>
  <si>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</si>
  <si>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</si>
  <si>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</si>
  <si>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</si>
  <si>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</si>
  <si>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</si>
  <si>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</si>
  <si>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</si>
  <si>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50113190     medicinální plyny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</si>
  <si>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</si>
  <si>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</si>
  <si>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</si>
  <si>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</si>
  <si>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</si>
  <si>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</si>
  <si>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</si>
  <si>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</si>
  <si>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</si>
  <si>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</si>
  <si>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</si>
  <si>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</si>
  <si>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</si>
  <si>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</si>
  <si>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</si>
  <si>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</si>
  <si>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</si>
  <si>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</si>
  <si>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</si>
  <si>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</si>
  <si>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146694</t>
  </si>
  <si>
    <t>46694</t>
  </si>
  <si>
    <t>EUTHYROX 125</t>
  </si>
  <si>
    <t>TBL 100X125RG</t>
  </si>
  <si>
    <t>197186</t>
  </si>
  <si>
    <t>97186</t>
  </si>
  <si>
    <t>EUTHYROX 100</t>
  </si>
  <si>
    <t>TBL 100X100RG</t>
  </si>
  <si>
    <t>O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</si>
  <si>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</si>
  <si>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</si>
  <si>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</si>
  <si>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</si>
  <si>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</si>
  <si>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</si>
  <si>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</si>
  <si>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</si>
  <si>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</si>
  <si>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</si>
  <si>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</si>
  <si>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</si>
  <si>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102420</t>
  </si>
  <si>
    <t>2420</t>
  </si>
  <si>
    <t>PANCREOLAN FORTE</t>
  </si>
  <si>
    <t>TBL ENT 30X220MG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</si>
  <si>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</si>
  <si>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</si>
  <si>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</si>
  <si>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</si>
  <si>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</si>
  <si>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</si>
  <si>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</si>
  <si>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</si>
  <si>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117189</t>
  </si>
  <si>
    <t>17189</t>
  </si>
  <si>
    <t>KALIUM CHLORATUM BIOMEDICA</t>
  </si>
  <si>
    <t>POR TBLFLM100X500MG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</si>
  <si>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</si>
  <si>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</si>
  <si>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</si>
  <si>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</si>
  <si>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</si>
  <si>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</si>
  <si>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</si>
  <si>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132225</t>
  </si>
  <si>
    <t>32225</t>
  </si>
  <si>
    <t>BETALOC ZOK 25 MG</t>
  </si>
  <si>
    <t>TBL RET 28X25MG</t>
  </si>
  <si>
    <t>148888</t>
  </si>
  <si>
    <t>48888</t>
  </si>
  <si>
    <t>ATARALGIN</t>
  </si>
  <si>
    <t>POR TBL NOB 20</t>
  </si>
  <si>
    <t>149017</t>
  </si>
  <si>
    <t>49017</t>
  </si>
  <si>
    <t>GUTTALAX</t>
  </si>
  <si>
    <t>POR GTT SOL 1X15ML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</si>
  <si>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</si>
  <si>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</si>
  <si>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</si>
  <si>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</si>
  <si>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</si>
  <si>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</si>
  <si>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</si>
  <si>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</si>
  <si>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</si>
  <si>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</si>
  <si>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</si>
  <si>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188217</t>
  </si>
  <si>
    <t>88217</t>
  </si>
  <si>
    <t>LEXAURIN</t>
  </si>
  <si>
    <t>TBL 30X1.5MG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</si>
  <si>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</si>
  <si>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</si>
  <si>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</si>
  <si>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</si>
  <si>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</si>
  <si>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</si>
  <si>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</si>
  <si>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</si>
  <si>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</si>
  <si>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</si>
  <si>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</si>
  <si>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</si>
  <si>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</si>
  <si>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</si>
  <si>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199295</t>
  </si>
  <si>
    <t>99295</t>
  </si>
  <si>
    <t>ANOPYRIN 100MG</t>
  </si>
  <si>
    <t>TBL 20X100MG</t>
  </si>
  <si>
    <t>395997</t>
  </si>
  <si>
    <t>DZ SOFTASEPT N BEZBARVÝ 250 ml</t>
  </si>
  <si>
    <t>840143</t>
  </si>
  <si>
    <t>Heřmánek Spofa her.20x1g nálev.sáčky LEROS</t>
  </si>
  <si>
    <t>840464</t>
  </si>
  <si>
    <t>Vitar Soda tbl.150</t>
  </si>
  <si>
    <t>neleč.</t>
  </si>
  <si>
    <t>841059</t>
  </si>
  <si>
    <t>Indulona olivová ung.100g</t>
  </si>
  <si>
    <t>841535</t>
  </si>
  <si>
    <t>MENALIND Kožní ochranný krém 200 ml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</si>
  <si>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</si>
  <si>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</si>
  <si>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</si>
  <si>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</si>
  <si>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</si>
  <si>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</si>
  <si>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</si>
  <si>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</si>
  <si>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</si>
  <si>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</si>
  <si>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</si>
  <si>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</si>
  <si>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</si>
  <si>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</si>
  <si>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</si>
  <si>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188708</t>
  </si>
  <si>
    <t>88708</t>
  </si>
  <si>
    <t>ALGIFEN</t>
  </si>
  <si>
    <t>TBL 20</t>
  </si>
  <si>
    <t>900240</t>
  </si>
  <si>
    <t>DZ TRIXO LIND 500ML</t>
  </si>
  <si>
    <t>100231</t>
  </si>
  <si>
    <t>231</t>
  </si>
  <si>
    <t>NITROGLYCERIN SLOVAKOFARMA</t>
  </si>
  <si>
    <t>TBL 20X0.5MG</t>
  </si>
  <si>
    <t>104071</t>
  </si>
  <si>
    <t>4071</t>
  </si>
  <si>
    <t>DITHIADEN</t>
  </si>
  <si>
    <t>INJ 10X2ML</t>
  </si>
  <si>
    <t>705608</t>
  </si>
  <si>
    <t>Indulona modrá 100ml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</si>
  <si>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</si>
  <si>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</si>
  <si>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</si>
  <si>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</si>
  <si>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</si>
  <si>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</si>
  <si>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</si>
  <si>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</si>
  <si>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</si>
  <si>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</si>
  <si>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149018</t>
  </si>
  <si>
    <t>49018</t>
  </si>
  <si>
    <t>POR GTT SOL 1X30ML</t>
  </si>
  <si>
    <t>156926</t>
  </si>
  <si>
    <t>56926</t>
  </si>
  <si>
    <t>AQUA PRO INJECTIONE BRAUN</t>
  </si>
  <si>
    <t>INJ SOL 20X10ML-PLA</t>
  </si>
  <si>
    <t>841543</t>
  </si>
  <si>
    <t>MENALIND Krém na ruce 200ml</t>
  </si>
  <si>
    <t>187149</t>
  </si>
  <si>
    <t>87149</t>
  </si>
  <si>
    <t>THYROZOL 10</t>
  </si>
  <si>
    <t>TBL OBD 50X10MG</t>
  </si>
  <si>
    <t>131385</t>
  </si>
  <si>
    <t>31385</t>
  </si>
  <si>
    <t>TENSIOMIN</t>
  </si>
  <si>
    <t>TBL 30X12.5MG</t>
  </si>
  <si>
    <t>162322</t>
  </si>
  <si>
    <t>62322</t>
  </si>
  <si>
    <t>MAXI-KALZ 500</t>
  </si>
  <si>
    <t>TBL EFF 20X500MG</t>
  </si>
  <si>
    <t>188663</t>
  </si>
  <si>
    <t>17994</t>
  </si>
  <si>
    <t>CALCII CARBONICI 0,5 TBL. MEDICAMENTA</t>
  </si>
  <si>
    <t>POR TBL NOB 100X0.5GM</t>
  </si>
  <si>
    <t>394072</t>
  </si>
  <si>
    <t>1000</t>
  </si>
  <si>
    <t>KL KAPSLE</t>
  </si>
  <si>
    <t>900071</t>
  </si>
  <si>
    <t>KL TBL MAGN.LACT 0,5G+B6 0,02G, 100TBL</t>
  </si>
  <si>
    <t>921533</t>
  </si>
  <si>
    <t>KL UNG.ELOCOM 15G,LENIENS AD 100G</t>
  </si>
  <si>
    <t>100810</t>
  </si>
  <si>
    <t>810</t>
  </si>
  <si>
    <t>SANORIN EMULSIO</t>
  </si>
  <si>
    <t>GTT NAS 10ML 0.1%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</si>
  <si>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</si>
  <si>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</si>
  <si>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</si>
  <si>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</si>
  <si>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</si>
  <si>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</si>
  <si>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</si>
  <si>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</si>
  <si>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100966</t>
  </si>
  <si>
    <t>966</t>
  </si>
  <si>
    <t>SPECIES UROLOGICAE PLANTA</t>
  </si>
  <si>
    <t>SPC 1X100GM</t>
  </si>
  <si>
    <t>192414</t>
  </si>
  <si>
    <t>92414</t>
  </si>
  <si>
    <t>SEPTONEX</t>
  </si>
  <si>
    <t>SPR 1X45ML</t>
  </si>
  <si>
    <t>901235</t>
  </si>
  <si>
    <t>IR AC.BORICI AQ.OPHTAL.250 ml</t>
  </si>
  <si>
    <t>IR OČNÍ VODA 250 ml</t>
  </si>
  <si>
    <t>844864</t>
  </si>
  <si>
    <t>85346</t>
  </si>
  <si>
    <t>INFECTOSCAB 5% KRÉM DRM</t>
  </si>
  <si>
    <t>1X30G</t>
  </si>
  <si>
    <t>114826</t>
  </si>
  <si>
    <t>14826</t>
  </si>
  <si>
    <t>FLECTOR EP GEL</t>
  </si>
  <si>
    <t>DRM GEL 1X100GM</t>
  </si>
  <si>
    <t>196521</t>
  </si>
  <si>
    <t>96521</t>
  </si>
  <si>
    <t>SEPTISAN</t>
  </si>
  <si>
    <t>58159</t>
  </si>
  <si>
    <t>SANORIN 1 PM</t>
  </si>
  <si>
    <t>NAS SPR SOL 1X10ML</t>
  </si>
  <si>
    <t>158893</t>
  </si>
  <si>
    <t>58893</t>
  </si>
  <si>
    <t>XALATAN</t>
  </si>
  <si>
    <t>GTT OPH 1X2.5ML</t>
  </si>
  <si>
    <t>176954</t>
  </si>
  <si>
    <t>ALGIFEN NEO</t>
  </si>
  <si>
    <t>POR GTT SOL 1X50ML</t>
  </si>
  <si>
    <t>200863</t>
  </si>
  <si>
    <t>OPHTHALMO-SEPTONEX</t>
  </si>
  <si>
    <t>OPH GTT SOL 1X10ML PLAST</t>
  </si>
  <si>
    <t>841023</t>
  </si>
  <si>
    <t>Apotheke Heřmánek pravý čaj 20x2g n.s.</t>
  </si>
  <si>
    <t>198054</t>
  </si>
  <si>
    <t>SANVAL 10 MG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</si>
  <si>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</si>
  <si>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</si>
  <si>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</si>
  <si>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</si>
  <si>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</si>
  <si>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</si>
  <si>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</si>
  <si>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</si>
  <si>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166030</t>
  </si>
  <si>
    <t>66030</t>
  </si>
  <si>
    <t>ZODAC</t>
  </si>
  <si>
    <t>TBL OBD 30X10MG</t>
  </si>
  <si>
    <t>142546</t>
  </si>
  <si>
    <t>42546</t>
  </si>
  <si>
    <t>POR SIR 1X200ML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</si>
  <si>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</si>
  <si>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</si>
  <si>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</si>
  <si>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</si>
  <si>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</si>
  <si>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</si>
  <si>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</si>
  <si>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</si>
  <si>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147133</t>
  </si>
  <si>
    <t>47133</t>
  </si>
  <si>
    <t>LETROX 150</t>
  </si>
  <si>
    <t>TBL 100X150RG</t>
  </si>
  <si>
    <t>187425</t>
  </si>
  <si>
    <t>LETROX 50</t>
  </si>
  <si>
    <t>POR TBL NOB 100X50RG II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</si>
  <si>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</si>
  <si>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</si>
  <si>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</si>
  <si>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</si>
  <si>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</si>
  <si>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</si>
  <si>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</si>
  <si>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</si>
  <si>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</si>
  <si>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</si>
  <si>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</si>
  <si>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</si>
  <si>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</si>
  <si>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162052</t>
  </si>
  <si>
    <t>62052</t>
  </si>
  <si>
    <t>DUOMOX 1000</t>
  </si>
  <si>
    <t>POR TBL SUS 20X1000MG</t>
  </si>
  <si>
    <t>105951</t>
  </si>
  <si>
    <t>5951</t>
  </si>
  <si>
    <t>AMOKSIKLAV 1G</t>
  </si>
  <si>
    <t>TBL OBD 14X1GM</t>
  </si>
  <si>
    <t>50113014</t>
  </si>
  <si>
    <t>176150</t>
  </si>
  <si>
    <t>76150</t>
  </si>
  <si>
    <t>BATRAFEN</t>
  </si>
  <si>
    <t>CRM 1X20GM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</si>
  <si>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</si>
  <si>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</si>
  <si>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</si>
  <si>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</si>
  <si>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</si>
  <si>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</si>
  <si>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51367</t>
  </si>
  <si>
    <t>INF SOL 10X250MLPELAH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</si>
  <si>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</si>
  <si>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</si>
  <si>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</si>
  <si>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</si>
  <si>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</si>
  <si>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</si>
  <si>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</si>
  <si>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</si>
  <si>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</si>
  <si>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</si>
  <si>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</si>
  <si>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</si>
  <si>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</si>
  <si>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</si>
  <si>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</si>
  <si>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</si>
  <si>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</si>
  <si>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</si>
  <si>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</si>
  <si>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124067</t>
  </si>
  <si>
    <t>HYDROCORTISON VUAB 100 MG</t>
  </si>
  <si>
    <t>INJ PLV SOL 1X100MG</t>
  </si>
  <si>
    <t>131215</t>
  </si>
  <si>
    <t>31215</t>
  </si>
  <si>
    <t>TBL 30X25MG</t>
  </si>
  <si>
    <t>193746</t>
  </si>
  <si>
    <t>93746</t>
  </si>
  <si>
    <t>HEPARIN LECIVA</t>
  </si>
  <si>
    <t>INJ 1X10ML/50KU</t>
  </si>
  <si>
    <t>845369</t>
  </si>
  <si>
    <t>107987</t>
  </si>
  <si>
    <t>ANALGIN</t>
  </si>
  <si>
    <t>INJ SOL 5X5ML</t>
  </si>
  <si>
    <t>846599</t>
  </si>
  <si>
    <t>107754</t>
  </si>
  <si>
    <t>Dobutamin Admeda 250 inf.sol50ml</t>
  </si>
  <si>
    <t>100536</t>
  </si>
  <si>
    <t>536</t>
  </si>
  <si>
    <t>NORADRENALIN LECIVA</t>
  </si>
  <si>
    <t>185071</t>
  </si>
  <si>
    <t>85071</t>
  </si>
  <si>
    <t>NITROMINT</t>
  </si>
  <si>
    <t>ORM SPR SLG 1X10GM</t>
  </si>
  <si>
    <t>169755</t>
  </si>
  <si>
    <t>69755</t>
  </si>
  <si>
    <t>ARDEANUTRISOL G 40</t>
  </si>
  <si>
    <t>INF 1X80ML</t>
  </si>
  <si>
    <t>2584</t>
  </si>
  <si>
    <t>GLUKÓZA 40 BRAUN</t>
  </si>
  <si>
    <t>166503</t>
  </si>
  <si>
    <t>66503</t>
  </si>
  <si>
    <t>DRM SPR SOL 1X30ML</t>
  </si>
  <si>
    <t>394627</t>
  </si>
  <si>
    <t>KL BARVA NA  DETI 20 g</t>
  </si>
  <si>
    <t>157992</t>
  </si>
  <si>
    <t>57992</t>
  </si>
  <si>
    <t>STADALAX</t>
  </si>
  <si>
    <t>POR TBL OBD 20X5MG</t>
  </si>
  <si>
    <t>989497</t>
  </si>
  <si>
    <t>Diamox inj.sicc.1x500mg</t>
  </si>
  <si>
    <t>131934</t>
  </si>
  <si>
    <t>31934</t>
  </si>
  <si>
    <t>VENTOLIN INHALER N</t>
  </si>
  <si>
    <t>INHSUSPSS200X100RG</t>
  </si>
  <si>
    <t>130164</t>
  </si>
  <si>
    <t>30164</t>
  </si>
  <si>
    <t>MIDAZOLAM TORREX 1MG/ML</t>
  </si>
  <si>
    <t>INJ 10X5ML/5MG</t>
  </si>
  <si>
    <t>930589</t>
  </si>
  <si>
    <t>KL ETHANOLUM BENZ.DENAT. 900 ml / 720g/</t>
  </si>
  <si>
    <t>UN 1170</t>
  </si>
  <si>
    <t>930224</t>
  </si>
  <si>
    <t>KL BENZINUM 900 ml</t>
  </si>
  <si>
    <t>UN 3295</t>
  </si>
  <si>
    <t>31915</t>
  </si>
  <si>
    <t>GLUKÓZA 10 BRAUN</t>
  </si>
  <si>
    <t>51383</t>
  </si>
  <si>
    <t>INF SOL 10X500MLPELAH</t>
  </si>
  <si>
    <t>103645</t>
  </si>
  <si>
    <t>3645</t>
  </si>
  <si>
    <t>DIMEXOL</t>
  </si>
  <si>
    <t>TBL 30X200MG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</si>
  <si>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</si>
  <si>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</si>
  <si>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</si>
  <si>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</si>
  <si>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</si>
  <si>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</si>
  <si>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</si>
  <si>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</si>
  <si>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186990</t>
  </si>
  <si>
    <t>86990</t>
  </si>
  <si>
    <t>ARDEAOSMOSOL MA 15 (Mannitol)</t>
  </si>
  <si>
    <t>INF 1X200ML</t>
  </si>
  <si>
    <t>191836</t>
  </si>
  <si>
    <t>91836</t>
  </si>
  <si>
    <t>TORECAN</t>
  </si>
  <si>
    <t>INJ 5X1ML/6.5MG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</si>
  <si>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</si>
  <si>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</si>
  <si>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</si>
  <si>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</si>
  <si>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</si>
  <si>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</si>
  <si>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</si>
  <si>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</si>
  <si>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</si>
  <si>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395023</t>
  </si>
  <si>
    <t>Persantin 5 x 2 ml/10 mg</t>
  </si>
  <si>
    <t>900628</t>
  </si>
  <si>
    <t>IR  ACD/A 500 ML</t>
  </si>
  <si>
    <t>IR</t>
  </si>
  <si>
    <t>132087</t>
  </si>
  <si>
    <t>32087</t>
  </si>
  <si>
    <t>TRALGIT 100 INJ</t>
  </si>
  <si>
    <t>INJ SOL 5X2ML/100MG</t>
  </si>
  <si>
    <t>126786</t>
  </si>
  <si>
    <t>26786</t>
  </si>
  <si>
    <t>NOVORAPID 100 U/ML</t>
  </si>
  <si>
    <t>INJ SOL 1X10ML</t>
  </si>
  <si>
    <t>130215</t>
  </si>
  <si>
    <t>30215</t>
  </si>
  <si>
    <t>MIDAZOLAM TORREX 5MG/ML</t>
  </si>
  <si>
    <t>INJ 10X10ML/50MG</t>
  </si>
  <si>
    <t>50113009</t>
  </si>
  <si>
    <t>122077</t>
  </si>
  <si>
    <t>22077</t>
  </si>
  <si>
    <t>IOMERON 400</t>
  </si>
  <si>
    <t>INJ SOL 1X200ML</t>
  </si>
  <si>
    <t>167779</t>
  </si>
  <si>
    <t>RAPISCAN 400 MCG</t>
  </si>
  <si>
    <t>INJ SOL 1X5ML</t>
  </si>
  <si>
    <t>195609</t>
  </si>
  <si>
    <t>95609</t>
  </si>
  <si>
    <t>MICROPAQUE CT</t>
  </si>
  <si>
    <t>SUS 1X2000ML/100GM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</si>
  <si>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</si>
  <si>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</si>
  <si>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</si>
  <si>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</si>
  <si>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</si>
  <si>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</si>
  <si>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</si>
  <si>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</si>
  <si>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</si>
  <si>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</si>
  <si>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</si>
  <si>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</si>
  <si>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</si>
  <si>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antibiotika</t>
  </si>
  <si>
    <t>Lékárna - antimykotika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</si>
  <si>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</si>
  <si>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</si>
  <si>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</si>
  <si>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</si>
  <si>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</si>
  <si>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H03AA01 - Levothyroxin, sodná sůl</t>
  </si>
  <si>
    <t>V08AB05 - Jopromid</t>
  </si>
  <si>
    <t>A10AB05 - Inzulin aspart</t>
  </si>
  <si>
    <t>N05BA12 - Alprazolam</t>
  </si>
  <si>
    <t>N05CD08 - Midazolam</t>
  </si>
  <si>
    <t>R03AC02 - Salbutamol</t>
  </si>
  <si>
    <t>R06AE07 - Cetirizin</t>
  </si>
  <si>
    <t>J01CR02 - Amoxicilin a enzymový inhibitor</t>
  </si>
  <si>
    <t>A06AD11 - Laktulóza</t>
  </si>
  <si>
    <t>N02AX02 - Tramadol</t>
  </si>
  <si>
    <t>A06AD11</t>
  </si>
  <si>
    <t>H03AA01</t>
  </si>
  <si>
    <t>POR TBL NOB 100X150RG</t>
  </si>
  <si>
    <t>POR TBL NOB 100X100RG I</t>
  </si>
  <si>
    <t>J01CR02</t>
  </si>
  <si>
    <t>AMOKSIKLAV 1 G</t>
  </si>
  <si>
    <t>POR TBL FLM 14X1GM</t>
  </si>
  <si>
    <t>N05BA12</t>
  </si>
  <si>
    <t>XANAX SR 0,5 MG</t>
  </si>
  <si>
    <t>POR TBL PRO 30X0.5MG</t>
  </si>
  <si>
    <t>R06AE07</t>
  </si>
  <si>
    <t>POR TBL FLM 30X10MG</t>
  </si>
  <si>
    <t>N05CD08</t>
  </si>
  <si>
    <t>MIDAZOLAM TORREX 1 MG/ML</t>
  </si>
  <si>
    <t>INJ SOL 10X5ML/5MG</t>
  </si>
  <si>
    <t>R03AC02</t>
  </si>
  <si>
    <t>INH SUS PSS 200X100RG</t>
  </si>
  <si>
    <t>A10AB05</t>
  </si>
  <si>
    <t>N02AX02</t>
  </si>
  <si>
    <t>MIDAZOLAM TORREX 5 MG/ML</t>
  </si>
  <si>
    <t>INJ SOL 10X10ML/50MG</t>
  </si>
  <si>
    <t>V08AB05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</si>
  <si>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</si>
  <si>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</si>
  <si>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</si>
  <si>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</si>
  <si>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</si>
  <si>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</si>
  <si>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</si>
  <si>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</si>
  <si>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IPLP</t>
  </si>
  <si>
    <t>89301221</t>
  </si>
  <si>
    <t>Standardní lůžková péče Celkem</t>
  </si>
  <si>
    <t>89301222</t>
  </si>
  <si>
    <t>Všeobecná ambulance Celkem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</si>
  <si>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</si>
  <si>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</si>
  <si>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</si>
  <si>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</si>
  <si>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</si>
  <si>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</si>
  <si>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</si>
  <si>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</si>
  <si>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</si>
  <si>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</si>
  <si>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Ambroxol</t>
  </si>
  <si>
    <t>Chlorid draselný</t>
  </si>
  <si>
    <t>17188</t>
  </si>
  <si>
    <t>POR TBL FLM 50X500MG</t>
  </si>
  <si>
    <t>Levothyroxin, sodná sůl</t>
  </si>
  <si>
    <t>147452</t>
  </si>
  <si>
    <t>EUTHYROX 88 MIKROGRAMŮ</t>
  </si>
  <si>
    <t>POR TBL NOB 100X88RG I</t>
  </si>
  <si>
    <t>147464</t>
  </si>
  <si>
    <t>EUTHYROX 137 MIKROGRAMŮ</t>
  </si>
  <si>
    <t>POR TBL NOB 100X137RG I</t>
  </si>
  <si>
    <t>169714</t>
  </si>
  <si>
    <t>LETROX 125</t>
  </si>
  <si>
    <t>POR TBL NOB 100X125MCG</t>
  </si>
  <si>
    <t>30021</t>
  </si>
  <si>
    <t>EUTHYROX 125 MIKROGRAMŮ</t>
  </si>
  <si>
    <t>POR TBL NOB 100X125RG</t>
  </si>
  <si>
    <t>47142</t>
  </si>
  <si>
    <t>POR TBL NOB 50X100RG I</t>
  </si>
  <si>
    <t>69191</t>
  </si>
  <si>
    <t>EUTHYROX 150 MIKROGRAMŮ</t>
  </si>
  <si>
    <t>EUTHYROX 100 MIKROGRAMŮ</t>
  </si>
  <si>
    <t>POR TBL NOB 100X100RG</t>
  </si>
  <si>
    <t>84246</t>
  </si>
  <si>
    <t>POR TBL NOB 25X100RG I</t>
  </si>
  <si>
    <t>47132</t>
  </si>
  <si>
    <t>POR TBL NOB 50X150RG</t>
  </si>
  <si>
    <t>69192</t>
  </si>
  <si>
    <t>187428</t>
  </si>
  <si>
    <t>POR TBL NOB 50X100RG II</t>
  </si>
  <si>
    <t>Omeprazol</t>
  </si>
  <si>
    <t>132526</t>
  </si>
  <si>
    <t>HELICID 10</t>
  </si>
  <si>
    <t>POR CPS ETD 28X10MG</t>
  </si>
  <si>
    <t>132531</t>
  </si>
  <si>
    <t>HELICID 20</t>
  </si>
  <si>
    <t>14449</t>
  </si>
  <si>
    <t>OMEPRAZOL 20 GALMED</t>
  </si>
  <si>
    <t>POR CPS DUR 56X20MG</t>
  </si>
  <si>
    <t>POR CPS ETD 90X20MG SKLO</t>
  </si>
  <si>
    <t>Prednison</t>
  </si>
  <si>
    <t>PREDNISON 20 LÉČIVA</t>
  </si>
  <si>
    <t>POR TBL NOB 20X20MG</t>
  </si>
  <si>
    <t>Thiamazol</t>
  </si>
  <si>
    <t>87148</t>
  </si>
  <si>
    <t>POR TBL FLM 50X10MG</t>
  </si>
  <si>
    <t>Uhličitan vápenatý</t>
  </si>
  <si>
    <t>POR TBL EFF 10X1000MG</t>
  </si>
  <si>
    <t>Bisoprolol</t>
  </si>
  <si>
    <t>47740</t>
  </si>
  <si>
    <t>RIVOCOR 5</t>
  </si>
  <si>
    <t>POR TBL FLM 30X5MG</t>
  </si>
  <si>
    <t>Citalopram</t>
  </si>
  <si>
    <t>17425</t>
  </si>
  <si>
    <t>CITALEC 10 ZENTIVA</t>
  </si>
  <si>
    <t>POR TBL FLM 30X10 MG</t>
  </si>
  <si>
    <t>POR TBL FLM 100X500MG</t>
  </si>
  <si>
    <t>Jiná</t>
  </si>
  <si>
    <t>999999</t>
  </si>
  <si>
    <t>Jiný</t>
  </si>
  <si>
    <t>147456</t>
  </si>
  <si>
    <t>EUTHYROX 112 MIKROGRAMŮ</t>
  </si>
  <si>
    <t>POR TBL NOB 100X112RG I</t>
  </si>
  <si>
    <t>147458</t>
  </si>
  <si>
    <t>POR TBL NOB 100X112RG II</t>
  </si>
  <si>
    <t>147460</t>
  </si>
  <si>
    <t>EUTHYROX 200 MIKROGRAMŮ</t>
  </si>
  <si>
    <t>POR TBL NOB 100X200RG I</t>
  </si>
  <si>
    <t>147462</t>
  </si>
  <si>
    <t>POR TBL NOB 100X200RG II</t>
  </si>
  <si>
    <t>147466</t>
  </si>
  <si>
    <t>POR TBL NOB 100X137RG II</t>
  </si>
  <si>
    <t>30018</t>
  </si>
  <si>
    <t>LETROX 75</t>
  </si>
  <si>
    <t>POR TBL NOB 100X75MCG I</t>
  </si>
  <si>
    <t>46692</t>
  </si>
  <si>
    <t>EUTHYROX 75 MIKROGRAMŮ</t>
  </si>
  <si>
    <t>POR TBL NOB 100X75RG</t>
  </si>
  <si>
    <t>Perindopril a amlodipin</t>
  </si>
  <si>
    <t>124087</t>
  </si>
  <si>
    <t>PRESTANCE 5 MG/5 MG</t>
  </si>
  <si>
    <t>POR TBL NOB 30</t>
  </si>
  <si>
    <t>Propylthiouracil</t>
  </si>
  <si>
    <t>14914</t>
  </si>
  <si>
    <t>PROPYCIL 50</t>
  </si>
  <si>
    <t>POR TBL NOB 100X50MG</t>
  </si>
  <si>
    <t>Dexamethason a antiinfektiva</t>
  </si>
  <si>
    <t>57866</t>
  </si>
  <si>
    <t>TOBRADEX</t>
  </si>
  <si>
    <t>OPH GTT SUS 1X5ML</t>
  </si>
  <si>
    <t>Escitalopram</t>
  </si>
  <si>
    <t>20132</t>
  </si>
  <si>
    <t>CIPRALEX 10 MG</t>
  </si>
  <si>
    <t>POR TBL FLM 28X10MG I</t>
  </si>
  <si>
    <t>Hořčík (různé sole v kombinaci)</t>
  </si>
  <si>
    <t>66555</t>
  </si>
  <si>
    <t>MAGNOSOLV</t>
  </si>
  <si>
    <t>POR GRA SOL 30</t>
  </si>
  <si>
    <t>132530</t>
  </si>
  <si>
    <t>Vápník, kombinace s vitaminem D a/nebo jinými léčivy</t>
  </si>
  <si>
    <t>57610</t>
  </si>
  <si>
    <t>KOMBI-KALZ 1000/880</t>
  </si>
  <si>
    <t>POR GRA SOL 30-SÁČ</t>
  </si>
  <si>
    <t>Alfakalcidol</t>
  </si>
  <si>
    <t>14399</t>
  </si>
  <si>
    <t>ALPHA D3 1 MCG</t>
  </si>
  <si>
    <t>POR CPS MOL 100X1RG</t>
  </si>
  <si>
    <t>47141</t>
  </si>
  <si>
    <t>POR TBL NOB 100X50RG I</t>
  </si>
  <si>
    <t>Acebutolol</t>
  </si>
  <si>
    <t>80058</t>
  </si>
  <si>
    <t>SECTRAL 400 MG</t>
  </si>
  <si>
    <t>Adapalen</t>
  </si>
  <si>
    <t>46643</t>
  </si>
  <si>
    <t>DIFFERINE KRÉM</t>
  </si>
  <si>
    <t>DRM CRM 1X30GM/30MG</t>
  </si>
  <si>
    <t>Alprazolam</t>
  </si>
  <si>
    <t>90957</t>
  </si>
  <si>
    <t>XANAX 0,25 MG</t>
  </si>
  <si>
    <t>POR TBL NOB 30X0.25MG</t>
  </si>
  <si>
    <t>90959</t>
  </si>
  <si>
    <t>XANAX 0,5 MG</t>
  </si>
  <si>
    <t>POR TBL NOB 30X0.5MG</t>
  </si>
  <si>
    <t>103185</t>
  </si>
  <si>
    <t>POR TBL NOB 100X0.5MG</t>
  </si>
  <si>
    <t>Amoxicilin a enzymový inhibitor</t>
  </si>
  <si>
    <t>12494</t>
  </si>
  <si>
    <t>AUGMENTIN 1 G</t>
  </si>
  <si>
    <t>200530</t>
  </si>
  <si>
    <t>POR TBL FLM 24X1GM</t>
  </si>
  <si>
    <t>Atorvastatin</t>
  </si>
  <si>
    <t>93017</t>
  </si>
  <si>
    <t>SORTIS 20 MG</t>
  </si>
  <si>
    <t>POR TBL FLM 50X20MG</t>
  </si>
  <si>
    <t>Azithromycin</t>
  </si>
  <si>
    <t>10382</t>
  </si>
  <si>
    <t>AZITROX 500</t>
  </si>
  <si>
    <t>POR TBL FLM 3X500MG</t>
  </si>
  <si>
    <t>45010</t>
  </si>
  <si>
    <t>AZITROMYCIN SANDOZ 500 MG</t>
  </si>
  <si>
    <t>17424</t>
  </si>
  <si>
    <t>POR TBL FLM 20X10 MG</t>
  </si>
  <si>
    <t>Desloratadin</t>
  </si>
  <si>
    <t>26330</t>
  </si>
  <si>
    <t>AERIUS 5 MG</t>
  </si>
  <si>
    <t>POR TBL FLM 50X5MG</t>
  </si>
  <si>
    <t>27899</t>
  </si>
  <si>
    <t>POR TBL FLM 90X5MG</t>
  </si>
  <si>
    <t>Diosmin, kombinace</t>
  </si>
  <si>
    <t>201992</t>
  </si>
  <si>
    <t>DETRALEX</t>
  </si>
  <si>
    <t>POR TBL FLM 120X500MG</t>
  </si>
  <si>
    <t>185435</t>
  </si>
  <si>
    <t>Erdostein</t>
  </si>
  <si>
    <t>87073</t>
  </si>
  <si>
    <t>ERDOMED</t>
  </si>
  <si>
    <t>POR PLV SOL 20X225MG</t>
  </si>
  <si>
    <t>199680</t>
  </si>
  <si>
    <t>POR CPS DUR 60X300MG</t>
  </si>
  <si>
    <t>Gliklazid</t>
  </si>
  <si>
    <t>131996</t>
  </si>
  <si>
    <t>APO-GLICLAZID MR 30 MG</t>
  </si>
  <si>
    <t>POR TBL PRO 120X30MG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</si>
  <si>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</si>
  <si>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</si>
  <si>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</si>
  <si>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</si>
  <si>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</si>
  <si>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</si>
  <si>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</si>
  <si>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</si>
  <si>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Indapamid</t>
  </si>
  <si>
    <t>96696</t>
  </si>
  <si>
    <t>INDAP</t>
  </si>
  <si>
    <t>POR CPS DUR 30X2.5MG</t>
  </si>
  <si>
    <t>Isotretinoin, kombinace</t>
  </si>
  <si>
    <t>169737</t>
  </si>
  <si>
    <t>ISOTREXIN</t>
  </si>
  <si>
    <t>DRM GEL 1X30GM</t>
  </si>
  <si>
    <t>Jiná antibiotika pro lokální aplikaci</t>
  </si>
  <si>
    <t>DRM UNG 1X10GM</t>
  </si>
  <si>
    <t>Kalcitriol</t>
  </si>
  <si>
    <t>14938</t>
  </si>
  <si>
    <t>ROCALTROL 0,50 MCG</t>
  </si>
  <si>
    <t>POR CPS MOL 30X0.50RG</t>
  </si>
  <si>
    <t>Karvedilol</t>
  </si>
  <si>
    <t>21883</t>
  </si>
  <si>
    <t>CORYOL 6,25 MG</t>
  </si>
  <si>
    <t>POR TBL NOB 56X6.25 MG</t>
  </si>
  <si>
    <t>Klopidogrel</t>
  </si>
  <si>
    <t>149486</t>
  </si>
  <si>
    <t>ZYLLT 75 MG</t>
  </si>
  <si>
    <t>POR TBL FLM 90X75MG</t>
  </si>
  <si>
    <t>169252</t>
  </si>
  <si>
    <t>TROMBEX 75 MG POTAHOVANÉ TABLETY</t>
  </si>
  <si>
    <t>Kyselina acetylsalicylová</t>
  </si>
  <si>
    <t>155782</t>
  </si>
  <si>
    <t>GODASAL 100</t>
  </si>
  <si>
    <t>POR TBL NOB 100</t>
  </si>
  <si>
    <t>147454</t>
  </si>
  <si>
    <t>POR TBL NOB 100X88RG II</t>
  </si>
  <si>
    <t>164997</t>
  </si>
  <si>
    <t>ELTROXIN 100 MCG</t>
  </si>
  <si>
    <t>POR TBL NOB 100X0.1MG</t>
  </si>
  <si>
    <t>172044</t>
  </si>
  <si>
    <t>187427</t>
  </si>
  <si>
    <t>POR TBL NOB 100X100RG II</t>
  </si>
  <si>
    <t>EUTHYROX 50 MIKROGRAMŮ</t>
  </si>
  <si>
    <t>POR TBL NOB 100X50RG</t>
  </si>
  <si>
    <t>Metoprolol</t>
  </si>
  <si>
    <t>46981</t>
  </si>
  <si>
    <t>BETALOC SR 200 MG</t>
  </si>
  <si>
    <t>POR TBL PRO 30X200MG</t>
  </si>
  <si>
    <t>49941</t>
  </si>
  <si>
    <t>BETALOC ZOK 100 MG</t>
  </si>
  <si>
    <t>POR TBL PRO 100X100MG</t>
  </si>
  <si>
    <t>Mometason</t>
  </si>
  <si>
    <t>14325</t>
  </si>
  <si>
    <t>ELOCOM</t>
  </si>
  <si>
    <t>DRM SOL 1X20ML 0.1%</t>
  </si>
  <si>
    <t>Mupirocin</t>
  </si>
  <si>
    <t>Nimesulid</t>
  </si>
  <si>
    <t>17187</t>
  </si>
  <si>
    <t>NIMESIL</t>
  </si>
  <si>
    <t>POR GRA SUS 30X100MG</t>
  </si>
  <si>
    <t>Nitrofurantoin</t>
  </si>
  <si>
    <t>154748</t>
  </si>
  <si>
    <t>NITROFURANTOIN - RATIOPHARM 100 MG</t>
  </si>
  <si>
    <t>POR CPS PRO 50X100MG</t>
  </si>
  <si>
    <t>Pantoprazol</t>
  </si>
  <si>
    <t>119688</t>
  </si>
  <si>
    <t>CONTROLOC 40 MG</t>
  </si>
  <si>
    <t>POR TBL ENT 100X40MG I</t>
  </si>
  <si>
    <t>Perindopril</t>
  </si>
  <si>
    <t>101211</t>
  </si>
  <si>
    <t>PRESTARIUM NEO</t>
  </si>
  <si>
    <t>170679</t>
  </si>
  <si>
    <t>AMLESSA 8 MG/5 MG</t>
  </si>
  <si>
    <t>Perindopril a diuretika</t>
  </si>
  <si>
    <t>122681</t>
  </si>
  <si>
    <t>PRESTARIUM NEO COMBI 5 MG/1,25 MG</t>
  </si>
  <si>
    <t>POR TBL FLM 100</t>
  </si>
  <si>
    <t>122690</t>
  </si>
  <si>
    <t>POR TBL FLM 90</t>
  </si>
  <si>
    <t>Pitofenon a analgetika</t>
  </si>
  <si>
    <t>50335</t>
  </si>
  <si>
    <t>POR GTT SOL 1X25ML</t>
  </si>
  <si>
    <t>Prokinetika</t>
  </si>
  <si>
    <t>166760</t>
  </si>
  <si>
    <t>KINITO 50 MG, POTAHOVANÉ TABLETY</t>
  </si>
  <si>
    <t>POR TBL FLM 100X50MG</t>
  </si>
  <si>
    <t>Pseudoefedrin, kombinace</t>
  </si>
  <si>
    <t>83059</t>
  </si>
  <si>
    <t>CLARINASE REPETABS</t>
  </si>
  <si>
    <t>POR TBL RET 14</t>
  </si>
  <si>
    <t>Ramipril</t>
  </si>
  <si>
    <t>56981</t>
  </si>
  <si>
    <t>TRITACE 5 MG</t>
  </si>
  <si>
    <t>POR TBL NOB 30X5MG</t>
  </si>
  <si>
    <t>Rilmenidin</t>
  </si>
  <si>
    <t>125641</t>
  </si>
  <si>
    <t>TENAXUM</t>
  </si>
  <si>
    <t>POR TBL NOB 90X1MG</t>
  </si>
  <si>
    <t>84360</t>
  </si>
  <si>
    <t>POR TBL NOB 30X1MG</t>
  </si>
  <si>
    <t>Spazmolytika, psycholeptika a analgetika v kombinaci</t>
  </si>
  <si>
    <t>91261</t>
  </si>
  <si>
    <t>SPASMOPAN</t>
  </si>
  <si>
    <t>RCT SUP 5</t>
  </si>
  <si>
    <t>Sulfadiazin, stříbrná sůl, kombinace</t>
  </si>
  <si>
    <t>14877</t>
  </si>
  <si>
    <t>IALUGEN PLUS</t>
  </si>
  <si>
    <t>DRM CRM 1X60GM</t>
  </si>
  <si>
    <t>Sulfamethoxazol a trimethoprim</t>
  </si>
  <si>
    <t>3377</t>
  </si>
  <si>
    <t>BISEPTOL 480</t>
  </si>
  <si>
    <t>POR TBL NOB 20X480MG</t>
  </si>
  <si>
    <t>Tamsulosin</t>
  </si>
  <si>
    <t>51819</t>
  </si>
  <si>
    <t>TANYZ</t>
  </si>
  <si>
    <t>POR CPS RDR 56X0,4MG</t>
  </si>
  <si>
    <t>Trandolapril a verapamil</t>
  </si>
  <si>
    <t>14695</t>
  </si>
  <si>
    <t>TARKA 180/2 MG TBL.</t>
  </si>
  <si>
    <t>POR TBL RET 98</t>
  </si>
  <si>
    <t>14693</t>
  </si>
  <si>
    <t>POR TBL RET 28</t>
  </si>
  <si>
    <t>15139</t>
  </si>
  <si>
    <t>TARKA 240/4 MG TBL.</t>
  </si>
  <si>
    <t>POR TBL RET 56</t>
  </si>
  <si>
    <t>14694</t>
  </si>
  <si>
    <t>Tretinoin</t>
  </si>
  <si>
    <t>15388</t>
  </si>
  <si>
    <t>RETIN-A 0,05%</t>
  </si>
  <si>
    <t>DRM CRM 1X30GM</t>
  </si>
  <si>
    <t>49985</t>
  </si>
  <si>
    <t>LOCACID</t>
  </si>
  <si>
    <t>DRM CRM 1X30GM 0.05%</t>
  </si>
  <si>
    <t>Troxerutin</t>
  </si>
  <si>
    <t>4336</t>
  </si>
  <si>
    <t>CILKANOL</t>
  </si>
  <si>
    <t>POR CPS DUR 30X300MG</t>
  </si>
  <si>
    <t>164888</t>
  </si>
  <si>
    <t>CALTRATE 600 MG/400 IU D3 POTAHOVANÁ TABLETA</t>
  </si>
  <si>
    <t>Zolpidem</t>
  </si>
  <si>
    <t>16285</t>
  </si>
  <si>
    <t>STILNOX</t>
  </si>
  <si>
    <t>16286</t>
  </si>
  <si>
    <t>132803</t>
  </si>
  <si>
    <t>Dienogest a ethinylestradiol</t>
  </si>
  <si>
    <t>171030</t>
  </si>
  <si>
    <t>BONADEA</t>
  </si>
  <si>
    <t>POR TBL FLM 3X21</t>
  </si>
  <si>
    <t>Pioglitazon</t>
  </si>
  <si>
    <t>193032</t>
  </si>
  <si>
    <t>PIOGLITAZON ACTAVIS 30 MG</t>
  </si>
  <si>
    <t>POR TBL NOB 28X30MG</t>
  </si>
  <si>
    <t>193034</t>
  </si>
  <si>
    <t>POR TBL NOB 50X30MG</t>
  </si>
  <si>
    <t>14398</t>
  </si>
  <si>
    <t>POR CPS MOL 30X1RG</t>
  </si>
  <si>
    <t>20461</t>
  </si>
  <si>
    <t>AMBROSAN KAPKY</t>
  </si>
  <si>
    <t>POR GTT SOL 1X100ML</t>
  </si>
  <si>
    <t>Cefuroxim</t>
  </si>
  <si>
    <t>169034</t>
  </si>
  <si>
    <t>XORIMAX 500 MG POTAHOVANÉ TABLETY</t>
  </si>
  <si>
    <t>POR TBL FLM 16X500MG</t>
  </si>
  <si>
    <t>Cinolazepam</t>
  </si>
  <si>
    <t>68602</t>
  </si>
  <si>
    <t>GERODORM</t>
  </si>
  <si>
    <t>POR TBL NOB 10X40MG</t>
  </si>
  <si>
    <t>28831</t>
  </si>
  <si>
    <t>AERIUS 2,5 MG</t>
  </si>
  <si>
    <t>POR TBL DIS 30X2.5MG</t>
  </si>
  <si>
    <t>2546</t>
  </si>
  <si>
    <t>MAXITROL</t>
  </si>
  <si>
    <t>132547</t>
  </si>
  <si>
    <t>POR TBL FLM 60X500MG</t>
  </si>
  <si>
    <t>Drotaverin</t>
  </si>
  <si>
    <t>192729</t>
  </si>
  <si>
    <t>NO-SPA</t>
  </si>
  <si>
    <t>POR TBL NOB 24X40MG</t>
  </si>
  <si>
    <t>Fenofibrát</t>
  </si>
  <si>
    <t>11014</t>
  </si>
  <si>
    <t>LIPANTHYL 267 M</t>
  </si>
  <si>
    <t>POR CPS DUR 90X267MG</t>
  </si>
  <si>
    <t>Ibuprofen</t>
  </si>
  <si>
    <t>14096</t>
  </si>
  <si>
    <t>OSTEOD 0,25 MCG</t>
  </si>
  <si>
    <t>POR CPS MOL 100X0.25RG</t>
  </si>
  <si>
    <t>14935</t>
  </si>
  <si>
    <t>ROCALTROL 0,25 MCG</t>
  </si>
  <si>
    <t>POR CPS MOL 30X0.25RG</t>
  </si>
  <si>
    <t>Kodein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</si>
  <si>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</si>
  <si>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</si>
  <si>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</si>
  <si>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</si>
  <si>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</si>
  <si>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</si>
  <si>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</si>
  <si>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Magnesium-laktát</t>
  </si>
  <si>
    <t>88630</t>
  </si>
  <si>
    <t>TBL.MAGNESII LACTICI 0,5 GLO</t>
  </si>
  <si>
    <t>POR TBL NOB 100X500MG</t>
  </si>
  <si>
    <t>Midazolam</t>
  </si>
  <si>
    <t>15010</t>
  </si>
  <si>
    <t>DORMICUM 15 MG</t>
  </si>
  <si>
    <t>POR TBL FLM 10X15MG</t>
  </si>
  <si>
    <t>191086</t>
  </si>
  <si>
    <t>DISOPHROL REPETABS</t>
  </si>
  <si>
    <t>POR TBL PRO 10</t>
  </si>
  <si>
    <t>169675</t>
  </si>
  <si>
    <t>CALTRATE PLUS</t>
  </si>
  <si>
    <t>POR TBL FLM 60</t>
  </si>
  <si>
    <t>47515</t>
  </si>
  <si>
    <t>CALCICHEW D3 200 IU</t>
  </si>
  <si>
    <t>POR TBL MND 60</t>
  </si>
  <si>
    <t>POR GRA SOL SCC 30-SÁČ</t>
  </si>
  <si>
    <t>*2014</t>
  </si>
  <si>
    <t>14330</t>
  </si>
  <si>
    <t>ALPHA D3 0.25 MCG</t>
  </si>
  <si>
    <t>Alopurinol</t>
  </si>
  <si>
    <t>107869</t>
  </si>
  <si>
    <t>APO-ALLOPURINOL</t>
  </si>
  <si>
    <t>POR TBL NOB 100X100MG</t>
  </si>
  <si>
    <t>93018</t>
  </si>
  <si>
    <t>POR TBL FLM 100X20MG</t>
  </si>
  <si>
    <t>53913</t>
  </si>
  <si>
    <t>AZITROMYCIN SANDOZ 250 MG</t>
  </si>
  <si>
    <t>POR TBL FLM 6X250MG</t>
  </si>
  <si>
    <t>Bimatoprost</t>
  </si>
  <si>
    <t>167415</t>
  </si>
  <si>
    <t>LUMIGAN 0,1 MG/ML</t>
  </si>
  <si>
    <t>OPH GTT SOL 1X3ML</t>
  </si>
  <si>
    <t>Cetirizin</t>
  </si>
  <si>
    <t>99600</t>
  </si>
  <si>
    <t>POR TBL FLM 90X10MG</t>
  </si>
  <si>
    <t>Cilazapril</t>
  </si>
  <si>
    <t>125440</t>
  </si>
  <si>
    <t>INHIBACE 2,5 MG</t>
  </si>
  <si>
    <t>POR TBL FLM 100X2.5MG</t>
  </si>
  <si>
    <t>Cyproteron a estrogen</t>
  </si>
  <si>
    <t>13940</t>
  </si>
  <si>
    <t>CHLOE</t>
  </si>
  <si>
    <t>POR TBL FLM 3X28</t>
  </si>
  <si>
    <t>Doxycyklin</t>
  </si>
  <si>
    <t>4013</t>
  </si>
  <si>
    <t>DOXYBENE 200 MG TABLETY</t>
  </si>
  <si>
    <t>POR TBL NOB 10X200MG</t>
  </si>
  <si>
    <t>Indometacin</t>
  </si>
  <si>
    <t>107189</t>
  </si>
  <si>
    <t>ELMETACIN</t>
  </si>
  <si>
    <t>DRM SPR SOL 1X100ML 1%</t>
  </si>
  <si>
    <t>Jodová terapie</t>
  </si>
  <si>
    <t>61158</t>
  </si>
  <si>
    <t>JODID 100</t>
  </si>
  <si>
    <t>141036</t>
  </si>
  <si>
    <t>169254</t>
  </si>
  <si>
    <t>POR TBL FLM 100X75MG</t>
  </si>
  <si>
    <t>Levocetirizin</t>
  </si>
  <si>
    <t>32720</t>
  </si>
  <si>
    <t>XYZAL</t>
  </si>
  <si>
    <t>Norethisteron a estrogen</t>
  </si>
  <si>
    <t>96382</t>
  </si>
  <si>
    <t>TRISEQUENS</t>
  </si>
  <si>
    <t>POR TBL FLM 1X28</t>
  </si>
  <si>
    <t>Různé jiné kombinace železa</t>
  </si>
  <si>
    <t>3424</t>
  </si>
  <si>
    <t>AKTIFERRIN COMPOSITUM</t>
  </si>
  <si>
    <t>POR CPS MOL 100</t>
  </si>
  <si>
    <t>Sertralin</t>
  </si>
  <si>
    <t>17965</t>
  </si>
  <si>
    <t>ASENTRA 50</t>
  </si>
  <si>
    <t>POR TBL FLM 84X50MG</t>
  </si>
  <si>
    <t>Telmisartan</t>
  </si>
  <si>
    <t>167670</t>
  </si>
  <si>
    <t>TOLURA 40 MG</t>
  </si>
  <si>
    <t>POR TBL NOB 90X40MG</t>
  </si>
  <si>
    <t>87150</t>
  </si>
  <si>
    <t>POR TBL FLM 100X10MG</t>
  </si>
  <si>
    <t>Triamcinolon</t>
  </si>
  <si>
    <t>2828</t>
  </si>
  <si>
    <t>TRIAMCINOLON LÉČIVA CRM</t>
  </si>
  <si>
    <t>DRM CRM 1X10GM/10MG</t>
  </si>
  <si>
    <t>132824</t>
  </si>
  <si>
    <t>Amlodipin</t>
  </si>
  <si>
    <t>125059</t>
  </si>
  <si>
    <t>APO-AMLO 5</t>
  </si>
  <si>
    <t>125060</t>
  </si>
  <si>
    <t>26329</t>
  </si>
  <si>
    <t>26331</t>
  </si>
  <si>
    <t>POR TBL FLM 100X5MG</t>
  </si>
  <si>
    <t>Lansoprazol</t>
  </si>
  <si>
    <t>17121</t>
  </si>
  <si>
    <t>LANZUL 30 MG</t>
  </si>
  <si>
    <t>POR CPS DUR 28X30MG</t>
  </si>
  <si>
    <t>2592</t>
  </si>
  <si>
    <t>MILURIT 100</t>
  </si>
  <si>
    <t>POR TBL NOB 50X100MG</t>
  </si>
  <si>
    <t>Amoxicilin</t>
  </si>
  <si>
    <t>Betaxolol</t>
  </si>
  <si>
    <t>49909</t>
  </si>
  <si>
    <t>LOKREN 20 MG</t>
  </si>
  <si>
    <t>POR TBL FLM 28X20MG</t>
  </si>
  <si>
    <t>3801</t>
  </si>
  <si>
    <t>CONCOR COR 2,5 MG</t>
  </si>
  <si>
    <t>POR TBL FLM 28X2.5MG</t>
  </si>
  <si>
    <t>Ciklopirox</t>
  </si>
  <si>
    <t>76152</t>
  </si>
  <si>
    <t>BATRAFEN ROZTOK</t>
  </si>
  <si>
    <t>DRM SOL 1X20ML</t>
  </si>
  <si>
    <t>Diklofenak</t>
  </si>
  <si>
    <t>119672</t>
  </si>
  <si>
    <t>DICLOFENAC DUO PHARMASWISS 75 MG</t>
  </si>
  <si>
    <t>POR CPS RDR 30X75MG</t>
  </si>
  <si>
    <t>Dimetinden</t>
  </si>
  <si>
    <t>15520</t>
  </si>
  <si>
    <t>FENISTIL</t>
  </si>
  <si>
    <t>POR GTT SOL 1X20ML</t>
  </si>
  <si>
    <t>107807</t>
  </si>
  <si>
    <t>POR TBL NOB 20X40MG</t>
  </si>
  <si>
    <t>858</t>
  </si>
  <si>
    <t>HYDROCORTISON LÉČIVA</t>
  </si>
  <si>
    <t>DRM UNG 1X10GM 1%</t>
  </si>
  <si>
    <t>Hydrokortison-butyrát</t>
  </si>
  <si>
    <t>62047</t>
  </si>
  <si>
    <t>LOCOID LIPOCREAM 0,1%</t>
  </si>
  <si>
    <t>14098</t>
  </si>
  <si>
    <t>85142</t>
  </si>
  <si>
    <t>46693</t>
  </si>
  <si>
    <t>POR TBL NOB 50X125RG</t>
  </si>
  <si>
    <t>98629</t>
  </si>
  <si>
    <t>Mefenoxalon</t>
  </si>
  <si>
    <t>85656</t>
  </si>
  <si>
    <t>DORSIFLEX 200 MG</t>
  </si>
  <si>
    <t>POR TBL NOB 30X200MG</t>
  </si>
  <si>
    <t>Multienzymové přípravky (lipáza, proteáza apod.)</t>
  </si>
  <si>
    <t>40378</t>
  </si>
  <si>
    <t>PANZYNORM FORTE-N</t>
  </si>
  <si>
    <t>POR TBL FLM 30</t>
  </si>
  <si>
    <t>12892</t>
  </si>
  <si>
    <t>AULIN</t>
  </si>
  <si>
    <t>POR TBL NOB 30X100MG</t>
  </si>
  <si>
    <t>Organo-heparinoid</t>
  </si>
  <si>
    <t>100306</t>
  </si>
  <si>
    <t>HIRUDOID FORTE</t>
  </si>
  <si>
    <t>DRM GEL 1X40GM</t>
  </si>
  <si>
    <t>Přípravky pro léčbu bradavic a kuřích ok</t>
  </si>
  <si>
    <t>164543</t>
  </si>
  <si>
    <t>DUOFILM</t>
  </si>
  <si>
    <t>DRM SOL 1X15ML</t>
  </si>
  <si>
    <t>64934</t>
  </si>
  <si>
    <t>POR TBL RET 7</t>
  </si>
  <si>
    <t>23961</t>
  </si>
  <si>
    <t>AMPRILAN 2,5</t>
  </si>
  <si>
    <t>POR TBL NOB 90X2.5MG</t>
  </si>
  <si>
    <t>167666</t>
  </si>
  <si>
    <t>POR TBL NOB 28X40MG</t>
  </si>
  <si>
    <t>Tizanidin</t>
  </si>
  <si>
    <t>16051</t>
  </si>
  <si>
    <t>SIRDALUD 2 MG</t>
  </si>
  <si>
    <t>POR TBL NOB 30X2MG</t>
  </si>
  <si>
    <t>Tolperison</t>
  </si>
  <si>
    <t>57525</t>
  </si>
  <si>
    <t>MYDOCALM 150 MG</t>
  </si>
  <si>
    <t>POR TBL FLM 30X150MG</t>
  </si>
  <si>
    <t>86656</t>
  </si>
  <si>
    <t>NEUROL 1,0</t>
  </si>
  <si>
    <t>93015</t>
  </si>
  <si>
    <t>SORTIS 10 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</si>
  <si>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</si>
  <si>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</si>
  <si>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</si>
  <si>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</si>
  <si>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</si>
  <si>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</si>
  <si>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</si>
  <si>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125122</t>
  </si>
  <si>
    <t>APO-DICLO SR 100</t>
  </si>
  <si>
    <t>POR TBL RET 100X100MG</t>
  </si>
  <si>
    <t>75633</t>
  </si>
  <si>
    <t>DICLOFENAC AL RETARD</t>
  </si>
  <si>
    <t>Makrogol</t>
  </si>
  <si>
    <t>58827</t>
  </si>
  <si>
    <t>FORTRANS</t>
  </si>
  <si>
    <t>POR PLV SOL 1X4(SÁČKY)</t>
  </si>
  <si>
    <t>Chřipka, inaktivovaná vakcína, štěpený virus nebo povrchový</t>
  </si>
  <si>
    <t>100085</t>
  </si>
  <si>
    <t>VAXIGRIP</t>
  </si>
  <si>
    <t>INJ SUS 1X0.5ML/DÁV+J</t>
  </si>
  <si>
    <t>56202</t>
  </si>
  <si>
    <t>119654</t>
  </si>
  <si>
    <t>SORBIFER DURULES</t>
  </si>
  <si>
    <t>POR TBL FLM 100X100MG</t>
  </si>
  <si>
    <t>96977</t>
  </si>
  <si>
    <t>XANAX 1 MG</t>
  </si>
  <si>
    <t>94164</t>
  </si>
  <si>
    <t>CONCOR 5</t>
  </si>
  <si>
    <t>Chondroitin-sulfát</t>
  </si>
  <si>
    <t>14822</t>
  </si>
  <si>
    <t>CONDROSULF 800</t>
  </si>
  <si>
    <t>POR TBL OBD 90X800MG</t>
  </si>
  <si>
    <t>14936</t>
  </si>
  <si>
    <t>Medroxyprogesteron a estrogen</t>
  </si>
  <si>
    <t>14628</t>
  </si>
  <si>
    <t>DIVINA</t>
  </si>
  <si>
    <t>POR TBL NOB 3X21</t>
  </si>
  <si>
    <t>47300</t>
  </si>
  <si>
    <t>DRM CRM 1X30GM 0.1%</t>
  </si>
  <si>
    <t>12893</t>
  </si>
  <si>
    <t>POR TBL NOB 60X100MG</t>
  </si>
  <si>
    <t>101205</t>
  </si>
  <si>
    <t>Tramadol</t>
  </si>
  <si>
    <t>32083</t>
  </si>
  <si>
    <t>TRALGIT GTT.</t>
  </si>
  <si>
    <t>189080</t>
  </si>
  <si>
    <t>CALCICHEW D3 LEMON 400 IU</t>
  </si>
  <si>
    <t>POR TBL MND 90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</si>
  <si>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</si>
  <si>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</si>
  <si>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</si>
  <si>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</si>
  <si>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</si>
  <si>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R06AE09 - Levocetirizin</t>
  </si>
  <si>
    <t>C07AB07 - Bisoprolol</t>
  </si>
  <si>
    <t>N06AB06 - Sertralin</t>
  </si>
  <si>
    <t>M01AX17 - Nimesulid</t>
  </si>
  <si>
    <t>J01FA10 - Azithromycin</t>
  </si>
  <si>
    <t>N06AB10 - Escitalopram</t>
  </si>
  <si>
    <t>C09AA05 - Ramipril</t>
  </si>
  <si>
    <t>C09CA07 - Telmisartan</t>
  </si>
  <si>
    <t>C07AB02 - Metoprolol</t>
  </si>
  <si>
    <t>M04AA01 - Alopurinol</t>
  </si>
  <si>
    <t>C09BB04 - Perindopril a amlodipin</t>
  </si>
  <si>
    <t>C10AA05 - Atorvastatin</t>
  </si>
  <si>
    <t>J01DC02 - Cefuroxim</t>
  </si>
  <si>
    <t>C07AG02 - Karvedilol</t>
  </si>
  <si>
    <t>N06AB04 - Citalopram</t>
  </si>
  <si>
    <t>C07AB05 - Betaxolol</t>
  </si>
  <si>
    <t>C09BA04 - Perindopril a diuretika</t>
  </si>
  <si>
    <t>A03FA - Prokinetika</t>
  </si>
  <si>
    <t>A02BC03 - Lansoprazol</t>
  </si>
  <si>
    <t>A02BC02 - Pantoprazol</t>
  </si>
  <si>
    <t>C10AB05 - Fenofibrát</t>
  </si>
  <si>
    <t>G04CA02 - Tamsulosin</t>
  </si>
  <si>
    <t>A02BC02</t>
  </si>
  <si>
    <t>A03FA</t>
  </si>
  <si>
    <t>B01AC04</t>
  </si>
  <si>
    <t>C07AB02</t>
  </si>
  <si>
    <t>C07AG02</t>
  </si>
  <si>
    <t>C09AA05</t>
  </si>
  <si>
    <t>C09BA04</t>
  </si>
  <si>
    <t>C09BB04</t>
  </si>
  <si>
    <t>C10AA05</t>
  </si>
  <si>
    <t>G04CA02</t>
  </si>
  <si>
    <t>J01FA10</t>
  </si>
  <si>
    <t>M01AX17</t>
  </si>
  <si>
    <t>N06AB04</t>
  </si>
  <si>
    <t>C07AB07</t>
  </si>
  <si>
    <t>C10AB05</t>
  </si>
  <si>
    <t>J01DC02</t>
  </si>
  <si>
    <t>C09CA07</t>
  </si>
  <si>
    <t>N06AB06</t>
  </si>
  <si>
    <t>N06AB10</t>
  </si>
  <si>
    <t>R06AE09</t>
  </si>
  <si>
    <t>A02BC03</t>
  </si>
  <si>
    <t>C07AB05</t>
  </si>
  <si>
    <t>M04AA01</t>
  </si>
  <si>
    <t>Přehled plnění PL - Preskripce léčivých přípravků - orientační přehled</t>
  </si>
  <si>
    <t>ZA090</t>
  </si>
  <si>
    <t>Vata buničitá přířezy 37 x 57 cm 2730152</t>
  </si>
  <si>
    <t>ZA429</t>
  </si>
  <si>
    <t>Obinadlo elastické idealtex   8 cm x 5 m 931061</t>
  </si>
  <si>
    <t>ZA439</t>
  </si>
  <si>
    <t>Obinadlo pruban č.  6 427306</t>
  </si>
  <si>
    <t>ZA443</t>
  </si>
  <si>
    <t>Šátek trojcípý pletený 125 x 85 x 85 cm 20001</t>
  </si>
  <si>
    <t>ZF351</t>
  </si>
  <si>
    <t>Náplast transpore bílá 1,25 cm x 9,14 m bal. á 24 ks 1534-0</t>
  </si>
  <si>
    <t>ZA471</t>
  </si>
  <si>
    <t>Náplast curaplast poinjekční bal. á 250 ks 30625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</si>
  <si>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</si>
  <si>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</si>
  <si>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</si>
  <si>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</si>
  <si>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</si>
  <si>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</si>
  <si>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</si>
  <si>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</si>
  <si>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ZA737</t>
  </si>
  <si>
    <t>Filtr mini spike modrý 4550234</t>
  </si>
  <si>
    <t>ZA738</t>
  </si>
  <si>
    <t>Filtr mini spike zelený 4550242</t>
  </si>
  <si>
    <t>ZA763</t>
  </si>
  <si>
    <t>Pohár na moč 250 ml UH 712253</t>
  </si>
  <si>
    <t>ZA789</t>
  </si>
  <si>
    <t>Stříkačka injekční 2-dílná 2 ml L Inject Solo 4606027V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</si>
  <si>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</si>
  <si>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</si>
  <si>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</si>
  <si>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</si>
  <si>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</si>
  <si>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</si>
  <si>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</si>
  <si>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</si>
  <si>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</si>
  <si>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</si>
  <si>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</si>
  <si>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</si>
  <si>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</si>
  <si>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</si>
  <si>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</si>
  <si>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</si>
  <si>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Zkumavka močová vacuette 10,5 ml bal. á 50 ks 455007</t>
  </si>
  <si>
    <t>ZK798</t>
  </si>
  <si>
    <t xml:space="preserve">Zátka combi modrá 4495152 </t>
  </si>
  <si>
    <t>ZL688</t>
  </si>
  <si>
    <t>Proužky Accu-Check Inform IIStrip 50 EU1 á 50 ks 05942861</t>
  </si>
  <si>
    <t>ZJ672</t>
  </si>
  <si>
    <t>Pohár na moč 250 ml UH GAMA204809</t>
  </si>
  <si>
    <t>ZA360</t>
  </si>
  <si>
    <t>Jehla sterican 0,5 x 25 mm oranžová 9186158</t>
  </si>
  <si>
    <t>ZB768</t>
  </si>
  <si>
    <t>Jehla vakuová 216/38 mm zelená 450076</t>
  </si>
  <si>
    <t>ZE668</t>
  </si>
  <si>
    <t>Rukavice latex bez p.zdrsněné L 9421625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</si>
  <si>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</si>
  <si>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</si>
  <si>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</si>
  <si>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</si>
  <si>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</si>
  <si>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</si>
  <si>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</si>
  <si>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</si>
  <si>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</si>
  <si>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</si>
  <si>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</si>
  <si>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ZA595</t>
  </si>
  <si>
    <t>Náplast tegaderm 6,0 cm x 7,0 cm bal. á 100 ks s výřezem 1623W</t>
  </si>
  <si>
    <t>ZB084</t>
  </si>
  <si>
    <t>Náplast transpore 2,50 cm x 9,14 m 1527-1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</si>
  <si>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</si>
  <si>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</si>
  <si>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</si>
  <si>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</si>
  <si>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</si>
  <si>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</si>
  <si>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</si>
  <si>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</si>
  <si>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ZA787</t>
  </si>
  <si>
    <t>Stříkačka injekční 2-dílná 10 ml L Inject Solo 4606108V</t>
  </si>
  <si>
    <t>ZA788</t>
  </si>
  <si>
    <t>Stříkačka injekční 2-dílná 20 ml L Inject Solo 4606205V</t>
  </si>
  <si>
    <t>ZA965</t>
  </si>
  <si>
    <t>Stříkačka inzulínová omnican 1 ml 100j bal. á 100 ks 9151141S</t>
  </si>
  <si>
    <t>ZB615</t>
  </si>
  <si>
    <t>Stříkačka injekční 3-dílná 3 ml LL Omnifix Solo bal. á 100 ks 4617022V</t>
  </si>
  <si>
    <t>ZB844</t>
  </si>
  <si>
    <t>Esmarch 60 x 1250 KVS 06125</t>
  </si>
  <si>
    <t>ZB893</t>
  </si>
  <si>
    <t>Stříkačka inzulinová omnican 0,5 ml 100j s jehlou 30 G 9151125S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</si>
  <si>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</si>
  <si>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</si>
  <si>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</si>
  <si>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</si>
  <si>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</si>
  <si>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</si>
  <si>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ZD211</t>
  </si>
  <si>
    <t>Kohout trojcestný modrý á 50 ks, RO 301- pouze pro KNM</t>
  </si>
  <si>
    <t>ZD808</t>
  </si>
  <si>
    <t>Kanyla vasofix 22G modrá safety 4269098S-01</t>
  </si>
  <si>
    <t>ZD945</t>
  </si>
  <si>
    <t>Filtr bakteriální a virový 1544</t>
  </si>
  <si>
    <t>ZL689</t>
  </si>
  <si>
    <t>Roztok Accu-Check Performa Int´l Controls 1+2 level 04861736</t>
  </si>
  <si>
    <t>ZC799</t>
  </si>
  <si>
    <t>Filtr hygienický jednorázový DRN3693</t>
  </si>
  <si>
    <t>ZC800</t>
  </si>
  <si>
    <t>Náústek jednor.s nos.klipem,á 20 ks, DRN3694</t>
  </si>
  <si>
    <t>ZI995</t>
  </si>
  <si>
    <t>Manžeta na měření tlaku k přístroji Ergoselect 706-506</t>
  </si>
  <si>
    <t>ZA832</t>
  </si>
  <si>
    <t>Jehla injekční 0,9 x   40 mm žlutá 4657519</t>
  </si>
  <si>
    <t>Jehla injekční 0,9 x 40 mm žlutá 4657519</t>
  </si>
  <si>
    <t>ZA835</t>
  </si>
  <si>
    <t>Jehla injekční 0,6 x   25 mm modrá 4657667</t>
  </si>
  <si>
    <t>Jehla injekční 0,6 x 25 mm modrá 4657667</t>
  </si>
  <si>
    <t>ZL949</t>
  </si>
  <si>
    <t>Rukavice nitril promedica bez p. L bílé 6N á 100 ks 9399W4</t>
  </si>
  <si>
    <t>ZM051</t>
  </si>
  <si>
    <t>Rukavice nitril promedica bez p. S bílé 6N á 100 ks 9399W2</t>
  </si>
  <si>
    <t>ZM294</t>
  </si>
  <si>
    <t>Rukavice nitril sempercare bez p. XL bal. á 180 ks 30 818</t>
  </si>
  <si>
    <t>ZA338</t>
  </si>
  <si>
    <t>Obinadlo hydrofilní   6 cm x   5 m 13005</t>
  </si>
  <si>
    <t>ZA339</t>
  </si>
  <si>
    <t>Obinadlo hydrofilní   8 cm x   5 m 13006</t>
  </si>
  <si>
    <t>ZA790</t>
  </si>
  <si>
    <t>Stříkačka injekční 2-dílná 5 ml L Inject Solo4606051V</t>
  </si>
  <si>
    <t>ZF778</t>
  </si>
  <si>
    <t>Válec odměrný vysoký sklo 500 ml 632432151343</t>
  </si>
  <si>
    <t>Zátka combi modrá 4495152</t>
  </si>
  <si>
    <t>ZB587</t>
  </si>
  <si>
    <t>Vzduchovod nosní PVC 8,0/10 579210</t>
  </si>
  <si>
    <t>ZJ107</t>
  </si>
  <si>
    <t>Vzduchovod ústní guedel / 40 mm bal. á 10 ks 311040</t>
  </si>
  <si>
    <t>ZG387</t>
  </si>
  <si>
    <t>Zkumavka 50 ml UH steril. bal. á 250 ks 30 x 115 mm 1003</t>
  </si>
  <si>
    <t>ZC054</t>
  </si>
  <si>
    <t>Válec odměrný vysoký sklo 100 ml 713880</t>
  </si>
  <si>
    <t>ZF195</t>
  </si>
  <si>
    <t>Válec odměrný vysoký sklo 250 ml KAVA 632432111238</t>
  </si>
  <si>
    <t>ZA836</t>
  </si>
  <si>
    <t>Jehla injekční 0,9 x   70 mm žlutá</t>
  </si>
  <si>
    <t>Jehla injekční 0,9 x 70 mm žlutá 4665791</t>
  </si>
  <si>
    <t>ZB556</t>
  </si>
  <si>
    <t>Jehla injekční 1,2 x   40 mm růžová 4665120</t>
  </si>
  <si>
    <t>804536</t>
  </si>
  <si>
    <t xml:space="preserve">-Diagnostikum připr. </t>
  </si>
  <si>
    <t>DG145</t>
  </si>
  <si>
    <t>kyselina CHLOROVOD.35% P.A.</t>
  </si>
  <si>
    <t>DB257</t>
  </si>
  <si>
    <t>CHLOROFORM P.A. - stab. methanolem</t>
  </si>
  <si>
    <t>DC342</t>
  </si>
  <si>
    <t>ACETON P.A.</t>
  </si>
  <si>
    <t>ZB289</t>
  </si>
  <si>
    <t>Válec tlak. stříkačky Medrad SDS-CTP-QFT 1H07169</t>
  </si>
  <si>
    <t>ZB600</t>
  </si>
  <si>
    <t>Kit denní DDK-LU pro systém LU</t>
  </si>
  <si>
    <t>ZC863</t>
  </si>
  <si>
    <t>Hadička spojovací HS 1,8 x 1800LL 606304</t>
  </si>
  <si>
    <t>ZC906</t>
  </si>
  <si>
    <t>Škrtidlo se sponou pro dospělé 25 x 500 mm KVS25500</t>
  </si>
  <si>
    <t>ZD801</t>
  </si>
  <si>
    <t>Fonendoskop jednostranný červený P00176</t>
  </si>
  <si>
    <t>ZD809</t>
  </si>
  <si>
    <t>Kanyla vasofix 20G růžová safety 4269110S-01</t>
  </si>
  <si>
    <t>ZJ222</t>
  </si>
  <si>
    <t>Stříkačka injekční ke kitu DDK-A/SYR, bal.á 15 ks, AF-D002</t>
  </si>
  <si>
    <t>ZJ102</t>
  </si>
  <si>
    <t>Vzduchovod nosní 9,0 bal. á 10 ks 321090</t>
  </si>
  <si>
    <t>ZL718</t>
  </si>
  <si>
    <t>Kanyla introcan safety 3 růžová 20G bal. á 50 ks 4251130-01</t>
  </si>
  <si>
    <t>ZB316</t>
  </si>
  <si>
    <t>Vzduchovod nosní 8.0 mm bal. á 10 ks 100/210/080</t>
  </si>
  <si>
    <t>ZB599</t>
  </si>
  <si>
    <t>Kit denní DDK-A pro dávávkovač DDK-A</t>
  </si>
  <si>
    <t>ZK854</t>
  </si>
  <si>
    <t>Elektroda vakuová pro Strassle DT100/80/Easy 1.0 m 772-401</t>
  </si>
  <si>
    <t>ZL072</t>
  </si>
  <si>
    <t>Rukavice operační gammex bez pudru PF EnLite vel. 7,0 353384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</si>
  <si>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</si>
  <si>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</si>
  <si>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</si>
  <si>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</si>
  <si>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</si>
  <si>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</si>
  <si>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</si>
  <si>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</si>
  <si>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</si>
  <si>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</si>
  <si>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</si>
  <si>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</si>
  <si>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</si>
  <si>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</si>
  <si>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407 - Pracoviště nukleární medicíny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</si>
  <si>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</si>
  <si>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</si>
  <si>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</si>
  <si>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</si>
  <si>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</si>
  <si>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Buriánková Eva</t>
  </si>
  <si>
    <t>Marcinková Jana</t>
  </si>
  <si>
    <t>Zdravotní výkony vykázané na pracovišti v rámci ambulantní péče dle lékařů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</si>
  <si>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</si>
  <si>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</si>
  <si>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</si>
  <si>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</si>
  <si>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</si>
  <si>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</si>
  <si>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</si>
  <si>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</si>
  <si>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</si>
  <si>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</si>
  <si>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</si>
  <si>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9999999</t>
  </si>
  <si>
    <t>0056340</t>
  </si>
  <si>
    <t>0099999</t>
  </si>
  <si>
    <t>0122995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</si>
  <si>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</si>
  <si>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</si>
  <si>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</si>
  <si>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</si>
  <si>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</si>
  <si>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</si>
  <si>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</si>
  <si>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</si>
  <si>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0002023</t>
  </si>
  <si>
    <t>99mTc Mefenin inj.</t>
  </si>
  <si>
    <t>0002025</t>
  </si>
  <si>
    <t>0002027</t>
  </si>
  <si>
    <t>99mTc-MIBI inj.</t>
  </si>
  <si>
    <t>0002028</t>
  </si>
  <si>
    <t>99mTc-DMSA inj.</t>
  </si>
  <si>
    <t>0002030</t>
  </si>
  <si>
    <t>99mTc síra koloidní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</si>
  <si>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</si>
  <si>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</si>
  <si>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</si>
  <si>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</si>
  <si>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</si>
  <si>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</si>
  <si>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</si>
  <si>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</si>
  <si>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</si>
  <si>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</si>
  <si>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</si>
  <si>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</si>
  <si>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</si>
  <si>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</si>
  <si>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</si>
  <si>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</si>
  <si>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</si>
  <si>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</si>
  <si>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</si>
  <si>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</si>
  <si>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</si>
  <si>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</si>
  <si>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</si>
  <si>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0002077</t>
  </si>
  <si>
    <t>111In pentetreotid inj.</t>
  </si>
  <si>
    <t>0002081</t>
  </si>
  <si>
    <t>153Sm-EDTMP inj.</t>
  </si>
  <si>
    <t>0002087</t>
  </si>
  <si>
    <t>18F-FDG</t>
  </si>
  <si>
    <t>0002089</t>
  </si>
  <si>
    <t>0002092</t>
  </si>
  <si>
    <t>123I-joflupan inj.</t>
  </si>
  <si>
    <t>0002095</t>
  </si>
  <si>
    <t>99mTc-nanokoloid alb.inj.</t>
  </si>
  <si>
    <t>0002100</t>
  </si>
  <si>
    <t>0002059</t>
  </si>
  <si>
    <t>99mTc-erytrocyty vitální</t>
  </si>
  <si>
    <t>0002101</t>
  </si>
  <si>
    <t>18F Fluoromethylcholin inj.</t>
  </si>
  <si>
    <t>0002099</t>
  </si>
  <si>
    <t>18 F-FLT inj.</t>
  </si>
  <si>
    <t>0002090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</si>
  <si>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</si>
  <si>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</si>
  <si>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</si>
  <si>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</si>
  <si>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</si>
  <si>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</si>
  <si>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</si>
  <si>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</si>
  <si>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</si>
  <si>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</si>
  <si>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</si>
  <si>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</si>
  <si>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</si>
  <si>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</si>
  <si>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</si>
  <si>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</si>
  <si>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</si>
  <si>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</si>
  <si>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</si>
  <si>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</si>
  <si>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</si>
  <si>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</si>
  <si>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</si>
  <si>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</si>
  <si>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</si>
  <si>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</si>
  <si>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</si>
  <si>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</si>
  <si>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47185</t>
  </si>
  <si>
    <t>SCINTIGRAFIE JATER A SLEZINY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</si>
  <si>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</si>
  <si>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</si>
  <si>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</si>
  <si>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</si>
  <si>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</si>
  <si>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</si>
  <si>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</si>
  <si>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</si>
  <si>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</si>
  <si>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</si>
  <si>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</si>
  <si>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</si>
  <si>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</si>
  <si>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</si>
  <si>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</si>
  <si>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</si>
  <si>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</si>
  <si>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</si>
  <si>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</si>
  <si>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</si>
  <si>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</si>
  <si>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</si>
  <si>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</si>
  <si>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</si>
  <si>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</si>
  <si>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</si>
  <si>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</si>
  <si>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</si>
  <si>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09543</t>
  </si>
  <si>
    <t>REGULAČNÍ POPLATEK ZA NÁVŠTĚVU -- POPLATEK UHRAZEN</t>
  </si>
  <si>
    <t>47302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</si>
  <si>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</si>
  <si>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</si>
  <si>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</si>
  <si>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</si>
  <si>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</si>
  <si>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</si>
  <si>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</si>
  <si>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</si>
  <si>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</si>
  <si>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</si>
  <si>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</si>
  <si>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</si>
  <si>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</si>
  <si>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</si>
  <si>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</si>
  <si>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</si>
  <si>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</si>
  <si>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</si>
  <si>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</si>
  <si>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</si>
  <si>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</si>
  <si>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</si>
  <si>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</si>
  <si>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</si>
  <si>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</si>
  <si>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</si>
  <si>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</si>
  <si>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</si>
  <si>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</si>
  <si>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</si>
  <si>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</si>
  <si>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</si>
  <si>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</si>
  <si>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</si>
  <si>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</si>
  <si>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</si>
  <si>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</si>
  <si>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</si>
  <si>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</si>
  <si>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</si>
  <si>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</si>
  <si>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</si>
  <si>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</si>
  <si>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</si>
  <si>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</si>
  <si>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</si>
  <si>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</si>
  <si>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</si>
  <si>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</si>
  <si>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</si>
  <si>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</si>
  <si>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</si>
  <si>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</si>
  <si>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</si>
  <si>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</si>
  <si>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</si>
  <si>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</si>
  <si>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</si>
  <si>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</si>
  <si>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</si>
  <si>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</si>
  <si>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</si>
  <si>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</si>
  <si>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</si>
  <si>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</si>
  <si>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</si>
  <si>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</si>
  <si>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</si>
  <si>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</si>
  <si>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</si>
  <si>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</si>
  <si>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</si>
  <si>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</si>
  <si>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</si>
  <si>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</si>
  <si>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</si>
  <si>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</si>
  <si>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</si>
  <si>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</si>
  <si>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47181</t>
  </si>
  <si>
    <t>STANOVENÍ ZTRÁT BÍLKOVIN GIT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</si>
  <si>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</si>
  <si>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</si>
  <si>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</si>
  <si>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</si>
  <si>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</si>
  <si>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</si>
  <si>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</si>
  <si>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</si>
  <si>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</si>
  <si>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</si>
  <si>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0027720</t>
  </si>
  <si>
    <t>THYROG</t>
  </si>
  <si>
    <t>0002050</t>
  </si>
  <si>
    <t>131I-jodid sodný inj. terap.</t>
  </si>
  <si>
    <t>99991</t>
  </si>
  <si>
    <t>(VZP) KÓD POUZE PRO CENTRA DLE VYHL. 368/2006 - SL</t>
  </si>
  <si>
    <t>4F7</t>
  </si>
  <si>
    <t>0072972</t>
  </si>
  <si>
    <t>AMOKSIKLAV 1,2 G</t>
  </si>
  <si>
    <t>0002076</t>
  </si>
  <si>
    <t>131I jodid sodný terap.perorální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</si>
  <si>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</si>
  <si>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</si>
  <si>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</si>
  <si>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</si>
  <si>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</si>
  <si>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</si>
  <si>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</si>
  <si>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</si>
  <si>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</si>
  <si>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</si>
  <si>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</si>
  <si>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</si>
  <si>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09215</t>
  </si>
  <si>
    <t>INJEKCE I. M., S. C., I. D.</t>
  </si>
  <si>
    <t>00602</t>
  </si>
  <si>
    <t>OD TYPU 02 - PRO NEMOCNICE TYPU 3, (KATEGORIE 6)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</si>
  <si>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</si>
  <si>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</si>
  <si>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</si>
  <si>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</si>
  <si>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</si>
  <si>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</si>
  <si>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</si>
  <si>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</si>
  <si>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</si>
  <si>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</si>
  <si>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29</t>
  </si>
  <si>
    <t>30</t>
  </si>
  <si>
    <t>31</t>
  </si>
  <si>
    <t>32</t>
  </si>
  <si>
    <t>51Cr-trombocyty</t>
  </si>
  <si>
    <t>0002097</t>
  </si>
  <si>
    <t>99Y-IB</t>
  </si>
  <si>
    <t>99Y-ibritumomab tiuxetan inj.</t>
  </si>
  <si>
    <t>0002058</t>
  </si>
  <si>
    <t>99mTc-erytrocyty alterované</t>
  </si>
  <si>
    <t>47239</t>
  </si>
  <si>
    <t>SCINTIGRAFIE SLEZINY ZNAČENÝMI ALTEROVANÝMI ERYTRO</t>
  </si>
  <si>
    <t>47311</t>
  </si>
  <si>
    <t>MALIGNÍ LYMFOMY - TERAPIE RADIONUKLIDY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</si>
  <si>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</si>
  <si>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</si>
  <si>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</si>
  <si>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</si>
  <si>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</si>
  <si>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</si>
  <si>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06381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</si>
  <si>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</si>
  <si>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</si>
  <si>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</si>
  <si>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</si>
  <si>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</si>
  <si>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</si>
  <si>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</si>
  <si>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</si>
  <si>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</si>
  <si>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</si>
  <si>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</si>
  <si>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</si>
  <si>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</si>
  <si>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</si>
  <si>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</si>
  <si>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</si>
  <si>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</si>
  <si>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</si>
  <si>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</si>
  <si>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87427</t>
  </si>
  <si>
    <t>CYTOLOGICKÉ NÁTĚRY  NECENTRIFUGOVANÉ TEKUTINY - 4-</t>
  </si>
  <si>
    <t>202</t>
  </si>
  <si>
    <t>603</t>
  </si>
  <si>
    <t>82056</t>
  </si>
  <si>
    <t>MIKROSKOPICKÉ STANOVENÍ MIKROBIÁLNÍHO OBRAZU POŠEV</t>
  </si>
  <si>
    <t>706</t>
  </si>
  <si>
    <t>89143</t>
  </si>
  <si>
    <t>RTG BŘICHA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</si>
  <si>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</si>
  <si>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</si>
  <si>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</si>
  <si>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</si>
  <si>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</si>
  <si>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</si>
  <si>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</si>
  <si>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</si>
  <si>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</si>
  <si>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</si>
  <si>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</si>
  <si>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</si>
  <si>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</si>
  <si>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96889</t>
  </si>
  <si>
    <t>TROMBIN GENERAČNÍ ČAS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</si>
  <si>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</si>
  <si>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</si>
  <si>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</si>
  <si>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</si>
  <si>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</si>
  <si>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</si>
  <si>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</si>
  <si>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</si>
  <si>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</si>
  <si>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</si>
  <si>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</si>
  <si>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</si>
  <si>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</si>
  <si>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</si>
  <si>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</si>
  <si>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</si>
  <si>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</si>
  <si>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</si>
  <si>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81527</t>
  </si>
  <si>
    <t>CHOLESTEROL LDL</t>
  </si>
  <si>
    <t>81681</t>
  </si>
  <si>
    <t>25-HYDROXYVITAMIN D (25 OHD)</t>
  </si>
  <si>
    <t>81731</t>
  </si>
  <si>
    <t>STANOVENÍ NATRIURETICKÝCH PEPTIDŮ V SÉRU A V PLAZM</t>
  </si>
  <si>
    <t>91167</t>
  </si>
  <si>
    <t>STANOVENÍ LEHKÝCH ŘETĚZCU KAPPA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</si>
  <si>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</si>
  <si>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</si>
  <si>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</si>
  <si>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</si>
  <si>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</si>
  <si>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</si>
  <si>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</si>
  <si>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</si>
  <si>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</si>
  <si>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</si>
  <si>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</si>
  <si>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</si>
  <si>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</si>
  <si>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</si>
  <si>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</si>
  <si>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</si>
  <si>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</si>
  <si>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</si>
  <si>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</si>
  <si>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</si>
  <si>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</si>
  <si>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</si>
  <si>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</si>
  <si>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</si>
  <si>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</si>
  <si>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</si>
  <si>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</si>
  <si>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</si>
  <si>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</si>
  <si>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</si>
  <si>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</si>
  <si>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</si>
  <si>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</si>
  <si>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</si>
  <si>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93195</t>
  </si>
  <si>
    <t>TYREOTROPIN (TSH)</t>
  </si>
  <si>
    <t>81329</t>
  </si>
  <si>
    <t>ALBUMIN (SÉRUM)</t>
  </si>
  <si>
    <t>81345</t>
  </si>
  <si>
    <t>AMYLÁZA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</si>
  <si>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</si>
  <si>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</si>
  <si>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</si>
  <si>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</si>
  <si>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</si>
  <si>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</si>
  <si>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</si>
  <si>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</si>
  <si>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</si>
  <si>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</si>
  <si>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</si>
  <si>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</si>
  <si>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</si>
  <si>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</si>
  <si>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</si>
  <si>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</si>
  <si>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</si>
  <si>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</si>
  <si>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</si>
  <si>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</si>
  <si>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</si>
  <si>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</si>
  <si>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</si>
  <si>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</si>
  <si>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91169</t>
  </si>
  <si>
    <t>STANOVENÍ LEHKÝCH ŘETĚZCŮ LAMBDA</t>
  </si>
  <si>
    <t>34</t>
  </si>
  <si>
    <t>809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</si>
  <si>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</si>
  <si>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</si>
  <si>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</si>
  <si>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</si>
  <si>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</si>
  <si>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</si>
  <si>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</si>
  <si>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</si>
  <si>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</si>
  <si>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</si>
  <si>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</si>
  <si>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</si>
  <si>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89611</t>
  </si>
  <si>
    <t>CT VYŠETŘENÍ HLAVY NEBO TĚLA NATIVNÍ A KONTRASTNÍ</t>
  </si>
  <si>
    <t>37</t>
  </si>
  <si>
    <t>807</t>
  </si>
  <si>
    <t>87513</t>
  </si>
  <si>
    <t>STANOVENÍ CYTOLOGICKÉ DIAGNÓZY I. STUPNĚ OBTÍŽNOST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</si>
  <si>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</si>
  <si>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</si>
  <si>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</si>
  <si>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</si>
  <si>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</si>
  <si>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</si>
  <si>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</si>
  <si>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</si>
  <si>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</si>
  <si>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</si>
  <si>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</si>
  <si>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</si>
  <si>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82025</t>
  </si>
  <si>
    <t>KULTIVAČNÍ VYŠETŘENÍ NA GO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</si>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</sst>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70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7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7" xfId="53" applyNumberFormat="1" applyFont="1" applyFill="1" applyBorder="1" applyAlignment="1">
      <alignment horizontal="left"/>
    </xf>
    <xf numFmtId="165" fontId="34" fillId="2" borderId="138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6" xfId="0" applyNumberFormat="1" applyFont="1" applyFill="1" applyBorder="1" applyAlignment="1">
      <alignment horizontal="center"/>
    </xf>
    <xf numFmtId="174" fontId="42" fillId="4" borderId="147" xfId="0" applyNumberFormat="1" applyFont="1" applyFill="1" applyBorder="1" applyAlignment="1">
      <alignment horizontal="center"/>
    </xf>
    <xf numFmtId="174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 wrapText="1"/>
    </xf>
    <xf numFmtId="176" fontId="35" fillId="0" borderId="148" xfId="0" applyNumberFormat="1" applyFont="1" applyBorder="1" applyAlignment="1">
      <alignment horizontal="right"/>
    </xf>
    <xf numFmtId="176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2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2" xfId="0" applyNumberFormat="1" applyFont="1" applyBorder="1"/>
    <xf numFmtId="174" fontId="35" fillId="0" borderId="60" xfId="0" applyNumberFormat="1" applyFont="1" applyBorder="1"/>
    <xf numFmtId="9" fontId="35" fillId="0" borderId="113" xfId="0" applyNumberFormat="1" applyFont="1" applyBorder="1"/>
    <xf numFmtId="174" fontId="42" fillId="4" borderId="153" xfId="0" applyNumberFormat="1" applyFont="1" applyFill="1" applyBorder="1" applyAlignment="1">
      <alignment horizontal="center"/>
    </xf>
    <xf numFmtId="174" fontId="35" fillId="0" borderId="154" xfId="0" applyNumberFormat="1" applyFont="1" applyBorder="1" applyAlignment="1">
      <alignment horizontal="right"/>
    </xf>
    <xf numFmtId="176" fontId="35" fillId="0" borderId="154" xfId="0" applyNumberFormat="1" applyFont="1" applyBorder="1" applyAlignment="1">
      <alignment horizontal="right"/>
    </xf>
    <xf numFmtId="174" fontId="35" fillId="0" borderId="155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70" fontId="35" fillId="0" borderId="31" xfId="0" applyNumberFormat="1" applyFont="1" applyFill="1" applyBorder="1"/>
    <xf numFmtId="170" fontId="35" fillId="0" borderId="27" xfId="0" applyNumberFormat="1" applyFont="1" applyFill="1" applyBorder="1"/>
    <xf numFmtId="170" fontId="35" fillId="0" borderId="99" xfId="0" applyNumberFormat="1" applyFont="1" applyFill="1" applyBorder="1"/>
    <xf numFmtId="170" fontId="35" fillId="0" borderId="100" xfId="0" applyNumberFormat="1" applyFont="1" applyFill="1" applyBorder="1"/>
    <xf numFmtId="170" fontId="35" fillId="0" borderId="92" xfId="0" applyNumberFormat="1" applyFont="1" applyFill="1" applyBorder="1"/>
    <xf numFmtId="170" fontId="35" fillId="0" borderId="93" xfId="0" applyNumberFormat="1" applyFont="1" applyFill="1" applyBorder="1"/>
    <xf numFmtId="0" fontId="42" fillId="0" borderId="91" xfId="0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7" fontId="12" fillId="0" borderId="141" xfId="0" applyNumberFormat="1" applyFont="1" applyBorder="1"/>
    <xf numFmtId="167" fontId="12" fillId="0" borderId="103" xfId="0" applyNumberFormat="1" applyFont="1" applyBorder="1"/>
    <xf numFmtId="167" fontId="5" fillId="0" borderId="141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8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7" fontId="12" fillId="0" borderId="141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7" fontId="35" fillId="0" borderId="141" xfId="0" applyNumberFormat="1" applyFont="1" applyBorder="1"/>
    <xf numFmtId="167" fontId="35" fillId="0" borderId="103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1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0.93656322196781983</c:v>
                </c:pt>
                <c:pt idx="1">
                  <c:v>0.86405951817374449</c:v>
                </c:pt>
                <c:pt idx="2">
                  <c:v>0.91800201808871296</c:v>
                </c:pt>
                <c:pt idx="3">
                  <c:v>0.9594848605674936</c:v>
                </c:pt>
                <c:pt idx="4">
                  <c:v>0.97357192022868055</c:v>
                </c:pt>
                <c:pt idx="5">
                  <c:v>1.0121265474585051</c:v>
                </c:pt>
                <c:pt idx="6">
                  <c:v>1.0009654228912819</c:v>
                </c:pt>
                <c:pt idx="7">
                  <c:v>0.99570306029310973</c:v>
                </c:pt>
                <c:pt idx="8">
                  <c:v>0.96591128456030495</c:v>
                </c:pt>
                <c:pt idx="9">
                  <c:v>0.95712973433119286</c:v>
                </c:pt>
                <c:pt idx="10">
                  <c:v>0.95170285666067034</c:v>
                </c:pt>
                <c:pt idx="11">
                  <c:v>0.94251993861854166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14656"/>
        <c:axId val="1387416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0.84838044026506132</c:v>
                </c:pt>
                <c:pt idx="1">
                  <c:v>0.84838044026506132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419136"/>
        <c:axId val="1387420672"/>
      </c:scatterChart>
      <c:catAx>
        <c:axId val="13874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8741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16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7414656"/>
        <c:crosses val="autoZero"/>
        <c:crossBetween val="between"/>
      </c:valAx>
      <c:valAx>
        <c:axId val="1387419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87420672"/>
        <c:crosses val="max"/>
        <c:crossBetween val="midCat"/>
      </c:valAx>
      <c:valAx>
        <c:axId val="1387420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87419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0.9627156371730663</c:v>
                </c:pt>
                <c:pt idx="1">
                  <c:v>1.1448384142352479</c:v>
                </c:pt>
                <c:pt idx="2">
                  <c:v>1.0913756030572974</c:v>
                </c:pt>
                <c:pt idx="3">
                  <c:v>0.98679320793550973</c:v>
                </c:pt>
                <c:pt idx="4">
                  <c:v>0.99344726199913702</c:v>
                </c:pt>
                <c:pt idx="5">
                  <c:v>0.96008939270302662</c:v>
                </c:pt>
                <c:pt idx="6">
                  <c:v>0.94642254730579334</c:v>
                </c:pt>
                <c:pt idx="7">
                  <c:v>0.92542096533888052</c:v>
                </c:pt>
                <c:pt idx="8">
                  <c:v>0.92604601696454047</c:v>
                </c:pt>
                <c:pt idx="9">
                  <c:v>0.93986474655359253</c:v>
                </c:pt>
                <c:pt idx="10">
                  <c:v>0.93563935355826477</c:v>
                </c:pt>
                <c:pt idx="11">
                  <c:v>0.92240932692944422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943040"/>
        <c:axId val="13879453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803200"/>
        <c:axId val="1388804736"/>
      </c:scatterChart>
      <c:catAx>
        <c:axId val="138794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8794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945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87943040"/>
        <c:crosses val="autoZero"/>
        <c:crossBetween val="between"/>
      </c:valAx>
      <c:valAx>
        <c:axId val="1388803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88804736"/>
        <c:crosses val="max"/>
        <c:crossBetween val="midCat"/>
      </c:valAx>
      <c:valAx>
        <c:axId val="13888047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888032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1038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321</v>
      </c>
      <c r="C15" s="51" t="s">
        <v>331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1643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1644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1691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1886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1892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1896</v>
      </c>
      <c r="C27" s="51" t="s">
        <v>334</v>
      </c>
    </row>
    <row r="28" spans="1:3" ht="14.4" customHeight="1" x14ac:dyDescent="0.3">
      <c r="A28" s="273" t="str">
        <f t="shared" si="4"/>
        <v>ZV Vykáz.-A Detail</v>
      </c>
      <c r="B28" s="184" t="s">
        <v>2072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2176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2194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2371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1038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6</v>
      </c>
      <c r="G3" s="47">
        <f>SUBTOTAL(9,G6:G1048576)</f>
        <v>298.97985425231747</v>
      </c>
      <c r="H3" s="48">
        <f>IF(M3=0,0,G3/M3)</f>
        <v>9.7616541668440904E-5</v>
      </c>
      <c r="I3" s="47">
        <f>SUBTOTAL(9,I6:I1048576)</f>
        <v>1425</v>
      </c>
      <c r="J3" s="47">
        <f>SUBTOTAL(9,J6:J1048576)</f>
        <v>3062500.1025780709</v>
      </c>
      <c r="K3" s="48">
        <f>IF(M3=0,0,J3/M3)</f>
        <v>0.99990238345833149</v>
      </c>
      <c r="L3" s="47">
        <f>SUBTOTAL(9,L6:L1048576)</f>
        <v>1431</v>
      </c>
      <c r="M3" s="49">
        <f>SUBTOTAL(9,M6:M1048576)</f>
        <v>3062799.0824323236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544</v>
      </c>
      <c r="B6" s="655" t="s">
        <v>1016</v>
      </c>
      <c r="C6" s="655" t="s">
        <v>799</v>
      </c>
      <c r="D6" s="655" t="s">
        <v>789</v>
      </c>
      <c r="E6" s="655" t="s">
        <v>800</v>
      </c>
      <c r="F6" s="658"/>
      <c r="G6" s="658"/>
      <c r="H6" s="676">
        <v>0</v>
      </c>
      <c r="I6" s="658">
        <v>1</v>
      </c>
      <c r="J6" s="658">
        <v>73.849999999999966</v>
      </c>
      <c r="K6" s="676">
        <v>1</v>
      </c>
      <c r="L6" s="658">
        <v>1</v>
      </c>
      <c r="M6" s="659">
        <v>73.849999999999966</v>
      </c>
    </row>
    <row r="7" spans="1:13" ht="14.4" customHeight="1" x14ac:dyDescent="0.3">
      <c r="A7" s="660" t="s">
        <v>544</v>
      </c>
      <c r="B7" s="661" t="s">
        <v>1016</v>
      </c>
      <c r="C7" s="661" t="s">
        <v>788</v>
      </c>
      <c r="D7" s="661" t="s">
        <v>789</v>
      </c>
      <c r="E7" s="661" t="s">
        <v>790</v>
      </c>
      <c r="F7" s="664"/>
      <c r="G7" s="664"/>
      <c r="H7" s="677">
        <v>0</v>
      </c>
      <c r="I7" s="664">
        <v>6</v>
      </c>
      <c r="J7" s="664">
        <v>705.01924485485381</v>
      </c>
      <c r="K7" s="677">
        <v>1</v>
      </c>
      <c r="L7" s="664">
        <v>6</v>
      </c>
      <c r="M7" s="665">
        <v>705.01924485485381</v>
      </c>
    </row>
    <row r="8" spans="1:13" ht="14.4" customHeight="1" x14ac:dyDescent="0.3">
      <c r="A8" s="660" t="s">
        <v>544</v>
      </c>
      <c r="B8" s="661" t="s">
        <v>1017</v>
      </c>
      <c r="C8" s="661" t="s">
        <v>813</v>
      </c>
      <c r="D8" s="661" t="s">
        <v>814</v>
      </c>
      <c r="E8" s="661" t="s">
        <v>815</v>
      </c>
      <c r="F8" s="664">
        <v>6</v>
      </c>
      <c r="G8" s="664">
        <v>298.97985425231747</v>
      </c>
      <c r="H8" s="677">
        <v>1</v>
      </c>
      <c r="I8" s="664"/>
      <c r="J8" s="664"/>
      <c r="K8" s="677">
        <v>0</v>
      </c>
      <c r="L8" s="664">
        <v>6</v>
      </c>
      <c r="M8" s="665">
        <v>298.97985425231747</v>
      </c>
    </row>
    <row r="9" spans="1:13" ht="14.4" customHeight="1" x14ac:dyDescent="0.3">
      <c r="A9" s="660" t="s">
        <v>544</v>
      </c>
      <c r="B9" s="661" t="s">
        <v>1017</v>
      </c>
      <c r="C9" s="661" t="s">
        <v>810</v>
      </c>
      <c r="D9" s="661" t="s">
        <v>811</v>
      </c>
      <c r="E9" s="661" t="s">
        <v>1018</v>
      </c>
      <c r="F9" s="664"/>
      <c r="G9" s="664"/>
      <c r="H9" s="677">
        <v>0</v>
      </c>
      <c r="I9" s="664">
        <v>2</v>
      </c>
      <c r="J9" s="664">
        <v>195.14000700510761</v>
      </c>
      <c r="K9" s="677">
        <v>1</v>
      </c>
      <c r="L9" s="664">
        <v>2</v>
      </c>
      <c r="M9" s="665">
        <v>195.14000700510761</v>
      </c>
    </row>
    <row r="10" spans="1:13" ht="14.4" customHeight="1" x14ac:dyDescent="0.3">
      <c r="A10" s="660" t="s">
        <v>544</v>
      </c>
      <c r="B10" s="661" t="s">
        <v>1017</v>
      </c>
      <c r="C10" s="661" t="s">
        <v>792</v>
      </c>
      <c r="D10" s="661" t="s">
        <v>793</v>
      </c>
      <c r="E10" s="661" t="s">
        <v>1019</v>
      </c>
      <c r="F10" s="664"/>
      <c r="G10" s="664"/>
      <c r="H10" s="677">
        <v>0</v>
      </c>
      <c r="I10" s="664">
        <v>5</v>
      </c>
      <c r="J10" s="664">
        <v>310.24999999999994</v>
      </c>
      <c r="K10" s="677">
        <v>1</v>
      </c>
      <c r="L10" s="664">
        <v>5</v>
      </c>
      <c r="M10" s="665">
        <v>310.24999999999994</v>
      </c>
    </row>
    <row r="11" spans="1:13" ht="14.4" customHeight="1" x14ac:dyDescent="0.3">
      <c r="A11" s="660" t="s">
        <v>544</v>
      </c>
      <c r="B11" s="661" t="s">
        <v>1020</v>
      </c>
      <c r="C11" s="661" t="s">
        <v>834</v>
      </c>
      <c r="D11" s="661" t="s">
        <v>1021</v>
      </c>
      <c r="E11" s="661" t="s">
        <v>1022</v>
      </c>
      <c r="F11" s="664"/>
      <c r="G11" s="664"/>
      <c r="H11" s="677">
        <v>0</v>
      </c>
      <c r="I11" s="664">
        <v>1</v>
      </c>
      <c r="J11" s="664">
        <v>166.81999999999991</v>
      </c>
      <c r="K11" s="677">
        <v>1</v>
      </c>
      <c r="L11" s="664">
        <v>1</v>
      </c>
      <c r="M11" s="665">
        <v>166.81999999999991</v>
      </c>
    </row>
    <row r="12" spans="1:13" ht="14.4" customHeight="1" x14ac:dyDescent="0.3">
      <c r="A12" s="660" t="s">
        <v>544</v>
      </c>
      <c r="B12" s="661" t="s">
        <v>1023</v>
      </c>
      <c r="C12" s="661" t="s">
        <v>806</v>
      </c>
      <c r="D12" s="661" t="s">
        <v>1024</v>
      </c>
      <c r="E12" s="661" t="s">
        <v>1025</v>
      </c>
      <c r="F12" s="664"/>
      <c r="G12" s="664"/>
      <c r="H12" s="677">
        <v>0</v>
      </c>
      <c r="I12" s="664">
        <v>1</v>
      </c>
      <c r="J12" s="664">
        <v>91.169999999999987</v>
      </c>
      <c r="K12" s="677">
        <v>1</v>
      </c>
      <c r="L12" s="664">
        <v>1</v>
      </c>
      <c r="M12" s="665">
        <v>91.169999999999987</v>
      </c>
    </row>
    <row r="13" spans="1:13" ht="14.4" customHeight="1" x14ac:dyDescent="0.3">
      <c r="A13" s="660" t="s">
        <v>544</v>
      </c>
      <c r="B13" s="661" t="s">
        <v>1026</v>
      </c>
      <c r="C13" s="661" t="s">
        <v>795</v>
      </c>
      <c r="D13" s="661" t="s">
        <v>796</v>
      </c>
      <c r="E13" s="661" t="s">
        <v>1027</v>
      </c>
      <c r="F13" s="664"/>
      <c r="G13" s="664"/>
      <c r="H13" s="677">
        <v>0</v>
      </c>
      <c r="I13" s="664">
        <v>1</v>
      </c>
      <c r="J13" s="664">
        <v>103.52107732380986</v>
      </c>
      <c r="K13" s="677">
        <v>1</v>
      </c>
      <c r="L13" s="664">
        <v>1</v>
      </c>
      <c r="M13" s="665">
        <v>103.52107732380986</v>
      </c>
    </row>
    <row r="14" spans="1:13" ht="14.4" customHeight="1" x14ac:dyDescent="0.3">
      <c r="A14" s="660" t="s">
        <v>549</v>
      </c>
      <c r="B14" s="661" t="s">
        <v>1028</v>
      </c>
      <c r="C14" s="661" t="s">
        <v>915</v>
      </c>
      <c r="D14" s="661" t="s">
        <v>1029</v>
      </c>
      <c r="E14" s="661" t="s">
        <v>1030</v>
      </c>
      <c r="F14" s="664"/>
      <c r="G14" s="664"/>
      <c r="H14" s="677">
        <v>0</v>
      </c>
      <c r="I14" s="664">
        <v>1</v>
      </c>
      <c r="J14" s="664">
        <v>177.96986476788481</v>
      </c>
      <c r="K14" s="677">
        <v>1</v>
      </c>
      <c r="L14" s="664">
        <v>1</v>
      </c>
      <c r="M14" s="665">
        <v>177.96986476788481</v>
      </c>
    </row>
    <row r="15" spans="1:13" ht="14.4" customHeight="1" x14ac:dyDescent="0.3">
      <c r="A15" s="660" t="s">
        <v>549</v>
      </c>
      <c r="B15" s="661" t="s">
        <v>1031</v>
      </c>
      <c r="C15" s="661" t="s">
        <v>911</v>
      </c>
      <c r="D15" s="661" t="s">
        <v>912</v>
      </c>
      <c r="E15" s="661" t="s">
        <v>1032</v>
      </c>
      <c r="F15" s="664"/>
      <c r="G15" s="664"/>
      <c r="H15" s="677">
        <v>0</v>
      </c>
      <c r="I15" s="664">
        <v>1</v>
      </c>
      <c r="J15" s="664">
        <v>52.810000000000016</v>
      </c>
      <c r="K15" s="677">
        <v>1</v>
      </c>
      <c r="L15" s="664">
        <v>1</v>
      </c>
      <c r="M15" s="665">
        <v>52.810000000000016</v>
      </c>
    </row>
    <row r="16" spans="1:13" ht="14.4" customHeight="1" x14ac:dyDescent="0.3">
      <c r="A16" s="660" t="s">
        <v>555</v>
      </c>
      <c r="B16" s="661" t="s">
        <v>1033</v>
      </c>
      <c r="C16" s="661" t="s">
        <v>967</v>
      </c>
      <c r="D16" s="661" t="s">
        <v>968</v>
      </c>
      <c r="E16" s="661" t="s">
        <v>969</v>
      </c>
      <c r="F16" s="664"/>
      <c r="G16" s="664"/>
      <c r="H16" s="677">
        <v>0</v>
      </c>
      <c r="I16" s="664">
        <v>3</v>
      </c>
      <c r="J16" s="664">
        <v>1417.4399848399744</v>
      </c>
      <c r="K16" s="677">
        <v>1</v>
      </c>
      <c r="L16" s="664">
        <v>3</v>
      </c>
      <c r="M16" s="665">
        <v>1417.4399848399744</v>
      </c>
    </row>
    <row r="17" spans="1:13" ht="14.4" customHeight="1" x14ac:dyDescent="0.3">
      <c r="A17" s="660" t="s">
        <v>555</v>
      </c>
      <c r="B17" s="661" t="s">
        <v>1034</v>
      </c>
      <c r="C17" s="661" t="s">
        <v>963</v>
      </c>
      <c r="D17" s="661" t="s">
        <v>964</v>
      </c>
      <c r="E17" s="661" t="s">
        <v>965</v>
      </c>
      <c r="F17" s="664"/>
      <c r="G17" s="664"/>
      <c r="H17" s="677">
        <v>0</v>
      </c>
      <c r="I17" s="664">
        <v>1</v>
      </c>
      <c r="J17" s="664">
        <v>61.340000000000039</v>
      </c>
      <c r="K17" s="677">
        <v>1</v>
      </c>
      <c r="L17" s="664">
        <v>1</v>
      </c>
      <c r="M17" s="665">
        <v>61.340000000000039</v>
      </c>
    </row>
    <row r="18" spans="1:13" ht="14.4" customHeight="1" x14ac:dyDescent="0.3">
      <c r="A18" s="660" t="s">
        <v>555</v>
      </c>
      <c r="B18" s="661" t="s">
        <v>1028</v>
      </c>
      <c r="C18" s="661" t="s">
        <v>971</v>
      </c>
      <c r="D18" s="661" t="s">
        <v>1035</v>
      </c>
      <c r="E18" s="661" t="s">
        <v>1036</v>
      </c>
      <c r="F18" s="664"/>
      <c r="G18" s="664"/>
      <c r="H18" s="677">
        <v>0</v>
      </c>
      <c r="I18" s="664">
        <v>1</v>
      </c>
      <c r="J18" s="664">
        <v>1040.1600000000003</v>
      </c>
      <c r="K18" s="677">
        <v>1</v>
      </c>
      <c r="L18" s="664">
        <v>1</v>
      </c>
      <c r="M18" s="665">
        <v>1040.1600000000003</v>
      </c>
    </row>
    <row r="19" spans="1:13" ht="14.4" customHeight="1" x14ac:dyDescent="0.3">
      <c r="A19" s="660" t="s">
        <v>555</v>
      </c>
      <c r="B19" s="661" t="s">
        <v>1031</v>
      </c>
      <c r="C19" s="661" t="s">
        <v>911</v>
      </c>
      <c r="D19" s="661" t="s">
        <v>912</v>
      </c>
      <c r="E19" s="661" t="s">
        <v>1032</v>
      </c>
      <c r="F19" s="664"/>
      <c r="G19" s="664"/>
      <c r="H19" s="677">
        <v>0</v>
      </c>
      <c r="I19" s="664">
        <v>1</v>
      </c>
      <c r="J19" s="664">
        <v>52.810637979699308</v>
      </c>
      <c r="K19" s="677">
        <v>1</v>
      </c>
      <c r="L19" s="664">
        <v>1</v>
      </c>
      <c r="M19" s="665">
        <v>52.810637979699308</v>
      </c>
    </row>
    <row r="20" spans="1:13" ht="14.4" customHeight="1" thickBot="1" x14ac:dyDescent="0.35">
      <c r="A20" s="666" t="s">
        <v>555</v>
      </c>
      <c r="B20" s="667" t="s">
        <v>1037</v>
      </c>
      <c r="C20" s="667" t="s">
        <v>987</v>
      </c>
      <c r="D20" s="667" t="s">
        <v>988</v>
      </c>
      <c r="E20" s="667" t="s">
        <v>978</v>
      </c>
      <c r="F20" s="670"/>
      <c r="G20" s="670"/>
      <c r="H20" s="678">
        <v>0</v>
      </c>
      <c r="I20" s="670">
        <v>1400</v>
      </c>
      <c r="J20" s="670">
        <v>3058051.8017612998</v>
      </c>
      <c r="K20" s="678">
        <v>1</v>
      </c>
      <c r="L20" s="670">
        <v>1400</v>
      </c>
      <c r="M20" s="671">
        <v>3058051.8017612998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321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239</v>
      </c>
      <c r="C3" s="460">
        <f>SUM(C6:C1048576)</f>
        <v>75</v>
      </c>
      <c r="D3" s="460">
        <f>SUM(D6:D1048576)</f>
        <v>0</v>
      </c>
      <c r="E3" s="461">
        <f>SUM(E6:E1048576)</f>
        <v>11</v>
      </c>
      <c r="F3" s="458">
        <f>IF(SUM($B3:$E3)=0,"",B3/SUM($B3:$E3))</f>
        <v>0.73538461538461541</v>
      </c>
      <c r="G3" s="456">
        <f t="shared" ref="G3:I3" si="0">IF(SUM($B3:$E3)=0,"",C3/SUM($B3:$E3))</f>
        <v>0.23076923076923078</v>
      </c>
      <c r="H3" s="456">
        <f t="shared" si="0"/>
        <v>0</v>
      </c>
      <c r="I3" s="457">
        <f t="shared" si="0"/>
        <v>3.3846153846153845E-2</v>
      </c>
      <c r="J3" s="460">
        <f>SUM(J6:J1048576)</f>
        <v>118</v>
      </c>
      <c r="K3" s="460">
        <f>SUM(K6:K1048576)</f>
        <v>19</v>
      </c>
      <c r="L3" s="460">
        <f>SUM(L6:L1048576)</f>
        <v>0</v>
      </c>
      <c r="M3" s="461">
        <f>SUM(M6:M1048576)</f>
        <v>11</v>
      </c>
      <c r="N3" s="458">
        <f>IF(SUM($J3:$M3)=0,"",J3/SUM($J3:$M3))</f>
        <v>0.79729729729729726</v>
      </c>
      <c r="O3" s="456">
        <f t="shared" ref="O3:Q3" si="1">IF(SUM($J3:$M3)=0,"",K3/SUM($J3:$M3))</f>
        <v>0.12837837837837837</v>
      </c>
      <c r="P3" s="456">
        <f t="shared" si="1"/>
        <v>0</v>
      </c>
      <c r="Q3" s="457">
        <f t="shared" si="1"/>
        <v>7.4324324324324328E-2</v>
      </c>
    </row>
    <row r="4" spans="1:17" ht="14.4" customHeight="1" thickBot="1" x14ac:dyDescent="0.35">
      <c r="A4" s="454"/>
      <c r="B4" s="529" t="s">
        <v>323</v>
      </c>
      <c r="C4" s="530"/>
      <c r="D4" s="530"/>
      <c r="E4" s="531"/>
      <c r="F4" s="526" t="s">
        <v>328</v>
      </c>
      <c r="G4" s="527"/>
      <c r="H4" s="527"/>
      <c r="I4" s="528"/>
      <c r="J4" s="529" t="s">
        <v>329</v>
      </c>
      <c r="K4" s="530"/>
      <c r="L4" s="530"/>
      <c r="M4" s="531"/>
      <c r="N4" s="526" t="s">
        <v>330</v>
      </c>
      <c r="O4" s="527"/>
      <c r="P4" s="527"/>
      <c r="Q4" s="528"/>
    </row>
    <row r="5" spans="1:17" ht="14.4" customHeight="1" thickBot="1" x14ac:dyDescent="0.35">
      <c r="A5" s="693" t="s">
        <v>322</v>
      </c>
      <c r="B5" s="694" t="s">
        <v>324</v>
      </c>
      <c r="C5" s="694" t="s">
        <v>325</v>
      </c>
      <c r="D5" s="694" t="s">
        <v>326</v>
      </c>
      <c r="E5" s="695" t="s">
        <v>327</v>
      </c>
      <c r="F5" s="696" t="s">
        <v>324</v>
      </c>
      <c r="G5" s="697" t="s">
        <v>325</v>
      </c>
      <c r="H5" s="697" t="s">
        <v>326</v>
      </c>
      <c r="I5" s="698" t="s">
        <v>327</v>
      </c>
      <c r="J5" s="694" t="s">
        <v>324</v>
      </c>
      <c r="K5" s="694" t="s">
        <v>325</v>
      </c>
      <c r="L5" s="694" t="s">
        <v>326</v>
      </c>
      <c r="M5" s="695" t="s">
        <v>327</v>
      </c>
      <c r="N5" s="696" t="s">
        <v>324</v>
      </c>
      <c r="O5" s="697" t="s">
        <v>325</v>
      </c>
      <c r="P5" s="697" t="s">
        <v>326</v>
      </c>
      <c r="Q5" s="698" t="s">
        <v>327</v>
      </c>
    </row>
    <row r="6" spans="1:17" ht="14.4" customHeight="1" x14ac:dyDescent="0.3">
      <c r="A6" s="702" t="s">
        <v>1039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1040</v>
      </c>
      <c r="B7" s="709">
        <v>64</v>
      </c>
      <c r="C7" s="664">
        <v>72</v>
      </c>
      <c r="D7" s="664"/>
      <c r="E7" s="665"/>
      <c r="F7" s="706">
        <v>0.47058823529411764</v>
      </c>
      <c r="G7" s="677">
        <v>0.52941176470588236</v>
      </c>
      <c r="H7" s="677">
        <v>0</v>
      </c>
      <c r="I7" s="712">
        <v>0</v>
      </c>
      <c r="J7" s="709">
        <v>14</v>
      </c>
      <c r="K7" s="664">
        <v>16</v>
      </c>
      <c r="L7" s="664"/>
      <c r="M7" s="665"/>
      <c r="N7" s="706">
        <v>0.46666666666666667</v>
      </c>
      <c r="O7" s="677">
        <v>0.53333333333333333</v>
      </c>
      <c r="P7" s="677">
        <v>0</v>
      </c>
      <c r="Q7" s="700">
        <v>0</v>
      </c>
    </row>
    <row r="8" spans="1:17" ht="14.4" customHeight="1" x14ac:dyDescent="0.3">
      <c r="A8" s="703" t="s">
        <v>1041</v>
      </c>
      <c r="B8" s="709">
        <v>53</v>
      </c>
      <c r="C8" s="664">
        <v>1</v>
      </c>
      <c r="D8" s="664"/>
      <c r="E8" s="665"/>
      <c r="F8" s="706">
        <v>0.98148148148148151</v>
      </c>
      <c r="G8" s="677">
        <v>1.8518518518518517E-2</v>
      </c>
      <c r="H8" s="677">
        <v>0</v>
      </c>
      <c r="I8" s="712">
        <v>0</v>
      </c>
      <c r="J8" s="709">
        <v>28</v>
      </c>
      <c r="K8" s="664">
        <v>1</v>
      </c>
      <c r="L8" s="664"/>
      <c r="M8" s="665"/>
      <c r="N8" s="706">
        <v>0.96551724137931039</v>
      </c>
      <c r="O8" s="677">
        <v>3.4482758620689655E-2</v>
      </c>
      <c r="P8" s="677">
        <v>0</v>
      </c>
      <c r="Q8" s="700">
        <v>0</v>
      </c>
    </row>
    <row r="9" spans="1:17" ht="14.4" customHeight="1" x14ac:dyDescent="0.3">
      <c r="A9" s="703" t="s">
        <v>1042</v>
      </c>
      <c r="B9" s="709">
        <v>14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7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1043</v>
      </c>
      <c r="B10" s="709">
        <v>108</v>
      </c>
      <c r="C10" s="664">
        <v>2</v>
      </c>
      <c r="D10" s="664"/>
      <c r="E10" s="665"/>
      <c r="F10" s="706">
        <v>0.98181818181818181</v>
      </c>
      <c r="G10" s="677">
        <v>1.8181818181818181E-2</v>
      </c>
      <c r="H10" s="677">
        <v>0</v>
      </c>
      <c r="I10" s="712">
        <v>0</v>
      </c>
      <c r="J10" s="709">
        <v>69</v>
      </c>
      <c r="K10" s="664">
        <v>2</v>
      </c>
      <c r="L10" s="664"/>
      <c r="M10" s="665"/>
      <c r="N10" s="706">
        <v>0.971830985915493</v>
      </c>
      <c r="O10" s="677">
        <v>2.8169014084507043E-2</v>
      </c>
      <c r="P10" s="677">
        <v>0</v>
      </c>
      <c r="Q10" s="700">
        <v>0</v>
      </c>
    </row>
    <row r="11" spans="1:17" ht="14.4" customHeight="1" thickBot="1" x14ac:dyDescent="0.35">
      <c r="A11" s="704" t="s">
        <v>1044</v>
      </c>
      <c r="B11" s="710"/>
      <c r="C11" s="670"/>
      <c r="D11" s="670"/>
      <c r="E11" s="671">
        <v>11</v>
      </c>
      <c r="F11" s="707">
        <v>0</v>
      </c>
      <c r="G11" s="678">
        <v>0</v>
      </c>
      <c r="H11" s="678">
        <v>0</v>
      </c>
      <c r="I11" s="713">
        <v>1</v>
      </c>
      <c r="J11" s="710"/>
      <c r="K11" s="670"/>
      <c r="L11" s="670"/>
      <c r="M11" s="671">
        <v>11</v>
      </c>
      <c r="N11" s="707">
        <v>0</v>
      </c>
      <c r="O11" s="678">
        <v>0</v>
      </c>
      <c r="P11" s="678">
        <v>0</v>
      </c>
      <c r="Q11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22</v>
      </c>
      <c r="B5" s="645" t="s">
        <v>539</v>
      </c>
      <c r="C5" s="648">
        <v>322787.8400000002</v>
      </c>
      <c r="D5" s="648">
        <v>2366</v>
      </c>
      <c r="E5" s="648">
        <v>105928.56000000001</v>
      </c>
      <c r="F5" s="714">
        <v>0.32816775253987246</v>
      </c>
      <c r="G5" s="648">
        <v>799</v>
      </c>
      <c r="H5" s="714">
        <v>0.33770076077768385</v>
      </c>
      <c r="I5" s="648">
        <v>216859.28000000017</v>
      </c>
      <c r="J5" s="714">
        <v>0.67183224746012749</v>
      </c>
      <c r="K5" s="648">
        <v>1567</v>
      </c>
      <c r="L5" s="714">
        <v>0.66229923922231615</v>
      </c>
      <c r="M5" s="648" t="s">
        <v>74</v>
      </c>
      <c r="N5" s="277"/>
    </row>
    <row r="6" spans="1:14" ht="14.4" customHeight="1" x14ac:dyDescent="0.3">
      <c r="A6" s="644">
        <v>22</v>
      </c>
      <c r="B6" s="645" t="s">
        <v>1045</v>
      </c>
      <c r="C6" s="648">
        <v>322787.8400000002</v>
      </c>
      <c r="D6" s="648">
        <v>2365</v>
      </c>
      <c r="E6" s="648">
        <v>105928.56000000001</v>
      </c>
      <c r="F6" s="714">
        <v>0.32816775253987246</v>
      </c>
      <c r="G6" s="648">
        <v>798</v>
      </c>
      <c r="H6" s="714">
        <v>0.33742071881606767</v>
      </c>
      <c r="I6" s="648">
        <v>216859.28000000017</v>
      </c>
      <c r="J6" s="714">
        <v>0.67183224746012749</v>
      </c>
      <c r="K6" s="648">
        <v>1567</v>
      </c>
      <c r="L6" s="714">
        <v>0.66257928118393239</v>
      </c>
      <c r="M6" s="648" t="s">
        <v>1</v>
      </c>
      <c r="N6" s="277"/>
    </row>
    <row r="7" spans="1:14" ht="14.4" customHeight="1" x14ac:dyDescent="0.3">
      <c r="A7" s="644">
        <v>22</v>
      </c>
      <c r="B7" s="645" t="s">
        <v>1046</v>
      </c>
      <c r="C7" s="648">
        <v>0</v>
      </c>
      <c r="D7" s="648">
        <v>1</v>
      </c>
      <c r="E7" s="648">
        <v>0</v>
      </c>
      <c r="F7" s="714" t="s">
        <v>540</v>
      </c>
      <c r="G7" s="648">
        <v>1</v>
      </c>
      <c r="H7" s="714">
        <v>1</v>
      </c>
      <c r="I7" s="648" t="s">
        <v>540</v>
      </c>
      <c r="J7" s="714" t="s">
        <v>540</v>
      </c>
      <c r="K7" s="648" t="s">
        <v>540</v>
      </c>
      <c r="L7" s="714">
        <v>0</v>
      </c>
      <c r="M7" s="648" t="s">
        <v>1</v>
      </c>
      <c r="N7" s="277"/>
    </row>
    <row r="8" spans="1:14" ht="14.4" customHeight="1" x14ac:dyDescent="0.3">
      <c r="A8" s="644" t="s">
        <v>538</v>
      </c>
      <c r="B8" s="645" t="s">
        <v>3</v>
      </c>
      <c r="C8" s="648">
        <v>322787.8400000002</v>
      </c>
      <c r="D8" s="648">
        <v>2366</v>
      </c>
      <c r="E8" s="648">
        <v>105928.56000000001</v>
      </c>
      <c r="F8" s="714">
        <v>0.32816775253987246</v>
      </c>
      <c r="G8" s="648">
        <v>799</v>
      </c>
      <c r="H8" s="714">
        <v>0.33770076077768385</v>
      </c>
      <c r="I8" s="648">
        <v>216859.28000000017</v>
      </c>
      <c r="J8" s="714">
        <v>0.67183224746012749</v>
      </c>
      <c r="K8" s="648">
        <v>1567</v>
      </c>
      <c r="L8" s="714">
        <v>0.66229923922231615</v>
      </c>
      <c r="M8" s="648" t="s">
        <v>543</v>
      </c>
      <c r="N8" s="277"/>
    </row>
    <row r="10" spans="1:14" ht="14.4" customHeight="1" x14ac:dyDescent="0.3">
      <c r="A10" s="644">
        <v>22</v>
      </c>
      <c r="B10" s="645" t="s">
        <v>539</v>
      </c>
      <c r="C10" s="648" t="s">
        <v>540</v>
      </c>
      <c r="D10" s="648" t="s">
        <v>540</v>
      </c>
      <c r="E10" s="648" t="s">
        <v>540</v>
      </c>
      <c r="F10" s="714" t="s">
        <v>540</v>
      </c>
      <c r="G10" s="648" t="s">
        <v>540</v>
      </c>
      <c r="H10" s="714" t="s">
        <v>540</v>
      </c>
      <c r="I10" s="648" t="s">
        <v>540</v>
      </c>
      <c r="J10" s="714" t="s">
        <v>540</v>
      </c>
      <c r="K10" s="648" t="s">
        <v>540</v>
      </c>
      <c r="L10" s="714" t="s">
        <v>540</v>
      </c>
      <c r="M10" s="648" t="s">
        <v>74</v>
      </c>
      <c r="N10" s="277"/>
    </row>
    <row r="11" spans="1:14" ht="14.4" customHeight="1" x14ac:dyDescent="0.3">
      <c r="A11" s="644">
        <v>89301221</v>
      </c>
      <c r="B11" s="645" t="s">
        <v>1045</v>
      </c>
      <c r="C11" s="648">
        <v>47778.280000000021</v>
      </c>
      <c r="D11" s="648">
        <v>339</v>
      </c>
      <c r="E11" s="648">
        <v>8540.5400000000009</v>
      </c>
      <c r="F11" s="714">
        <v>0.17875360938066412</v>
      </c>
      <c r="G11" s="648">
        <v>61</v>
      </c>
      <c r="H11" s="714">
        <v>0.17994100294985252</v>
      </c>
      <c r="I11" s="648">
        <v>39237.74000000002</v>
      </c>
      <c r="J11" s="714">
        <v>0.82124639061933591</v>
      </c>
      <c r="K11" s="648">
        <v>278</v>
      </c>
      <c r="L11" s="714">
        <v>0.82005899705014751</v>
      </c>
      <c r="M11" s="648" t="s">
        <v>1</v>
      </c>
      <c r="N11" s="277"/>
    </row>
    <row r="12" spans="1:14" ht="14.4" customHeight="1" x14ac:dyDescent="0.3">
      <c r="A12" s="644" t="s">
        <v>1047</v>
      </c>
      <c r="B12" s="645" t="s">
        <v>1048</v>
      </c>
      <c r="C12" s="648">
        <v>47778.280000000021</v>
      </c>
      <c r="D12" s="648">
        <v>339</v>
      </c>
      <c r="E12" s="648">
        <v>8540.5400000000009</v>
      </c>
      <c r="F12" s="714">
        <v>0.17875360938066412</v>
      </c>
      <c r="G12" s="648">
        <v>61</v>
      </c>
      <c r="H12" s="714">
        <v>0.17994100294985252</v>
      </c>
      <c r="I12" s="648">
        <v>39237.74000000002</v>
      </c>
      <c r="J12" s="714">
        <v>0.82124639061933591</v>
      </c>
      <c r="K12" s="648">
        <v>278</v>
      </c>
      <c r="L12" s="714">
        <v>0.82005899705014751</v>
      </c>
      <c r="M12" s="648" t="s">
        <v>547</v>
      </c>
      <c r="N12" s="277"/>
    </row>
    <row r="13" spans="1:14" ht="14.4" customHeight="1" x14ac:dyDescent="0.3">
      <c r="A13" s="644" t="s">
        <v>540</v>
      </c>
      <c r="B13" s="645" t="s">
        <v>540</v>
      </c>
      <c r="C13" s="648" t="s">
        <v>540</v>
      </c>
      <c r="D13" s="648" t="s">
        <v>540</v>
      </c>
      <c r="E13" s="648" t="s">
        <v>540</v>
      </c>
      <c r="F13" s="714" t="s">
        <v>540</v>
      </c>
      <c r="G13" s="648" t="s">
        <v>540</v>
      </c>
      <c r="H13" s="714" t="s">
        <v>540</v>
      </c>
      <c r="I13" s="648" t="s">
        <v>540</v>
      </c>
      <c r="J13" s="714" t="s">
        <v>540</v>
      </c>
      <c r="K13" s="648" t="s">
        <v>540</v>
      </c>
      <c r="L13" s="714" t="s">
        <v>540</v>
      </c>
      <c r="M13" s="648" t="s">
        <v>548</v>
      </c>
      <c r="N13" s="277"/>
    </row>
    <row r="14" spans="1:14" ht="14.4" customHeight="1" x14ac:dyDescent="0.3">
      <c r="A14" s="644">
        <v>89301222</v>
      </c>
      <c r="B14" s="645" t="s">
        <v>1045</v>
      </c>
      <c r="C14" s="648">
        <v>275009.56000000011</v>
      </c>
      <c r="D14" s="648">
        <v>2026</v>
      </c>
      <c r="E14" s="648">
        <v>97388.02</v>
      </c>
      <c r="F14" s="714">
        <v>0.35412594383991586</v>
      </c>
      <c r="G14" s="648">
        <v>737</v>
      </c>
      <c r="H14" s="714">
        <v>0.36377097729516289</v>
      </c>
      <c r="I14" s="648">
        <v>177621.5400000001</v>
      </c>
      <c r="J14" s="714">
        <v>0.64587405616008409</v>
      </c>
      <c r="K14" s="648">
        <v>1289</v>
      </c>
      <c r="L14" s="714">
        <v>0.63622902270483717</v>
      </c>
      <c r="M14" s="648" t="s">
        <v>1</v>
      </c>
      <c r="N14" s="277"/>
    </row>
    <row r="15" spans="1:14" ht="14.4" customHeight="1" x14ac:dyDescent="0.3">
      <c r="A15" s="644">
        <v>89301222</v>
      </c>
      <c r="B15" s="645" t="s">
        <v>1046</v>
      </c>
      <c r="C15" s="648">
        <v>0</v>
      </c>
      <c r="D15" s="648">
        <v>1</v>
      </c>
      <c r="E15" s="648">
        <v>0</v>
      </c>
      <c r="F15" s="714" t="s">
        <v>540</v>
      </c>
      <c r="G15" s="648">
        <v>1</v>
      </c>
      <c r="H15" s="714">
        <v>1</v>
      </c>
      <c r="I15" s="648" t="s">
        <v>540</v>
      </c>
      <c r="J15" s="714" t="s">
        <v>540</v>
      </c>
      <c r="K15" s="648" t="s">
        <v>540</v>
      </c>
      <c r="L15" s="714">
        <v>0</v>
      </c>
      <c r="M15" s="648" t="s">
        <v>1</v>
      </c>
      <c r="N15" s="277"/>
    </row>
    <row r="16" spans="1:14" ht="14.4" customHeight="1" x14ac:dyDescent="0.3">
      <c r="A16" s="644" t="s">
        <v>1049</v>
      </c>
      <c r="B16" s="645" t="s">
        <v>1050</v>
      </c>
      <c r="C16" s="648">
        <v>275009.56000000011</v>
      </c>
      <c r="D16" s="648">
        <v>2027</v>
      </c>
      <c r="E16" s="648">
        <v>97388.02</v>
      </c>
      <c r="F16" s="714">
        <v>0.35412594383991586</v>
      </c>
      <c r="G16" s="648">
        <v>738</v>
      </c>
      <c r="H16" s="714">
        <v>0.36408485446472622</v>
      </c>
      <c r="I16" s="648">
        <v>177621.5400000001</v>
      </c>
      <c r="J16" s="714">
        <v>0.64587405616008409</v>
      </c>
      <c r="K16" s="648">
        <v>1289</v>
      </c>
      <c r="L16" s="714">
        <v>0.63591514553527384</v>
      </c>
      <c r="M16" s="648" t="s">
        <v>547</v>
      </c>
      <c r="N16" s="277"/>
    </row>
    <row r="17" spans="1:14" ht="14.4" customHeight="1" x14ac:dyDescent="0.3">
      <c r="A17" s="644" t="s">
        <v>540</v>
      </c>
      <c r="B17" s="645" t="s">
        <v>540</v>
      </c>
      <c r="C17" s="648" t="s">
        <v>540</v>
      </c>
      <c r="D17" s="648" t="s">
        <v>540</v>
      </c>
      <c r="E17" s="648" t="s">
        <v>540</v>
      </c>
      <c r="F17" s="714" t="s">
        <v>540</v>
      </c>
      <c r="G17" s="648" t="s">
        <v>540</v>
      </c>
      <c r="H17" s="714" t="s">
        <v>540</v>
      </c>
      <c r="I17" s="648" t="s">
        <v>540</v>
      </c>
      <c r="J17" s="714" t="s">
        <v>540</v>
      </c>
      <c r="K17" s="648" t="s">
        <v>540</v>
      </c>
      <c r="L17" s="714" t="s">
        <v>540</v>
      </c>
      <c r="M17" s="648" t="s">
        <v>548</v>
      </c>
      <c r="N17" s="277"/>
    </row>
    <row r="18" spans="1:14" ht="14.4" customHeight="1" x14ac:dyDescent="0.3">
      <c r="A18" s="644" t="s">
        <v>538</v>
      </c>
      <c r="B18" s="645" t="s">
        <v>542</v>
      </c>
      <c r="C18" s="648">
        <v>322787.84000000014</v>
      </c>
      <c r="D18" s="648">
        <v>2366</v>
      </c>
      <c r="E18" s="648">
        <v>105928.56</v>
      </c>
      <c r="F18" s="714">
        <v>0.32816775253987246</v>
      </c>
      <c r="G18" s="648">
        <v>799</v>
      </c>
      <c r="H18" s="714">
        <v>0.33770076077768385</v>
      </c>
      <c r="I18" s="648">
        <v>216859.28000000012</v>
      </c>
      <c r="J18" s="714">
        <v>0.67183224746012749</v>
      </c>
      <c r="K18" s="648">
        <v>1567</v>
      </c>
      <c r="L18" s="714">
        <v>0.66229923922231615</v>
      </c>
      <c r="M18" s="648" t="s">
        <v>543</v>
      </c>
      <c r="N18" s="277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8">
    <cfRule type="expression" dxfId="46" priority="4">
      <formula>AND(LEFT(M10,6)&lt;&gt;"mezera",M10&lt;&gt;"")</formula>
    </cfRule>
  </conditionalFormatting>
  <conditionalFormatting sqref="A10:A18">
    <cfRule type="expression" dxfId="45" priority="2">
      <formula>AND(M10&lt;&gt;"",M10&lt;&gt;"mezeraKL")</formula>
    </cfRule>
  </conditionalFormatting>
  <conditionalFormatting sqref="F10:F18">
    <cfRule type="cellIs" dxfId="44" priority="1" operator="lessThan">
      <formula>0.6</formula>
    </cfRule>
  </conditionalFormatting>
  <conditionalFormatting sqref="B10:L18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8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1051</v>
      </c>
      <c r="B5" s="708">
        <v>61323.22</v>
      </c>
      <c r="C5" s="655">
        <v>1</v>
      </c>
      <c r="D5" s="719">
        <v>453</v>
      </c>
      <c r="E5" s="722" t="s">
        <v>1051</v>
      </c>
      <c r="F5" s="708">
        <v>14581.060000000001</v>
      </c>
      <c r="G5" s="676">
        <v>0.2377738807583816</v>
      </c>
      <c r="H5" s="658">
        <v>112</v>
      </c>
      <c r="I5" s="699">
        <v>0.24724061810154527</v>
      </c>
      <c r="J5" s="725">
        <v>46742.159999999996</v>
      </c>
      <c r="K5" s="676">
        <v>0.76222611924161832</v>
      </c>
      <c r="L5" s="658">
        <v>341</v>
      </c>
      <c r="M5" s="699">
        <v>0.7527593818984547</v>
      </c>
    </row>
    <row r="6" spans="1:13" ht="14.4" customHeight="1" x14ac:dyDescent="0.3">
      <c r="A6" s="716" t="s">
        <v>1052</v>
      </c>
      <c r="B6" s="709">
        <v>74235.069999999992</v>
      </c>
      <c r="C6" s="661">
        <v>1</v>
      </c>
      <c r="D6" s="720">
        <v>555</v>
      </c>
      <c r="E6" s="723" t="s">
        <v>1052</v>
      </c>
      <c r="F6" s="709">
        <v>22997.040000000005</v>
      </c>
      <c r="G6" s="677">
        <v>0.30978673556851238</v>
      </c>
      <c r="H6" s="664">
        <v>197</v>
      </c>
      <c r="I6" s="700">
        <v>0.35495495495495494</v>
      </c>
      <c r="J6" s="726">
        <v>51238.029999999984</v>
      </c>
      <c r="K6" s="677">
        <v>0.69021326443148756</v>
      </c>
      <c r="L6" s="664">
        <v>358</v>
      </c>
      <c r="M6" s="700">
        <v>0.64504504504504501</v>
      </c>
    </row>
    <row r="7" spans="1:13" ht="14.4" customHeight="1" x14ac:dyDescent="0.3">
      <c r="A7" s="716" t="s">
        <v>1053</v>
      </c>
      <c r="B7" s="709">
        <v>0</v>
      </c>
      <c r="C7" s="661"/>
      <c r="D7" s="720">
        <v>1</v>
      </c>
      <c r="E7" s="723" t="s">
        <v>1053</v>
      </c>
      <c r="F7" s="709">
        <v>0</v>
      </c>
      <c r="G7" s="677"/>
      <c r="H7" s="664">
        <v>1</v>
      </c>
      <c r="I7" s="700">
        <v>1</v>
      </c>
      <c r="J7" s="726"/>
      <c r="K7" s="677"/>
      <c r="L7" s="664"/>
      <c r="M7" s="700">
        <v>0</v>
      </c>
    </row>
    <row r="8" spans="1:13" ht="14.4" customHeight="1" x14ac:dyDescent="0.3">
      <c r="A8" s="716" t="s">
        <v>1054</v>
      </c>
      <c r="B8" s="709">
        <v>59463.320000000007</v>
      </c>
      <c r="C8" s="661">
        <v>1</v>
      </c>
      <c r="D8" s="720">
        <v>408</v>
      </c>
      <c r="E8" s="723" t="s">
        <v>1054</v>
      </c>
      <c r="F8" s="709">
        <v>17863.710000000003</v>
      </c>
      <c r="G8" s="677">
        <v>0.30041561756053986</v>
      </c>
      <c r="H8" s="664">
        <v>124</v>
      </c>
      <c r="I8" s="700">
        <v>0.30392156862745096</v>
      </c>
      <c r="J8" s="726">
        <v>41599.61</v>
      </c>
      <c r="K8" s="677">
        <v>0.69958438243946008</v>
      </c>
      <c r="L8" s="664">
        <v>284</v>
      </c>
      <c r="M8" s="700">
        <v>0.69607843137254899</v>
      </c>
    </row>
    <row r="9" spans="1:13" ht="14.4" customHeight="1" x14ac:dyDescent="0.3">
      <c r="A9" s="716" t="s">
        <v>1055</v>
      </c>
      <c r="B9" s="709">
        <v>1670.04</v>
      </c>
      <c r="C9" s="661">
        <v>1</v>
      </c>
      <c r="D9" s="720">
        <v>7</v>
      </c>
      <c r="E9" s="723" t="s">
        <v>1055</v>
      </c>
      <c r="F9" s="709">
        <v>1670.04</v>
      </c>
      <c r="G9" s="677">
        <v>1</v>
      </c>
      <c r="H9" s="664">
        <v>7</v>
      </c>
      <c r="I9" s="700">
        <v>1</v>
      </c>
      <c r="J9" s="726"/>
      <c r="K9" s="677">
        <v>0</v>
      </c>
      <c r="L9" s="664"/>
      <c r="M9" s="700">
        <v>0</v>
      </c>
    </row>
    <row r="10" spans="1:13" ht="14.4" customHeight="1" x14ac:dyDescent="0.3">
      <c r="A10" s="716" t="s">
        <v>1056</v>
      </c>
      <c r="B10" s="709">
        <v>1977.7400000000002</v>
      </c>
      <c r="C10" s="661">
        <v>1</v>
      </c>
      <c r="D10" s="720">
        <v>26</v>
      </c>
      <c r="E10" s="723" t="s">
        <v>1056</v>
      </c>
      <c r="F10" s="709">
        <v>1037.8600000000001</v>
      </c>
      <c r="G10" s="677">
        <v>0.5247706978672626</v>
      </c>
      <c r="H10" s="664">
        <v>14</v>
      </c>
      <c r="I10" s="700">
        <v>0.53846153846153844</v>
      </c>
      <c r="J10" s="726">
        <v>939.88</v>
      </c>
      <c r="K10" s="677">
        <v>0.47522930213273729</v>
      </c>
      <c r="L10" s="664">
        <v>12</v>
      </c>
      <c r="M10" s="700">
        <v>0.46153846153846156</v>
      </c>
    </row>
    <row r="11" spans="1:13" ht="14.4" customHeight="1" x14ac:dyDescent="0.3">
      <c r="A11" s="716" t="s">
        <v>1057</v>
      </c>
      <c r="B11" s="709">
        <v>60375.670000000006</v>
      </c>
      <c r="C11" s="661">
        <v>1</v>
      </c>
      <c r="D11" s="720">
        <v>529</v>
      </c>
      <c r="E11" s="723" t="s">
        <v>1057</v>
      </c>
      <c r="F11" s="709">
        <v>24680.420000000006</v>
      </c>
      <c r="G11" s="677">
        <v>0.40878088806302282</v>
      </c>
      <c r="H11" s="664">
        <v>208</v>
      </c>
      <c r="I11" s="700">
        <v>0.3931947069943289</v>
      </c>
      <c r="J11" s="726">
        <v>35695.25</v>
      </c>
      <c r="K11" s="677">
        <v>0.59121911193697718</v>
      </c>
      <c r="L11" s="664">
        <v>321</v>
      </c>
      <c r="M11" s="700">
        <v>0.6068052930056711</v>
      </c>
    </row>
    <row r="12" spans="1:13" ht="14.4" customHeight="1" x14ac:dyDescent="0.3">
      <c r="A12" s="716" t="s">
        <v>1058</v>
      </c>
      <c r="B12" s="709">
        <v>7635.6500000000015</v>
      </c>
      <c r="C12" s="661">
        <v>1</v>
      </c>
      <c r="D12" s="720">
        <v>27</v>
      </c>
      <c r="E12" s="723" t="s">
        <v>1058</v>
      </c>
      <c r="F12" s="709">
        <v>5505.130000000001</v>
      </c>
      <c r="G12" s="677">
        <v>0.72097725799375301</v>
      </c>
      <c r="H12" s="664">
        <v>15</v>
      </c>
      <c r="I12" s="700">
        <v>0.55555555555555558</v>
      </c>
      <c r="J12" s="726">
        <v>2130.5200000000004</v>
      </c>
      <c r="K12" s="677">
        <v>0.27902274200624699</v>
      </c>
      <c r="L12" s="664">
        <v>12</v>
      </c>
      <c r="M12" s="700">
        <v>0.44444444444444442</v>
      </c>
    </row>
    <row r="13" spans="1:13" ht="14.4" customHeight="1" x14ac:dyDescent="0.3">
      <c r="A13" s="716" t="s">
        <v>1059</v>
      </c>
      <c r="B13" s="709">
        <v>12033.35</v>
      </c>
      <c r="C13" s="661">
        <v>1</v>
      </c>
      <c r="D13" s="720">
        <v>97</v>
      </c>
      <c r="E13" s="723" t="s">
        <v>1059</v>
      </c>
      <c r="F13" s="709">
        <v>2805.360000000001</v>
      </c>
      <c r="G13" s="677">
        <v>0.23313208707467173</v>
      </c>
      <c r="H13" s="664">
        <v>27</v>
      </c>
      <c r="I13" s="700">
        <v>0.27835051546391754</v>
      </c>
      <c r="J13" s="726">
        <v>9227.99</v>
      </c>
      <c r="K13" s="677">
        <v>0.7668679129253283</v>
      </c>
      <c r="L13" s="664">
        <v>70</v>
      </c>
      <c r="M13" s="700">
        <v>0.72164948453608246</v>
      </c>
    </row>
    <row r="14" spans="1:13" ht="14.4" customHeight="1" thickBot="1" x14ac:dyDescent="0.35">
      <c r="A14" s="717" t="s">
        <v>1060</v>
      </c>
      <c r="B14" s="710">
        <v>44073.779999999992</v>
      </c>
      <c r="C14" s="667">
        <v>1</v>
      </c>
      <c r="D14" s="721">
        <v>263</v>
      </c>
      <c r="E14" s="724" t="s">
        <v>1060</v>
      </c>
      <c r="F14" s="710">
        <v>14787.939999999999</v>
      </c>
      <c r="G14" s="678">
        <v>0.33552692780151833</v>
      </c>
      <c r="H14" s="670">
        <v>94</v>
      </c>
      <c r="I14" s="701">
        <v>0.35741444866920152</v>
      </c>
      <c r="J14" s="727">
        <v>29285.839999999993</v>
      </c>
      <c r="K14" s="678">
        <v>0.66447307219848173</v>
      </c>
      <c r="L14" s="670">
        <v>169</v>
      </c>
      <c r="M14" s="701">
        <v>0.64258555133079853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4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1643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322787.84000000014</v>
      </c>
      <c r="N3" s="70">
        <f>SUBTOTAL(9,N7:N1048576)</f>
        <v>3278</v>
      </c>
      <c r="O3" s="70">
        <f>SUBTOTAL(9,O7:O1048576)</f>
        <v>2366</v>
      </c>
      <c r="P3" s="70">
        <f>SUBTOTAL(9,P7:P1048576)</f>
        <v>105928.56000000001</v>
      </c>
      <c r="Q3" s="71">
        <f>IF(M3=0,0,P3/M3)</f>
        <v>0.32816775253987251</v>
      </c>
      <c r="R3" s="70">
        <f>SUBTOTAL(9,R7:R1048576)</f>
        <v>1114</v>
      </c>
      <c r="S3" s="71">
        <f>IF(N3=0,0,R3/N3)</f>
        <v>0.33984136668700426</v>
      </c>
      <c r="T3" s="70">
        <f>SUBTOTAL(9,T7:T1048576)</f>
        <v>799</v>
      </c>
      <c r="U3" s="72">
        <f>IF(O3=0,0,T3/O3)</f>
        <v>0.33770076077768385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22</v>
      </c>
      <c r="B7" s="734" t="s">
        <v>539</v>
      </c>
      <c r="C7" s="734">
        <v>89301221</v>
      </c>
      <c r="D7" s="735" t="s">
        <v>1641</v>
      </c>
      <c r="E7" s="736" t="s">
        <v>1051</v>
      </c>
      <c r="F7" s="734" t="s">
        <v>1045</v>
      </c>
      <c r="G7" s="734" t="s">
        <v>1061</v>
      </c>
      <c r="H7" s="734" t="s">
        <v>540</v>
      </c>
      <c r="I7" s="734" t="s">
        <v>744</v>
      </c>
      <c r="J7" s="734" t="s">
        <v>745</v>
      </c>
      <c r="K7" s="734" t="s">
        <v>746</v>
      </c>
      <c r="L7" s="737">
        <v>0</v>
      </c>
      <c r="M7" s="737">
        <v>0</v>
      </c>
      <c r="N7" s="734">
        <v>1</v>
      </c>
      <c r="O7" s="738">
        <v>1</v>
      </c>
      <c r="P7" s="737"/>
      <c r="Q7" s="739"/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22</v>
      </c>
      <c r="B8" s="661" t="s">
        <v>539</v>
      </c>
      <c r="C8" s="661">
        <v>89301221</v>
      </c>
      <c r="D8" s="740" t="s">
        <v>1641</v>
      </c>
      <c r="E8" s="741" t="s">
        <v>1051</v>
      </c>
      <c r="F8" s="661" t="s">
        <v>1045</v>
      </c>
      <c r="G8" s="661" t="s">
        <v>1062</v>
      </c>
      <c r="H8" s="661" t="s">
        <v>540</v>
      </c>
      <c r="I8" s="661" t="s">
        <v>1063</v>
      </c>
      <c r="J8" s="661" t="s">
        <v>597</v>
      </c>
      <c r="K8" s="661" t="s">
        <v>1064</v>
      </c>
      <c r="L8" s="662">
        <v>0</v>
      </c>
      <c r="M8" s="662">
        <v>0</v>
      </c>
      <c r="N8" s="661">
        <v>5</v>
      </c>
      <c r="O8" s="742">
        <v>4</v>
      </c>
      <c r="P8" s="662"/>
      <c r="Q8" s="677"/>
      <c r="R8" s="661"/>
      <c r="S8" s="677">
        <v>0</v>
      </c>
      <c r="T8" s="742"/>
      <c r="U8" s="700">
        <v>0</v>
      </c>
    </row>
    <row r="9" spans="1:21" ht="14.4" customHeight="1" x14ac:dyDescent="0.3">
      <c r="A9" s="660">
        <v>22</v>
      </c>
      <c r="B9" s="661" t="s">
        <v>539</v>
      </c>
      <c r="C9" s="661">
        <v>89301221</v>
      </c>
      <c r="D9" s="740" t="s">
        <v>1641</v>
      </c>
      <c r="E9" s="741" t="s">
        <v>1051</v>
      </c>
      <c r="F9" s="661" t="s">
        <v>1045</v>
      </c>
      <c r="G9" s="661" t="s">
        <v>1065</v>
      </c>
      <c r="H9" s="661" t="s">
        <v>786</v>
      </c>
      <c r="I9" s="661" t="s">
        <v>1066</v>
      </c>
      <c r="J9" s="661" t="s">
        <v>1067</v>
      </c>
      <c r="K9" s="661" t="s">
        <v>1068</v>
      </c>
      <c r="L9" s="662">
        <v>0</v>
      </c>
      <c r="M9" s="662">
        <v>0</v>
      </c>
      <c r="N9" s="661">
        <v>1</v>
      </c>
      <c r="O9" s="742">
        <v>0.5</v>
      </c>
      <c r="P9" s="662"/>
      <c r="Q9" s="677"/>
      <c r="R9" s="661"/>
      <c r="S9" s="677">
        <v>0</v>
      </c>
      <c r="T9" s="742"/>
      <c r="U9" s="700">
        <v>0</v>
      </c>
    </row>
    <row r="10" spans="1:21" ht="14.4" customHeight="1" x14ac:dyDescent="0.3">
      <c r="A10" s="660">
        <v>22</v>
      </c>
      <c r="B10" s="661" t="s">
        <v>539</v>
      </c>
      <c r="C10" s="661">
        <v>89301221</v>
      </c>
      <c r="D10" s="740" t="s">
        <v>1641</v>
      </c>
      <c r="E10" s="741" t="s">
        <v>1051</v>
      </c>
      <c r="F10" s="661" t="s">
        <v>1045</v>
      </c>
      <c r="G10" s="661" t="s">
        <v>1065</v>
      </c>
      <c r="H10" s="661" t="s">
        <v>786</v>
      </c>
      <c r="I10" s="661" t="s">
        <v>1069</v>
      </c>
      <c r="J10" s="661" t="s">
        <v>1070</v>
      </c>
      <c r="K10" s="661" t="s">
        <v>1071</v>
      </c>
      <c r="L10" s="662">
        <v>0</v>
      </c>
      <c r="M10" s="662">
        <v>0</v>
      </c>
      <c r="N10" s="661">
        <v>5</v>
      </c>
      <c r="O10" s="742">
        <v>5</v>
      </c>
      <c r="P10" s="662"/>
      <c r="Q10" s="677"/>
      <c r="R10" s="661"/>
      <c r="S10" s="677">
        <v>0</v>
      </c>
      <c r="T10" s="742"/>
      <c r="U10" s="700">
        <v>0</v>
      </c>
    </row>
    <row r="11" spans="1:21" ht="14.4" customHeight="1" x14ac:dyDescent="0.3">
      <c r="A11" s="660">
        <v>22</v>
      </c>
      <c r="B11" s="661" t="s">
        <v>539</v>
      </c>
      <c r="C11" s="661">
        <v>89301221</v>
      </c>
      <c r="D11" s="740" t="s">
        <v>1641</v>
      </c>
      <c r="E11" s="741" t="s">
        <v>1051</v>
      </c>
      <c r="F11" s="661" t="s">
        <v>1045</v>
      </c>
      <c r="G11" s="661" t="s">
        <v>1065</v>
      </c>
      <c r="H11" s="661" t="s">
        <v>786</v>
      </c>
      <c r="I11" s="661" t="s">
        <v>1072</v>
      </c>
      <c r="J11" s="661" t="s">
        <v>1073</v>
      </c>
      <c r="K11" s="661" t="s">
        <v>1074</v>
      </c>
      <c r="L11" s="662">
        <v>108.46</v>
      </c>
      <c r="M11" s="662">
        <v>108.46</v>
      </c>
      <c r="N11" s="661">
        <v>1</v>
      </c>
      <c r="O11" s="742">
        <v>1</v>
      </c>
      <c r="P11" s="662"/>
      <c r="Q11" s="677">
        <v>0</v>
      </c>
      <c r="R11" s="661"/>
      <c r="S11" s="677">
        <v>0</v>
      </c>
      <c r="T11" s="742"/>
      <c r="U11" s="700">
        <v>0</v>
      </c>
    </row>
    <row r="12" spans="1:21" ht="14.4" customHeight="1" x14ac:dyDescent="0.3">
      <c r="A12" s="660">
        <v>22</v>
      </c>
      <c r="B12" s="661" t="s">
        <v>539</v>
      </c>
      <c r="C12" s="661">
        <v>89301221</v>
      </c>
      <c r="D12" s="740" t="s">
        <v>1641</v>
      </c>
      <c r="E12" s="741" t="s">
        <v>1051</v>
      </c>
      <c r="F12" s="661" t="s">
        <v>1045</v>
      </c>
      <c r="G12" s="661" t="s">
        <v>1065</v>
      </c>
      <c r="H12" s="661" t="s">
        <v>786</v>
      </c>
      <c r="I12" s="661" t="s">
        <v>1075</v>
      </c>
      <c r="J12" s="661" t="s">
        <v>1073</v>
      </c>
      <c r="K12" s="661" t="s">
        <v>1074</v>
      </c>
      <c r="L12" s="662">
        <v>108.46</v>
      </c>
      <c r="M12" s="662">
        <v>1952.2800000000002</v>
      </c>
      <c r="N12" s="661">
        <v>18</v>
      </c>
      <c r="O12" s="742">
        <v>17.5</v>
      </c>
      <c r="P12" s="662">
        <v>325.38</v>
      </c>
      <c r="Q12" s="677">
        <v>0.16666666666666666</v>
      </c>
      <c r="R12" s="661">
        <v>3</v>
      </c>
      <c r="S12" s="677">
        <v>0.16666666666666666</v>
      </c>
      <c r="T12" s="742">
        <v>3</v>
      </c>
      <c r="U12" s="700">
        <v>0.17142857142857143</v>
      </c>
    </row>
    <row r="13" spans="1:21" ht="14.4" customHeight="1" x14ac:dyDescent="0.3">
      <c r="A13" s="660">
        <v>22</v>
      </c>
      <c r="B13" s="661" t="s">
        <v>539</v>
      </c>
      <c r="C13" s="661">
        <v>89301221</v>
      </c>
      <c r="D13" s="740" t="s">
        <v>1641</v>
      </c>
      <c r="E13" s="741" t="s">
        <v>1051</v>
      </c>
      <c r="F13" s="661" t="s">
        <v>1045</v>
      </c>
      <c r="G13" s="661" t="s">
        <v>1065</v>
      </c>
      <c r="H13" s="661" t="s">
        <v>540</v>
      </c>
      <c r="I13" s="661" t="s">
        <v>563</v>
      </c>
      <c r="J13" s="661" t="s">
        <v>1076</v>
      </c>
      <c r="K13" s="661" t="s">
        <v>1077</v>
      </c>
      <c r="L13" s="662">
        <v>108.46</v>
      </c>
      <c r="M13" s="662">
        <v>216.92</v>
      </c>
      <c r="N13" s="661">
        <v>2</v>
      </c>
      <c r="O13" s="742">
        <v>2</v>
      </c>
      <c r="P13" s="662">
        <v>108.46</v>
      </c>
      <c r="Q13" s="677">
        <v>0.5</v>
      </c>
      <c r="R13" s="661">
        <v>1</v>
      </c>
      <c r="S13" s="677">
        <v>0.5</v>
      </c>
      <c r="T13" s="742">
        <v>1</v>
      </c>
      <c r="U13" s="700">
        <v>0.5</v>
      </c>
    </row>
    <row r="14" spans="1:21" ht="14.4" customHeight="1" x14ac:dyDescent="0.3">
      <c r="A14" s="660">
        <v>22</v>
      </c>
      <c r="B14" s="661" t="s">
        <v>539</v>
      </c>
      <c r="C14" s="661">
        <v>89301221</v>
      </c>
      <c r="D14" s="740" t="s">
        <v>1641</v>
      </c>
      <c r="E14" s="741" t="s">
        <v>1051</v>
      </c>
      <c r="F14" s="661" t="s">
        <v>1045</v>
      </c>
      <c r="G14" s="661" t="s">
        <v>1065</v>
      </c>
      <c r="H14" s="661" t="s">
        <v>786</v>
      </c>
      <c r="I14" s="661" t="s">
        <v>810</v>
      </c>
      <c r="J14" s="661" t="s">
        <v>811</v>
      </c>
      <c r="K14" s="661" t="s">
        <v>1018</v>
      </c>
      <c r="L14" s="662">
        <v>130.15</v>
      </c>
      <c r="M14" s="662">
        <v>5336.1500000000005</v>
      </c>
      <c r="N14" s="661">
        <v>41</v>
      </c>
      <c r="O14" s="742">
        <v>31</v>
      </c>
      <c r="P14" s="662">
        <v>650.75</v>
      </c>
      <c r="Q14" s="677">
        <v>0.12195121951219511</v>
      </c>
      <c r="R14" s="661">
        <v>5</v>
      </c>
      <c r="S14" s="677">
        <v>0.12195121951219512</v>
      </c>
      <c r="T14" s="742">
        <v>4.5</v>
      </c>
      <c r="U14" s="700">
        <v>0.14516129032258066</v>
      </c>
    </row>
    <row r="15" spans="1:21" ht="14.4" customHeight="1" x14ac:dyDescent="0.3">
      <c r="A15" s="660">
        <v>22</v>
      </c>
      <c r="B15" s="661" t="s">
        <v>539</v>
      </c>
      <c r="C15" s="661">
        <v>89301221</v>
      </c>
      <c r="D15" s="740" t="s">
        <v>1641</v>
      </c>
      <c r="E15" s="741" t="s">
        <v>1051</v>
      </c>
      <c r="F15" s="661" t="s">
        <v>1045</v>
      </c>
      <c r="G15" s="661" t="s">
        <v>1065</v>
      </c>
      <c r="H15" s="661" t="s">
        <v>540</v>
      </c>
      <c r="I15" s="661" t="s">
        <v>1078</v>
      </c>
      <c r="J15" s="661" t="s">
        <v>793</v>
      </c>
      <c r="K15" s="661" t="s">
        <v>1079</v>
      </c>
      <c r="L15" s="662">
        <v>0</v>
      </c>
      <c r="M15" s="662">
        <v>0</v>
      </c>
      <c r="N15" s="661">
        <v>1</v>
      </c>
      <c r="O15" s="742">
        <v>0.5</v>
      </c>
      <c r="P15" s="662"/>
      <c r="Q15" s="677"/>
      <c r="R15" s="661"/>
      <c r="S15" s="677">
        <v>0</v>
      </c>
      <c r="T15" s="742"/>
      <c r="U15" s="700">
        <v>0</v>
      </c>
    </row>
    <row r="16" spans="1:21" ht="14.4" customHeight="1" x14ac:dyDescent="0.3">
      <c r="A16" s="660">
        <v>22</v>
      </c>
      <c r="B16" s="661" t="s">
        <v>539</v>
      </c>
      <c r="C16" s="661">
        <v>89301221</v>
      </c>
      <c r="D16" s="740" t="s">
        <v>1641</v>
      </c>
      <c r="E16" s="741" t="s">
        <v>1051</v>
      </c>
      <c r="F16" s="661" t="s">
        <v>1045</v>
      </c>
      <c r="G16" s="661" t="s">
        <v>1065</v>
      </c>
      <c r="H16" s="661" t="s">
        <v>786</v>
      </c>
      <c r="I16" s="661" t="s">
        <v>792</v>
      </c>
      <c r="J16" s="661" t="s">
        <v>793</v>
      </c>
      <c r="K16" s="661" t="s">
        <v>1019</v>
      </c>
      <c r="L16" s="662">
        <v>86.76</v>
      </c>
      <c r="M16" s="662">
        <v>3990.9600000000037</v>
      </c>
      <c r="N16" s="661">
        <v>46</v>
      </c>
      <c r="O16" s="742">
        <v>27</v>
      </c>
      <c r="P16" s="662">
        <v>260.28000000000003</v>
      </c>
      <c r="Q16" s="677">
        <v>6.5217391304347769E-2</v>
      </c>
      <c r="R16" s="661">
        <v>3</v>
      </c>
      <c r="S16" s="677">
        <v>6.5217391304347824E-2</v>
      </c>
      <c r="T16" s="742">
        <v>2.5</v>
      </c>
      <c r="U16" s="700">
        <v>9.2592592592592587E-2</v>
      </c>
    </row>
    <row r="17" spans="1:21" ht="14.4" customHeight="1" x14ac:dyDescent="0.3">
      <c r="A17" s="660">
        <v>22</v>
      </c>
      <c r="B17" s="661" t="s">
        <v>539</v>
      </c>
      <c r="C17" s="661">
        <v>89301221</v>
      </c>
      <c r="D17" s="740" t="s">
        <v>1641</v>
      </c>
      <c r="E17" s="741" t="s">
        <v>1051</v>
      </c>
      <c r="F17" s="661" t="s">
        <v>1045</v>
      </c>
      <c r="G17" s="661" t="s">
        <v>1065</v>
      </c>
      <c r="H17" s="661" t="s">
        <v>786</v>
      </c>
      <c r="I17" s="661" t="s">
        <v>1080</v>
      </c>
      <c r="J17" s="661" t="s">
        <v>1081</v>
      </c>
      <c r="K17" s="661" t="s">
        <v>1018</v>
      </c>
      <c r="L17" s="662">
        <v>130.15</v>
      </c>
      <c r="M17" s="662">
        <v>390.45000000000005</v>
      </c>
      <c r="N17" s="661">
        <v>3</v>
      </c>
      <c r="O17" s="742">
        <v>2</v>
      </c>
      <c r="P17" s="662">
        <v>260.3</v>
      </c>
      <c r="Q17" s="677">
        <v>0.66666666666666663</v>
      </c>
      <c r="R17" s="661">
        <v>2</v>
      </c>
      <c r="S17" s="677">
        <v>0.66666666666666663</v>
      </c>
      <c r="T17" s="742">
        <v>1.5</v>
      </c>
      <c r="U17" s="700">
        <v>0.75</v>
      </c>
    </row>
    <row r="18" spans="1:21" ht="14.4" customHeight="1" x14ac:dyDescent="0.3">
      <c r="A18" s="660">
        <v>22</v>
      </c>
      <c r="B18" s="661" t="s">
        <v>539</v>
      </c>
      <c r="C18" s="661">
        <v>89301221</v>
      </c>
      <c r="D18" s="740" t="s">
        <v>1641</v>
      </c>
      <c r="E18" s="741" t="s">
        <v>1051</v>
      </c>
      <c r="F18" s="661" t="s">
        <v>1045</v>
      </c>
      <c r="G18" s="661" t="s">
        <v>1065</v>
      </c>
      <c r="H18" s="661" t="s">
        <v>540</v>
      </c>
      <c r="I18" s="661" t="s">
        <v>567</v>
      </c>
      <c r="J18" s="661" t="s">
        <v>1082</v>
      </c>
      <c r="K18" s="661" t="s">
        <v>1083</v>
      </c>
      <c r="L18" s="662">
        <v>86.76</v>
      </c>
      <c r="M18" s="662">
        <v>347.04</v>
      </c>
      <c r="N18" s="661">
        <v>4</v>
      </c>
      <c r="O18" s="742">
        <v>2.5</v>
      </c>
      <c r="P18" s="662">
        <v>86.76</v>
      </c>
      <c r="Q18" s="677">
        <v>0.25</v>
      </c>
      <c r="R18" s="661">
        <v>1</v>
      </c>
      <c r="S18" s="677">
        <v>0.25</v>
      </c>
      <c r="T18" s="742">
        <v>0.5</v>
      </c>
      <c r="U18" s="700">
        <v>0.2</v>
      </c>
    </row>
    <row r="19" spans="1:21" ht="14.4" customHeight="1" x14ac:dyDescent="0.3">
      <c r="A19" s="660">
        <v>22</v>
      </c>
      <c r="B19" s="661" t="s">
        <v>539</v>
      </c>
      <c r="C19" s="661">
        <v>89301221</v>
      </c>
      <c r="D19" s="740" t="s">
        <v>1641</v>
      </c>
      <c r="E19" s="741" t="s">
        <v>1051</v>
      </c>
      <c r="F19" s="661" t="s">
        <v>1045</v>
      </c>
      <c r="G19" s="661" t="s">
        <v>1065</v>
      </c>
      <c r="H19" s="661" t="s">
        <v>540</v>
      </c>
      <c r="I19" s="661" t="s">
        <v>1084</v>
      </c>
      <c r="J19" s="661" t="s">
        <v>793</v>
      </c>
      <c r="K19" s="661" t="s">
        <v>1085</v>
      </c>
      <c r="L19" s="662">
        <v>0</v>
      </c>
      <c r="M19" s="662">
        <v>0</v>
      </c>
      <c r="N19" s="661">
        <v>1</v>
      </c>
      <c r="O19" s="742">
        <v>0.5</v>
      </c>
      <c r="P19" s="662"/>
      <c r="Q19" s="677"/>
      <c r="R19" s="661"/>
      <c r="S19" s="677">
        <v>0</v>
      </c>
      <c r="T19" s="742"/>
      <c r="U19" s="700">
        <v>0</v>
      </c>
    </row>
    <row r="20" spans="1:21" ht="14.4" customHeight="1" x14ac:dyDescent="0.3">
      <c r="A20" s="660">
        <v>22</v>
      </c>
      <c r="B20" s="661" t="s">
        <v>539</v>
      </c>
      <c r="C20" s="661">
        <v>89301221</v>
      </c>
      <c r="D20" s="740" t="s">
        <v>1641</v>
      </c>
      <c r="E20" s="741" t="s">
        <v>1051</v>
      </c>
      <c r="F20" s="661" t="s">
        <v>1045</v>
      </c>
      <c r="G20" s="661" t="s">
        <v>1065</v>
      </c>
      <c r="H20" s="661" t="s">
        <v>540</v>
      </c>
      <c r="I20" s="661" t="s">
        <v>1086</v>
      </c>
      <c r="J20" s="661" t="s">
        <v>811</v>
      </c>
      <c r="K20" s="661" t="s">
        <v>1087</v>
      </c>
      <c r="L20" s="662">
        <v>0</v>
      </c>
      <c r="M20" s="662">
        <v>0</v>
      </c>
      <c r="N20" s="661">
        <v>4</v>
      </c>
      <c r="O20" s="742">
        <v>2</v>
      </c>
      <c r="P20" s="662"/>
      <c r="Q20" s="677"/>
      <c r="R20" s="661"/>
      <c r="S20" s="677">
        <v>0</v>
      </c>
      <c r="T20" s="742"/>
      <c r="U20" s="700">
        <v>0</v>
      </c>
    </row>
    <row r="21" spans="1:21" ht="14.4" customHeight="1" x14ac:dyDescent="0.3">
      <c r="A21" s="660">
        <v>22</v>
      </c>
      <c r="B21" s="661" t="s">
        <v>539</v>
      </c>
      <c r="C21" s="661">
        <v>89301221</v>
      </c>
      <c r="D21" s="740" t="s">
        <v>1641</v>
      </c>
      <c r="E21" s="741" t="s">
        <v>1051</v>
      </c>
      <c r="F21" s="661" t="s">
        <v>1045</v>
      </c>
      <c r="G21" s="661" t="s">
        <v>1065</v>
      </c>
      <c r="H21" s="661" t="s">
        <v>786</v>
      </c>
      <c r="I21" s="661" t="s">
        <v>1088</v>
      </c>
      <c r="J21" s="661" t="s">
        <v>1081</v>
      </c>
      <c r="K21" s="661" t="s">
        <v>1087</v>
      </c>
      <c r="L21" s="662">
        <v>0</v>
      </c>
      <c r="M21" s="662">
        <v>0</v>
      </c>
      <c r="N21" s="661">
        <v>2</v>
      </c>
      <c r="O21" s="742">
        <v>2</v>
      </c>
      <c r="P21" s="662">
        <v>0</v>
      </c>
      <c r="Q21" s="677"/>
      <c r="R21" s="661">
        <v>1</v>
      </c>
      <c r="S21" s="677">
        <v>0.5</v>
      </c>
      <c r="T21" s="742">
        <v>1</v>
      </c>
      <c r="U21" s="700">
        <v>0.5</v>
      </c>
    </row>
    <row r="22" spans="1:21" ht="14.4" customHeight="1" x14ac:dyDescent="0.3">
      <c r="A22" s="660">
        <v>22</v>
      </c>
      <c r="B22" s="661" t="s">
        <v>539</v>
      </c>
      <c r="C22" s="661">
        <v>89301221</v>
      </c>
      <c r="D22" s="740" t="s">
        <v>1641</v>
      </c>
      <c r="E22" s="741" t="s">
        <v>1051</v>
      </c>
      <c r="F22" s="661" t="s">
        <v>1045</v>
      </c>
      <c r="G22" s="661" t="s">
        <v>1065</v>
      </c>
      <c r="H22" s="661" t="s">
        <v>540</v>
      </c>
      <c r="I22" s="661" t="s">
        <v>1089</v>
      </c>
      <c r="J22" s="661" t="s">
        <v>793</v>
      </c>
      <c r="K22" s="661" t="s">
        <v>1090</v>
      </c>
      <c r="L22" s="662">
        <v>0</v>
      </c>
      <c r="M22" s="662">
        <v>0</v>
      </c>
      <c r="N22" s="661">
        <v>1</v>
      </c>
      <c r="O22" s="742">
        <v>0.5</v>
      </c>
      <c r="P22" s="662"/>
      <c r="Q22" s="677"/>
      <c r="R22" s="661"/>
      <c r="S22" s="677">
        <v>0</v>
      </c>
      <c r="T22" s="742"/>
      <c r="U22" s="700">
        <v>0</v>
      </c>
    </row>
    <row r="23" spans="1:21" ht="14.4" customHeight="1" x14ac:dyDescent="0.3">
      <c r="A23" s="660">
        <v>22</v>
      </c>
      <c r="B23" s="661" t="s">
        <v>539</v>
      </c>
      <c r="C23" s="661">
        <v>89301221</v>
      </c>
      <c r="D23" s="740" t="s">
        <v>1641</v>
      </c>
      <c r="E23" s="741" t="s">
        <v>1051</v>
      </c>
      <c r="F23" s="661" t="s">
        <v>1045</v>
      </c>
      <c r="G23" s="661" t="s">
        <v>1091</v>
      </c>
      <c r="H23" s="661" t="s">
        <v>540</v>
      </c>
      <c r="I23" s="661" t="s">
        <v>1092</v>
      </c>
      <c r="J23" s="661" t="s">
        <v>1093</v>
      </c>
      <c r="K23" s="661" t="s">
        <v>1094</v>
      </c>
      <c r="L23" s="662">
        <v>0</v>
      </c>
      <c r="M23" s="662">
        <v>0</v>
      </c>
      <c r="N23" s="661">
        <v>2</v>
      </c>
      <c r="O23" s="742">
        <v>0.5</v>
      </c>
      <c r="P23" s="662">
        <v>0</v>
      </c>
      <c r="Q23" s="677"/>
      <c r="R23" s="661">
        <v>2</v>
      </c>
      <c r="S23" s="677">
        <v>1</v>
      </c>
      <c r="T23" s="742">
        <v>0.5</v>
      </c>
      <c r="U23" s="700">
        <v>1</v>
      </c>
    </row>
    <row r="24" spans="1:21" ht="14.4" customHeight="1" x14ac:dyDescent="0.3">
      <c r="A24" s="660">
        <v>22</v>
      </c>
      <c r="B24" s="661" t="s">
        <v>539</v>
      </c>
      <c r="C24" s="661">
        <v>89301221</v>
      </c>
      <c r="D24" s="740" t="s">
        <v>1641</v>
      </c>
      <c r="E24" s="741" t="s">
        <v>1051</v>
      </c>
      <c r="F24" s="661" t="s">
        <v>1045</v>
      </c>
      <c r="G24" s="661" t="s">
        <v>1091</v>
      </c>
      <c r="H24" s="661" t="s">
        <v>540</v>
      </c>
      <c r="I24" s="661" t="s">
        <v>1095</v>
      </c>
      <c r="J24" s="661" t="s">
        <v>1096</v>
      </c>
      <c r="K24" s="661" t="s">
        <v>605</v>
      </c>
      <c r="L24" s="662">
        <v>314.89999999999998</v>
      </c>
      <c r="M24" s="662">
        <v>629.79999999999995</v>
      </c>
      <c r="N24" s="661">
        <v>2</v>
      </c>
      <c r="O24" s="742">
        <v>1</v>
      </c>
      <c r="P24" s="662"/>
      <c r="Q24" s="677">
        <v>0</v>
      </c>
      <c r="R24" s="661"/>
      <c r="S24" s="677">
        <v>0</v>
      </c>
      <c r="T24" s="742"/>
      <c r="U24" s="700">
        <v>0</v>
      </c>
    </row>
    <row r="25" spans="1:21" ht="14.4" customHeight="1" x14ac:dyDescent="0.3">
      <c r="A25" s="660">
        <v>22</v>
      </c>
      <c r="B25" s="661" t="s">
        <v>539</v>
      </c>
      <c r="C25" s="661">
        <v>89301221</v>
      </c>
      <c r="D25" s="740" t="s">
        <v>1641</v>
      </c>
      <c r="E25" s="741" t="s">
        <v>1051</v>
      </c>
      <c r="F25" s="661" t="s">
        <v>1045</v>
      </c>
      <c r="G25" s="661" t="s">
        <v>1091</v>
      </c>
      <c r="H25" s="661" t="s">
        <v>540</v>
      </c>
      <c r="I25" s="661" t="s">
        <v>1097</v>
      </c>
      <c r="J25" s="661" t="s">
        <v>1098</v>
      </c>
      <c r="K25" s="661" t="s">
        <v>1099</v>
      </c>
      <c r="L25" s="662">
        <v>0</v>
      </c>
      <c r="M25" s="662">
        <v>0</v>
      </c>
      <c r="N25" s="661">
        <v>1</v>
      </c>
      <c r="O25" s="742">
        <v>0.5</v>
      </c>
      <c r="P25" s="662"/>
      <c r="Q25" s="677"/>
      <c r="R25" s="661"/>
      <c r="S25" s="677">
        <v>0</v>
      </c>
      <c r="T25" s="742"/>
      <c r="U25" s="700">
        <v>0</v>
      </c>
    </row>
    <row r="26" spans="1:21" ht="14.4" customHeight="1" x14ac:dyDescent="0.3">
      <c r="A26" s="660">
        <v>22</v>
      </c>
      <c r="B26" s="661" t="s">
        <v>539</v>
      </c>
      <c r="C26" s="661">
        <v>89301221</v>
      </c>
      <c r="D26" s="740" t="s">
        <v>1641</v>
      </c>
      <c r="E26" s="741" t="s">
        <v>1051</v>
      </c>
      <c r="F26" s="661" t="s">
        <v>1045</v>
      </c>
      <c r="G26" s="661" t="s">
        <v>1091</v>
      </c>
      <c r="H26" s="661" t="s">
        <v>540</v>
      </c>
      <c r="I26" s="661" t="s">
        <v>604</v>
      </c>
      <c r="J26" s="661" t="s">
        <v>601</v>
      </c>
      <c r="K26" s="661" t="s">
        <v>1100</v>
      </c>
      <c r="L26" s="662">
        <v>314.89999999999998</v>
      </c>
      <c r="M26" s="662">
        <v>629.79999999999995</v>
      </c>
      <c r="N26" s="661">
        <v>2</v>
      </c>
      <c r="O26" s="742">
        <v>1</v>
      </c>
      <c r="P26" s="662"/>
      <c r="Q26" s="677">
        <v>0</v>
      </c>
      <c r="R26" s="661"/>
      <c r="S26" s="677">
        <v>0</v>
      </c>
      <c r="T26" s="742"/>
      <c r="U26" s="700">
        <v>0</v>
      </c>
    </row>
    <row r="27" spans="1:21" ht="14.4" customHeight="1" x14ac:dyDescent="0.3">
      <c r="A27" s="660">
        <v>22</v>
      </c>
      <c r="B27" s="661" t="s">
        <v>539</v>
      </c>
      <c r="C27" s="661">
        <v>89301221</v>
      </c>
      <c r="D27" s="740" t="s">
        <v>1641</v>
      </c>
      <c r="E27" s="741" t="s">
        <v>1051</v>
      </c>
      <c r="F27" s="661" t="s">
        <v>1045</v>
      </c>
      <c r="G27" s="661" t="s">
        <v>1101</v>
      </c>
      <c r="H27" s="661" t="s">
        <v>540</v>
      </c>
      <c r="I27" s="661" t="s">
        <v>700</v>
      </c>
      <c r="J27" s="661" t="s">
        <v>1102</v>
      </c>
      <c r="K27" s="661" t="s">
        <v>1103</v>
      </c>
      <c r="L27" s="662">
        <v>91.52</v>
      </c>
      <c r="M27" s="662">
        <v>1189.76</v>
      </c>
      <c r="N27" s="661">
        <v>13</v>
      </c>
      <c r="O27" s="742">
        <v>3</v>
      </c>
      <c r="P27" s="662">
        <v>274.56</v>
      </c>
      <c r="Q27" s="677">
        <v>0.23076923076923078</v>
      </c>
      <c r="R27" s="661">
        <v>3</v>
      </c>
      <c r="S27" s="677">
        <v>0.23076923076923078</v>
      </c>
      <c r="T27" s="742">
        <v>0.5</v>
      </c>
      <c r="U27" s="700">
        <v>0.16666666666666666</v>
      </c>
    </row>
    <row r="28" spans="1:21" ht="14.4" customHeight="1" x14ac:dyDescent="0.3">
      <c r="A28" s="660">
        <v>22</v>
      </c>
      <c r="B28" s="661" t="s">
        <v>539</v>
      </c>
      <c r="C28" s="661">
        <v>89301221</v>
      </c>
      <c r="D28" s="740" t="s">
        <v>1641</v>
      </c>
      <c r="E28" s="741" t="s">
        <v>1051</v>
      </c>
      <c r="F28" s="661" t="s">
        <v>1045</v>
      </c>
      <c r="G28" s="661" t="s">
        <v>1104</v>
      </c>
      <c r="H28" s="661" t="s">
        <v>540</v>
      </c>
      <c r="I28" s="661" t="s">
        <v>1105</v>
      </c>
      <c r="J28" s="661" t="s">
        <v>714</v>
      </c>
      <c r="K28" s="661" t="s">
        <v>646</v>
      </c>
      <c r="L28" s="662">
        <v>0</v>
      </c>
      <c r="M28" s="662">
        <v>0</v>
      </c>
      <c r="N28" s="661">
        <v>1</v>
      </c>
      <c r="O28" s="742">
        <v>1</v>
      </c>
      <c r="P28" s="662"/>
      <c r="Q28" s="677"/>
      <c r="R28" s="661"/>
      <c r="S28" s="677">
        <v>0</v>
      </c>
      <c r="T28" s="742"/>
      <c r="U28" s="700">
        <v>0</v>
      </c>
    </row>
    <row r="29" spans="1:21" ht="14.4" customHeight="1" x14ac:dyDescent="0.3">
      <c r="A29" s="660">
        <v>22</v>
      </c>
      <c r="B29" s="661" t="s">
        <v>539</v>
      </c>
      <c r="C29" s="661">
        <v>89301221</v>
      </c>
      <c r="D29" s="740" t="s">
        <v>1641</v>
      </c>
      <c r="E29" s="741" t="s">
        <v>1051</v>
      </c>
      <c r="F29" s="661" t="s">
        <v>1045</v>
      </c>
      <c r="G29" s="661" t="s">
        <v>1104</v>
      </c>
      <c r="H29" s="661" t="s">
        <v>540</v>
      </c>
      <c r="I29" s="661" t="s">
        <v>713</v>
      </c>
      <c r="J29" s="661" t="s">
        <v>714</v>
      </c>
      <c r="K29" s="661" t="s">
        <v>1106</v>
      </c>
      <c r="L29" s="662">
        <v>137.04</v>
      </c>
      <c r="M29" s="662">
        <v>274.08</v>
      </c>
      <c r="N29" s="661">
        <v>2</v>
      </c>
      <c r="O29" s="742">
        <v>1</v>
      </c>
      <c r="P29" s="662"/>
      <c r="Q29" s="677">
        <v>0</v>
      </c>
      <c r="R29" s="661"/>
      <c r="S29" s="677">
        <v>0</v>
      </c>
      <c r="T29" s="742"/>
      <c r="U29" s="700">
        <v>0</v>
      </c>
    </row>
    <row r="30" spans="1:21" ht="14.4" customHeight="1" x14ac:dyDescent="0.3">
      <c r="A30" s="660">
        <v>22</v>
      </c>
      <c r="B30" s="661" t="s">
        <v>539</v>
      </c>
      <c r="C30" s="661">
        <v>89301221</v>
      </c>
      <c r="D30" s="740" t="s">
        <v>1641</v>
      </c>
      <c r="E30" s="741" t="s">
        <v>1051</v>
      </c>
      <c r="F30" s="661" t="s">
        <v>1045</v>
      </c>
      <c r="G30" s="661" t="s">
        <v>1107</v>
      </c>
      <c r="H30" s="661" t="s">
        <v>540</v>
      </c>
      <c r="I30" s="661" t="s">
        <v>740</v>
      </c>
      <c r="J30" s="661" t="s">
        <v>741</v>
      </c>
      <c r="K30" s="661" t="s">
        <v>1108</v>
      </c>
      <c r="L30" s="662">
        <v>0</v>
      </c>
      <c r="M30" s="662">
        <v>0</v>
      </c>
      <c r="N30" s="661">
        <v>2</v>
      </c>
      <c r="O30" s="742">
        <v>1</v>
      </c>
      <c r="P30" s="662">
        <v>0</v>
      </c>
      <c r="Q30" s="677"/>
      <c r="R30" s="661">
        <v>2</v>
      </c>
      <c r="S30" s="677">
        <v>1</v>
      </c>
      <c r="T30" s="742">
        <v>1</v>
      </c>
      <c r="U30" s="700">
        <v>1</v>
      </c>
    </row>
    <row r="31" spans="1:21" ht="14.4" customHeight="1" x14ac:dyDescent="0.3">
      <c r="A31" s="660">
        <v>22</v>
      </c>
      <c r="B31" s="661" t="s">
        <v>539</v>
      </c>
      <c r="C31" s="661">
        <v>89301221</v>
      </c>
      <c r="D31" s="740" t="s">
        <v>1641</v>
      </c>
      <c r="E31" s="741" t="s">
        <v>1052</v>
      </c>
      <c r="F31" s="661" t="s">
        <v>1045</v>
      </c>
      <c r="G31" s="661" t="s">
        <v>1109</v>
      </c>
      <c r="H31" s="661" t="s">
        <v>786</v>
      </c>
      <c r="I31" s="661" t="s">
        <v>1110</v>
      </c>
      <c r="J31" s="661" t="s">
        <v>1111</v>
      </c>
      <c r="K31" s="661" t="s">
        <v>1112</v>
      </c>
      <c r="L31" s="662">
        <v>44.89</v>
      </c>
      <c r="M31" s="662">
        <v>44.89</v>
      </c>
      <c r="N31" s="661">
        <v>1</v>
      </c>
      <c r="O31" s="742">
        <v>0.5</v>
      </c>
      <c r="P31" s="662"/>
      <c r="Q31" s="677">
        <v>0</v>
      </c>
      <c r="R31" s="661"/>
      <c r="S31" s="677">
        <v>0</v>
      </c>
      <c r="T31" s="742"/>
      <c r="U31" s="700">
        <v>0</v>
      </c>
    </row>
    <row r="32" spans="1:21" ht="14.4" customHeight="1" x14ac:dyDescent="0.3">
      <c r="A32" s="660">
        <v>22</v>
      </c>
      <c r="B32" s="661" t="s">
        <v>539</v>
      </c>
      <c r="C32" s="661">
        <v>89301221</v>
      </c>
      <c r="D32" s="740" t="s">
        <v>1641</v>
      </c>
      <c r="E32" s="741" t="s">
        <v>1052</v>
      </c>
      <c r="F32" s="661" t="s">
        <v>1045</v>
      </c>
      <c r="G32" s="661" t="s">
        <v>1113</v>
      </c>
      <c r="H32" s="661" t="s">
        <v>786</v>
      </c>
      <c r="I32" s="661" t="s">
        <v>1114</v>
      </c>
      <c r="J32" s="661" t="s">
        <v>1115</v>
      </c>
      <c r="K32" s="661" t="s">
        <v>1116</v>
      </c>
      <c r="L32" s="662">
        <v>68.989999999999995</v>
      </c>
      <c r="M32" s="662">
        <v>68.989999999999995</v>
      </c>
      <c r="N32" s="661">
        <v>1</v>
      </c>
      <c r="O32" s="742">
        <v>1</v>
      </c>
      <c r="P32" s="662"/>
      <c r="Q32" s="677">
        <v>0</v>
      </c>
      <c r="R32" s="661"/>
      <c r="S32" s="677">
        <v>0</v>
      </c>
      <c r="T32" s="742"/>
      <c r="U32" s="700">
        <v>0</v>
      </c>
    </row>
    <row r="33" spans="1:21" ht="14.4" customHeight="1" x14ac:dyDescent="0.3">
      <c r="A33" s="660">
        <v>22</v>
      </c>
      <c r="B33" s="661" t="s">
        <v>539</v>
      </c>
      <c r="C33" s="661">
        <v>89301221</v>
      </c>
      <c r="D33" s="740" t="s">
        <v>1641</v>
      </c>
      <c r="E33" s="741" t="s">
        <v>1052</v>
      </c>
      <c r="F33" s="661" t="s">
        <v>1045</v>
      </c>
      <c r="G33" s="661" t="s">
        <v>1062</v>
      </c>
      <c r="H33" s="661" t="s">
        <v>540</v>
      </c>
      <c r="I33" s="661" t="s">
        <v>596</v>
      </c>
      <c r="J33" s="661" t="s">
        <v>597</v>
      </c>
      <c r="K33" s="661" t="s">
        <v>1117</v>
      </c>
      <c r="L33" s="662">
        <v>40.36</v>
      </c>
      <c r="M33" s="662">
        <v>80.72</v>
      </c>
      <c r="N33" s="661">
        <v>2</v>
      </c>
      <c r="O33" s="742">
        <v>1.5</v>
      </c>
      <c r="P33" s="662"/>
      <c r="Q33" s="677">
        <v>0</v>
      </c>
      <c r="R33" s="661"/>
      <c r="S33" s="677">
        <v>0</v>
      </c>
      <c r="T33" s="742"/>
      <c r="U33" s="700">
        <v>0</v>
      </c>
    </row>
    <row r="34" spans="1:21" ht="14.4" customHeight="1" x14ac:dyDescent="0.3">
      <c r="A34" s="660">
        <v>22</v>
      </c>
      <c r="B34" s="661" t="s">
        <v>539</v>
      </c>
      <c r="C34" s="661">
        <v>89301221</v>
      </c>
      <c r="D34" s="740" t="s">
        <v>1641</v>
      </c>
      <c r="E34" s="741" t="s">
        <v>1052</v>
      </c>
      <c r="F34" s="661" t="s">
        <v>1045</v>
      </c>
      <c r="G34" s="661" t="s">
        <v>1118</v>
      </c>
      <c r="H34" s="661" t="s">
        <v>540</v>
      </c>
      <c r="I34" s="661" t="s">
        <v>1119</v>
      </c>
      <c r="J34" s="661" t="s">
        <v>1120</v>
      </c>
      <c r="K34" s="661"/>
      <c r="L34" s="662">
        <v>0</v>
      </c>
      <c r="M34" s="662">
        <v>0</v>
      </c>
      <c r="N34" s="661">
        <v>1</v>
      </c>
      <c r="O34" s="742">
        <v>1</v>
      </c>
      <c r="P34" s="662"/>
      <c r="Q34" s="677"/>
      <c r="R34" s="661"/>
      <c r="S34" s="677">
        <v>0</v>
      </c>
      <c r="T34" s="742"/>
      <c r="U34" s="700">
        <v>0</v>
      </c>
    </row>
    <row r="35" spans="1:21" ht="14.4" customHeight="1" x14ac:dyDescent="0.3">
      <c r="A35" s="660">
        <v>22</v>
      </c>
      <c r="B35" s="661" t="s">
        <v>539</v>
      </c>
      <c r="C35" s="661">
        <v>89301221</v>
      </c>
      <c r="D35" s="740" t="s">
        <v>1641</v>
      </c>
      <c r="E35" s="741" t="s">
        <v>1052</v>
      </c>
      <c r="F35" s="661" t="s">
        <v>1045</v>
      </c>
      <c r="G35" s="661" t="s">
        <v>1065</v>
      </c>
      <c r="H35" s="661" t="s">
        <v>786</v>
      </c>
      <c r="I35" s="661" t="s">
        <v>1066</v>
      </c>
      <c r="J35" s="661" t="s">
        <v>1067</v>
      </c>
      <c r="K35" s="661" t="s">
        <v>1068</v>
      </c>
      <c r="L35" s="662">
        <v>0</v>
      </c>
      <c r="M35" s="662">
        <v>0</v>
      </c>
      <c r="N35" s="661">
        <v>2</v>
      </c>
      <c r="O35" s="742">
        <v>1.5</v>
      </c>
      <c r="P35" s="662"/>
      <c r="Q35" s="677"/>
      <c r="R35" s="661"/>
      <c r="S35" s="677">
        <v>0</v>
      </c>
      <c r="T35" s="742"/>
      <c r="U35" s="700">
        <v>0</v>
      </c>
    </row>
    <row r="36" spans="1:21" ht="14.4" customHeight="1" x14ac:dyDescent="0.3">
      <c r="A36" s="660">
        <v>22</v>
      </c>
      <c r="B36" s="661" t="s">
        <v>539</v>
      </c>
      <c r="C36" s="661">
        <v>89301221</v>
      </c>
      <c r="D36" s="740" t="s">
        <v>1641</v>
      </c>
      <c r="E36" s="741" t="s">
        <v>1052</v>
      </c>
      <c r="F36" s="661" t="s">
        <v>1045</v>
      </c>
      <c r="G36" s="661" t="s">
        <v>1065</v>
      </c>
      <c r="H36" s="661" t="s">
        <v>786</v>
      </c>
      <c r="I36" s="661" t="s">
        <v>1121</v>
      </c>
      <c r="J36" s="661" t="s">
        <v>1122</v>
      </c>
      <c r="K36" s="661" t="s">
        <v>1123</v>
      </c>
      <c r="L36" s="662">
        <v>0</v>
      </c>
      <c r="M36" s="662">
        <v>0</v>
      </c>
      <c r="N36" s="661">
        <v>1</v>
      </c>
      <c r="O36" s="742">
        <v>1</v>
      </c>
      <c r="P36" s="662">
        <v>0</v>
      </c>
      <c r="Q36" s="677"/>
      <c r="R36" s="661">
        <v>1</v>
      </c>
      <c r="S36" s="677">
        <v>1</v>
      </c>
      <c r="T36" s="742">
        <v>1</v>
      </c>
      <c r="U36" s="700">
        <v>1</v>
      </c>
    </row>
    <row r="37" spans="1:21" ht="14.4" customHeight="1" x14ac:dyDescent="0.3">
      <c r="A37" s="660">
        <v>22</v>
      </c>
      <c r="B37" s="661" t="s">
        <v>539</v>
      </c>
      <c r="C37" s="661">
        <v>89301221</v>
      </c>
      <c r="D37" s="740" t="s">
        <v>1641</v>
      </c>
      <c r="E37" s="741" t="s">
        <v>1052</v>
      </c>
      <c r="F37" s="661" t="s">
        <v>1045</v>
      </c>
      <c r="G37" s="661" t="s">
        <v>1065</v>
      </c>
      <c r="H37" s="661" t="s">
        <v>786</v>
      </c>
      <c r="I37" s="661" t="s">
        <v>1124</v>
      </c>
      <c r="J37" s="661" t="s">
        <v>1122</v>
      </c>
      <c r="K37" s="661" t="s">
        <v>1125</v>
      </c>
      <c r="L37" s="662">
        <v>97.18</v>
      </c>
      <c r="M37" s="662">
        <v>97.18</v>
      </c>
      <c r="N37" s="661">
        <v>1</v>
      </c>
      <c r="O37" s="742">
        <v>1</v>
      </c>
      <c r="P37" s="662">
        <v>97.18</v>
      </c>
      <c r="Q37" s="677">
        <v>1</v>
      </c>
      <c r="R37" s="661">
        <v>1</v>
      </c>
      <c r="S37" s="677">
        <v>1</v>
      </c>
      <c r="T37" s="742">
        <v>1</v>
      </c>
      <c r="U37" s="700">
        <v>1</v>
      </c>
    </row>
    <row r="38" spans="1:21" ht="14.4" customHeight="1" x14ac:dyDescent="0.3">
      <c r="A38" s="660">
        <v>22</v>
      </c>
      <c r="B38" s="661" t="s">
        <v>539</v>
      </c>
      <c r="C38" s="661">
        <v>89301221</v>
      </c>
      <c r="D38" s="740" t="s">
        <v>1641</v>
      </c>
      <c r="E38" s="741" t="s">
        <v>1052</v>
      </c>
      <c r="F38" s="661" t="s">
        <v>1045</v>
      </c>
      <c r="G38" s="661" t="s">
        <v>1065</v>
      </c>
      <c r="H38" s="661" t="s">
        <v>540</v>
      </c>
      <c r="I38" s="661" t="s">
        <v>1126</v>
      </c>
      <c r="J38" s="661" t="s">
        <v>1127</v>
      </c>
      <c r="K38" s="661" t="s">
        <v>1128</v>
      </c>
      <c r="L38" s="662">
        <v>0</v>
      </c>
      <c r="M38" s="662">
        <v>0</v>
      </c>
      <c r="N38" s="661">
        <v>1</v>
      </c>
      <c r="O38" s="742">
        <v>0.5</v>
      </c>
      <c r="P38" s="662"/>
      <c r="Q38" s="677"/>
      <c r="R38" s="661"/>
      <c r="S38" s="677">
        <v>0</v>
      </c>
      <c r="T38" s="742"/>
      <c r="U38" s="700">
        <v>0</v>
      </c>
    </row>
    <row r="39" spans="1:21" ht="14.4" customHeight="1" x14ac:dyDescent="0.3">
      <c r="A39" s="660">
        <v>22</v>
      </c>
      <c r="B39" s="661" t="s">
        <v>539</v>
      </c>
      <c r="C39" s="661">
        <v>89301221</v>
      </c>
      <c r="D39" s="740" t="s">
        <v>1641</v>
      </c>
      <c r="E39" s="741" t="s">
        <v>1052</v>
      </c>
      <c r="F39" s="661" t="s">
        <v>1045</v>
      </c>
      <c r="G39" s="661" t="s">
        <v>1065</v>
      </c>
      <c r="H39" s="661" t="s">
        <v>540</v>
      </c>
      <c r="I39" s="661" t="s">
        <v>1129</v>
      </c>
      <c r="J39" s="661" t="s">
        <v>1127</v>
      </c>
      <c r="K39" s="661" t="s">
        <v>1130</v>
      </c>
      <c r="L39" s="662">
        <v>173.54</v>
      </c>
      <c r="M39" s="662">
        <v>173.54</v>
      </c>
      <c r="N39" s="661">
        <v>1</v>
      </c>
      <c r="O39" s="742">
        <v>0.5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22</v>
      </c>
      <c r="B40" s="661" t="s">
        <v>539</v>
      </c>
      <c r="C40" s="661">
        <v>89301221</v>
      </c>
      <c r="D40" s="740" t="s">
        <v>1641</v>
      </c>
      <c r="E40" s="741" t="s">
        <v>1052</v>
      </c>
      <c r="F40" s="661" t="s">
        <v>1045</v>
      </c>
      <c r="G40" s="661" t="s">
        <v>1065</v>
      </c>
      <c r="H40" s="661" t="s">
        <v>786</v>
      </c>
      <c r="I40" s="661" t="s">
        <v>1069</v>
      </c>
      <c r="J40" s="661" t="s">
        <v>1070</v>
      </c>
      <c r="K40" s="661" t="s">
        <v>1071</v>
      </c>
      <c r="L40" s="662">
        <v>0</v>
      </c>
      <c r="M40" s="662">
        <v>0</v>
      </c>
      <c r="N40" s="661">
        <v>2</v>
      </c>
      <c r="O40" s="742">
        <v>2</v>
      </c>
      <c r="P40" s="662"/>
      <c r="Q40" s="677"/>
      <c r="R40" s="661"/>
      <c r="S40" s="677">
        <v>0</v>
      </c>
      <c r="T40" s="742"/>
      <c r="U40" s="700">
        <v>0</v>
      </c>
    </row>
    <row r="41" spans="1:21" ht="14.4" customHeight="1" x14ac:dyDescent="0.3">
      <c r="A41" s="660">
        <v>22</v>
      </c>
      <c r="B41" s="661" t="s">
        <v>539</v>
      </c>
      <c r="C41" s="661">
        <v>89301221</v>
      </c>
      <c r="D41" s="740" t="s">
        <v>1641</v>
      </c>
      <c r="E41" s="741" t="s">
        <v>1052</v>
      </c>
      <c r="F41" s="661" t="s">
        <v>1045</v>
      </c>
      <c r="G41" s="661" t="s">
        <v>1065</v>
      </c>
      <c r="H41" s="661" t="s">
        <v>786</v>
      </c>
      <c r="I41" s="661" t="s">
        <v>1131</v>
      </c>
      <c r="J41" s="661" t="s">
        <v>1070</v>
      </c>
      <c r="K41" s="661" t="s">
        <v>1132</v>
      </c>
      <c r="L41" s="662">
        <v>118.87</v>
      </c>
      <c r="M41" s="662">
        <v>356.61</v>
      </c>
      <c r="N41" s="661">
        <v>3</v>
      </c>
      <c r="O41" s="742">
        <v>3</v>
      </c>
      <c r="P41" s="662">
        <v>118.87</v>
      </c>
      <c r="Q41" s="677">
        <v>0.33333333333333331</v>
      </c>
      <c r="R41" s="661">
        <v>1</v>
      </c>
      <c r="S41" s="677">
        <v>0.33333333333333331</v>
      </c>
      <c r="T41" s="742">
        <v>1</v>
      </c>
      <c r="U41" s="700">
        <v>0.33333333333333331</v>
      </c>
    </row>
    <row r="42" spans="1:21" ht="14.4" customHeight="1" x14ac:dyDescent="0.3">
      <c r="A42" s="660">
        <v>22</v>
      </c>
      <c r="B42" s="661" t="s">
        <v>539</v>
      </c>
      <c r="C42" s="661">
        <v>89301221</v>
      </c>
      <c r="D42" s="740" t="s">
        <v>1641</v>
      </c>
      <c r="E42" s="741" t="s">
        <v>1052</v>
      </c>
      <c r="F42" s="661" t="s">
        <v>1045</v>
      </c>
      <c r="G42" s="661" t="s">
        <v>1065</v>
      </c>
      <c r="H42" s="661" t="s">
        <v>786</v>
      </c>
      <c r="I42" s="661" t="s">
        <v>1133</v>
      </c>
      <c r="J42" s="661" t="s">
        <v>1134</v>
      </c>
      <c r="K42" s="661" t="s">
        <v>1135</v>
      </c>
      <c r="L42" s="662">
        <v>65.069999999999993</v>
      </c>
      <c r="M42" s="662">
        <v>130.13999999999999</v>
      </c>
      <c r="N42" s="661">
        <v>2</v>
      </c>
      <c r="O42" s="742">
        <v>1.5</v>
      </c>
      <c r="P42" s="662"/>
      <c r="Q42" s="677">
        <v>0</v>
      </c>
      <c r="R42" s="661"/>
      <c r="S42" s="677">
        <v>0</v>
      </c>
      <c r="T42" s="742"/>
      <c r="U42" s="700">
        <v>0</v>
      </c>
    </row>
    <row r="43" spans="1:21" ht="14.4" customHeight="1" x14ac:dyDescent="0.3">
      <c r="A43" s="660">
        <v>22</v>
      </c>
      <c r="B43" s="661" t="s">
        <v>539</v>
      </c>
      <c r="C43" s="661">
        <v>89301221</v>
      </c>
      <c r="D43" s="740" t="s">
        <v>1641</v>
      </c>
      <c r="E43" s="741" t="s">
        <v>1052</v>
      </c>
      <c r="F43" s="661" t="s">
        <v>1045</v>
      </c>
      <c r="G43" s="661" t="s">
        <v>1065</v>
      </c>
      <c r="H43" s="661" t="s">
        <v>786</v>
      </c>
      <c r="I43" s="661" t="s">
        <v>1075</v>
      </c>
      <c r="J43" s="661" t="s">
        <v>1073</v>
      </c>
      <c r="K43" s="661" t="s">
        <v>1074</v>
      </c>
      <c r="L43" s="662">
        <v>108.46</v>
      </c>
      <c r="M43" s="662">
        <v>1626.9</v>
      </c>
      <c r="N43" s="661">
        <v>15</v>
      </c>
      <c r="O43" s="742">
        <v>14.5</v>
      </c>
      <c r="P43" s="662">
        <v>542.29999999999995</v>
      </c>
      <c r="Q43" s="677">
        <v>0.33333333333333326</v>
      </c>
      <c r="R43" s="661">
        <v>5</v>
      </c>
      <c r="S43" s="677">
        <v>0.33333333333333331</v>
      </c>
      <c r="T43" s="742">
        <v>5</v>
      </c>
      <c r="U43" s="700">
        <v>0.34482758620689657</v>
      </c>
    </row>
    <row r="44" spans="1:21" ht="14.4" customHeight="1" x14ac:dyDescent="0.3">
      <c r="A44" s="660">
        <v>22</v>
      </c>
      <c r="B44" s="661" t="s">
        <v>539</v>
      </c>
      <c r="C44" s="661">
        <v>89301221</v>
      </c>
      <c r="D44" s="740" t="s">
        <v>1641</v>
      </c>
      <c r="E44" s="741" t="s">
        <v>1052</v>
      </c>
      <c r="F44" s="661" t="s">
        <v>1045</v>
      </c>
      <c r="G44" s="661" t="s">
        <v>1065</v>
      </c>
      <c r="H44" s="661" t="s">
        <v>786</v>
      </c>
      <c r="I44" s="661" t="s">
        <v>1136</v>
      </c>
      <c r="J44" s="661" t="s">
        <v>1137</v>
      </c>
      <c r="K44" s="661" t="s">
        <v>1138</v>
      </c>
      <c r="L44" s="662">
        <v>65.069999999999993</v>
      </c>
      <c r="M44" s="662">
        <v>65.069999999999993</v>
      </c>
      <c r="N44" s="661">
        <v>1</v>
      </c>
      <c r="O44" s="742">
        <v>1</v>
      </c>
      <c r="P44" s="662"/>
      <c r="Q44" s="677">
        <v>0</v>
      </c>
      <c r="R44" s="661"/>
      <c r="S44" s="677">
        <v>0</v>
      </c>
      <c r="T44" s="742"/>
      <c r="U44" s="700">
        <v>0</v>
      </c>
    </row>
    <row r="45" spans="1:21" ht="14.4" customHeight="1" x14ac:dyDescent="0.3">
      <c r="A45" s="660">
        <v>22</v>
      </c>
      <c r="B45" s="661" t="s">
        <v>539</v>
      </c>
      <c r="C45" s="661">
        <v>89301221</v>
      </c>
      <c r="D45" s="740" t="s">
        <v>1641</v>
      </c>
      <c r="E45" s="741" t="s">
        <v>1052</v>
      </c>
      <c r="F45" s="661" t="s">
        <v>1045</v>
      </c>
      <c r="G45" s="661" t="s">
        <v>1065</v>
      </c>
      <c r="H45" s="661" t="s">
        <v>540</v>
      </c>
      <c r="I45" s="661" t="s">
        <v>563</v>
      </c>
      <c r="J45" s="661" t="s">
        <v>1076</v>
      </c>
      <c r="K45" s="661" t="s">
        <v>1077</v>
      </c>
      <c r="L45" s="662">
        <v>108.46</v>
      </c>
      <c r="M45" s="662">
        <v>216.92</v>
      </c>
      <c r="N45" s="661">
        <v>2</v>
      </c>
      <c r="O45" s="742">
        <v>2</v>
      </c>
      <c r="P45" s="662"/>
      <c r="Q45" s="677">
        <v>0</v>
      </c>
      <c r="R45" s="661"/>
      <c r="S45" s="677">
        <v>0</v>
      </c>
      <c r="T45" s="742"/>
      <c r="U45" s="700">
        <v>0</v>
      </c>
    </row>
    <row r="46" spans="1:21" ht="14.4" customHeight="1" x14ac:dyDescent="0.3">
      <c r="A46" s="660">
        <v>22</v>
      </c>
      <c r="B46" s="661" t="s">
        <v>539</v>
      </c>
      <c r="C46" s="661">
        <v>89301221</v>
      </c>
      <c r="D46" s="740" t="s">
        <v>1641</v>
      </c>
      <c r="E46" s="741" t="s">
        <v>1052</v>
      </c>
      <c r="F46" s="661" t="s">
        <v>1045</v>
      </c>
      <c r="G46" s="661" t="s">
        <v>1065</v>
      </c>
      <c r="H46" s="661" t="s">
        <v>786</v>
      </c>
      <c r="I46" s="661" t="s">
        <v>810</v>
      </c>
      <c r="J46" s="661" t="s">
        <v>811</v>
      </c>
      <c r="K46" s="661" t="s">
        <v>1018</v>
      </c>
      <c r="L46" s="662">
        <v>130.15</v>
      </c>
      <c r="M46" s="662">
        <v>4034.6500000000015</v>
      </c>
      <c r="N46" s="661">
        <v>31</v>
      </c>
      <c r="O46" s="742">
        <v>27.5</v>
      </c>
      <c r="P46" s="662">
        <v>390.45000000000005</v>
      </c>
      <c r="Q46" s="677">
        <v>9.6774193548387066E-2</v>
      </c>
      <c r="R46" s="661">
        <v>3</v>
      </c>
      <c r="S46" s="677">
        <v>9.6774193548387094E-2</v>
      </c>
      <c r="T46" s="742">
        <v>3</v>
      </c>
      <c r="U46" s="700">
        <v>0.10909090909090909</v>
      </c>
    </row>
    <row r="47" spans="1:21" ht="14.4" customHeight="1" x14ac:dyDescent="0.3">
      <c r="A47" s="660">
        <v>22</v>
      </c>
      <c r="B47" s="661" t="s">
        <v>539</v>
      </c>
      <c r="C47" s="661">
        <v>89301221</v>
      </c>
      <c r="D47" s="740" t="s">
        <v>1641</v>
      </c>
      <c r="E47" s="741" t="s">
        <v>1052</v>
      </c>
      <c r="F47" s="661" t="s">
        <v>1045</v>
      </c>
      <c r="G47" s="661" t="s">
        <v>1065</v>
      </c>
      <c r="H47" s="661" t="s">
        <v>786</v>
      </c>
      <c r="I47" s="661" t="s">
        <v>792</v>
      </c>
      <c r="J47" s="661" t="s">
        <v>793</v>
      </c>
      <c r="K47" s="661" t="s">
        <v>1019</v>
      </c>
      <c r="L47" s="662">
        <v>86.76</v>
      </c>
      <c r="M47" s="662">
        <v>1561.68</v>
      </c>
      <c r="N47" s="661">
        <v>18</v>
      </c>
      <c r="O47" s="742">
        <v>13.5</v>
      </c>
      <c r="P47" s="662">
        <v>86.76</v>
      </c>
      <c r="Q47" s="677">
        <v>5.5555555555555559E-2</v>
      </c>
      <c r="R47" s="661">
        <v>1</v>
      </c>
      <c r="S47" s="677">
        <v>5.5555555555555552E-2</v>
      </c>
      <c r="T47" s="742">
        <v>1</v>
      </c>
      <c r="U47" s="700">
        <v>7.407407407407407E-2</v>
      </c>
    </row>
    <row r="48" spans="1:21" ht="14.4" customHeight="1" x14ac:dyDescent="0.3">
      <c r="A48" s="660">
        <v>22</v>
      </c>
      <c r="B48" s="661" t="s">
        <v>539</v>
      </c>
      <c r="C48" s="661">
        <v>89301221</v>
      </c>
      <c r="D48" s="740" t="s">
        <v>1641</v>
      </c>
      <c r="E48" s="741" t="s">
        <v>1052</v>
      </c>
      <c r="F48" s="661" t="s">
        <v>1045</v>
      </c>
      <c r="G48" s="661" t="s">
        <v>1065</v>
      </c>
      <c r="H48" s="661" t="s">
        <v>786</v>
      </c>
      <c r="I48" s="661" t="s">
        <v>1080</v>
      </c>
      <c r="J48" s="661" t="s">
        <v>1081</v>
      </c>
      <c r="K48" s="661" t="s">
        <v>1018</v>
      </c>
      <c r="L48" s="662">
        <v>130.15</v>
      </c>
      <c r="M48" s="662">
        <v>911.05</v>
      </c>
      <c r="N48" s="661">
        <v>7</v>
      </c>
      <c r="O48" s="742">
        <v>5.5</v>
      </c>
      <c r="P48" s="662">
        <v>130.15</v>
      </c>
      <c r="Q48" s="677">
        <v>0.14285714285714288</v>
      </c>
      <c r="R48" s="661">
        <v>1</v>
      </c>
      <c r="S48" s="677">
        <v>0.14285714285714285</v>
      </c>
      <c r="T48" s="742">
        <v>1</v>
      </c>
      <c r="U48" s="700">
        <v>0.18181818181818182</v>
      </c>
    </row>
    <row r="49" spans="1:21" ht="14.4" customHeight="1" x14ac:dyDescent="0.3">
      <c r="A49" s="660">
        <v>22</v>
      </c>
      <c r="B49" s="661" t="s">
        <v>539</v>
      </c>
      <c r="C49" s="661">
        <v>89301221</v>
      </c>
      <c r="D49" s="740" t="s">
        <v>1641</v>
      </c>
      <c r="E49" s="741" t="s">
        <v>1052</v>
      </c>
      <c r="F49" s="661" t="s">
        <v>1045</v>
      </c>
      <c r="G49" s="661" t="s">
        <v>1065</v>
      </c>
      <c r="H49" s="661" t="s">
        <v>540</v>
      </c>
      <c r="I49" s="661" t="s">
        <v>567</v>
      </c>
      <c r="J49" s="661" t="s">
        <v>1082</v>
      </c>
      <c r="K49" s="661" t="s">
        <v>1083</v>
      </c>
      <c r="L49" s="662">
        <v>86.76</v>
      </c>
      <c r="M49" s="662">
        <v>433.8</v>
      </c>
      <c r="N49" s="661">
        <v>5</v>
      </c>
      <c r="O49" s="742">
        <v>3</v>
      </c>
      <c r="P49" s="662"/>
      <c r="Q49" s="677">
        <v>0</v>
      </c>
      <c r="R49" s="661"/>
      <c r="S49" s="677">
        <v>0</v>
      </c>
      <c r="T49" s="742"/>
      <c r="U49" s="700">
        <v>0</v>
      </c>
    </row>
    <row r="50" spans="1:21" ht="14.4" customHeight="1" x14ac:dyDescent="0.3">
      <c r="A50" s="660">
        <v>22</v>
      </c>
      <c r="B50" s="661" t="s">
        <v>539</v>
      </c>
      <c r="C50" s="661">
        <v>89301221</v>
      </c>
      <c r="D50" s="740" t="s">
        <v>1641</v>
      </c>
      <c r="E50" s="741" t="s">
        <v>1052</v>
      </c>
      <c r="F50" s="661" t="s">
        <v>1045</v>
      </c>
      <c r="G50" s="661" t="s">
        <v>1091</v>
      </c>
      <c r="H50" s="661" t="s">
        <v>540</v>
      </c>
      <c r="I50" s="661" t="s">
        <v>1095</v>
      </c>
      <c r="J50" s="661" t="s">
        <v>1096</v>
      </c>
      <c r="K50" s="661" t="s">
        <v>605</v>
      </c>
      <c r="L50" s="662">
        <v>314.89999999999998</v>
      </c>
      <c r="M50" s="662">
        <v>629.79999999999995</v>
      </c>
      <c r="N50" s="661">
        <v>2</v>
      </c>
      <c r="O50" s="742">
        <v>1</v>
      </c>
      <c r="P50" s="662"/>
      <c r="Q50" s="677">
        <v>0</v>
      </c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22</v>
      </c>
      <c r="B51" s="661" t="s">
        <v>539</v>
      </c>
      <c r="C51" s="661">
        <v>89301221</v>
      </c>
      <c r="D51" s="740" t="s">
        <v>1641</v>
      </c>
      <c r="E51" s="741" t="s">
        <v>1052</v>
      </c>
      <c r="F51" s="661" t="s">
        <v>1045</v>
      </c>
      <c r="G51" s="661" t="s">
        <v>1139</v>
      </c>
      <c r="H51" s="661" t="s">
        <v>786</v>
      </c>
      <c r="I51" s="661" t="s">
        <v>1140</v>
      </c>
      <c r="J51" s="661" t="s">
        <v>1141</v>
      </c>
      <c r="K51" s="661" t="s">
        <v>1142</v>
      </c>
      <c r="L51" s="662">
        <v>160.6</v>
      </c>
      <c r="M51" s="662">
        <v>160.6</v>
      </c>
      <c r="N51" s="661">
        <v>1</v>
      </c>
      <c r="O51" s="742">
        <v>0.5</v>
      </c>
      <c r="P51" s="662"/>
      <c r="Q51" s="677">
        <v>0</v>
      </c>
      <c r="R51" s="661"/>
      <c r="S51" s="677">
        <v>0</v>
      </c>
      <c r="T51" s="742"/>
      <c r="U51" s="700">
        <v>0</v>
      </c>
    </row>
    <row r="52" spans="1:21" ht="14.4" customHeight="1" x14ac:dyDescent="0.3">
      <c r="A52" s="660">
        <v>22</v>
      </c>
      <c r="B52" s="661" t="s">
        <v>539</v>
      </c>
      <c r="C52" s="661">
        <v>89301221</v>
      </c>
      <c r="D52" s="740" t="s">
        <v>1641</v>
      </c>
      <c r="E52" s="741" t="s">
        <v>1052</v>
      </c>
      <c r="F52" s="661" t="s">
        <v>1045</v>
      </c>
      <c r="G52" s="661" t="s">
        <v>1101</v>
      </c>
      <c r="H52" s="661" t="s">
        <v>540</v>
      </c>
      <c r="I52" s="661" t="s">
        <v>700</v>
      </c>
      <c r="J52" s="661" t="s">
        <v>1102</v>
      </c>
      <c r="K52" s="661" t="s">
        <v>1103</v>
      </c>
      <c r="L52" s="662">
        <v>91.52</v>
      </c>
      <c r="M52" s="662">
        <v>183.04</v>
      </c>
      <c r="N52" s="661">
        <v>2</v>
      </c>
      <c r="O52" s="742">
        <v>0.5</v>
      </c>
      <c r="P52" s="662"/>
      <c r="Q52" s="677">
        <v>0</v>
      </c>
      <c r="R52" s="661"/>
      <c r="S52" s="677">
        <v>0</v>
      </c>
      <c r="T52" s="742"/>
      <c r="U52" s="700">
        <v>0</v>
      </c>
    </row>
    <row r="53" spans="1:21" ht="14.4" customHeight="1" x14ac:dyDescent="0.3">
      <c r="A53" s="660">
        <v>22</v>
      </c>
      <c r="B53" s="661" t="s">
        <v>539</v>
      </c>
      <c r="C53" s="661">
        <v>89301221</v>
      </c>
      <c r="D53" s="740" t="s">
        <v>1641</v>
      </c>
      <c r="E53" s="741" t="s">
        <v>1052</v>
      </c>
      <c r="F53" s="661" t="s">
        <v>1045</v>
      </c>
      <c r="G53" s="661" t="s">
        <v>1101</v>
      </c>
      <c r="H53" s="661" t="s">
        <v>540</v>
      </c>
      <c r="I53" s="661" t="s">
        <v>700</v>
      </c>
      <c r="J53" s="661" t="s">
        <v>1102</v>
      </c>
      <c r="K53" s="661" t="s">
        <v>1103</v>
      </c>
      <c r="L53" s="662">
        <v>103.62</v>
      </c>
      <c r="M53" s="662">
        <v>207.24</v>
      </c>
      <c r="N53" s="661">
        <v>2</v>
      </c>
      <c r="O53" s="742">
        <v>1</v>
      </c>
      <c r="P53" s="662"/>
      <c r="Q53" s="677">
        <v>0</v>
      </c>
      <c r="R53" s="661"/>
      <c r="S53" s="677">
        <v>0</v>
      </c>
      <c r="T53" s="742"/>
      <c r="U53" s="700">
        <v>0</v>
      </c>
    </row>
    <row r="54" spans="1:21" ht="14.4" customHeight="1" x14ac:dyDescent="0.3">
      <c r="A54" s="660">
        <v>22</v>
      </c>
      <c r="B54" s="661" t="s">
        <v>539</v>
      </c>
      <c r="C54" s="661">
        <v>89301221</v>
      </c>
      <c r="D54" s="740" t="s">
        <v>1641</v>
      </c>
      <c r="E54" s="741" t="s">
        <v>1052</v>
      </c>
      <c r="F54" s="661" t="s">
        <v>1045</v>
      </c>
      <c r="G54" s="661" t="s">
        <v>1143</v>
      </c>
      <c r="H54" s="661" t="s">
        <v>540</v>
      </c>
      <c r="I54" s="661" t="s">
        <v>1144</v>
      </c>
      <c r="J54" s="661" t="s">
        <v>1145</v>
      </c>
      <c r="K54" s="661" t="s">
        <v>1146</v>
      </c>
      <c r="L54" s="662">
        <v>137.04</v>
      </c>
      <c r="M54" s="662">
        <v>137.04</v>
      </c>
      <c r="N54" s="661">
        <v>1</v>
      </c>
      <c r="O54" s="742">
        <v>0.5</v>
      </c>
      <c r="P54" s="662"/>
      <c r="Q54" s="677">
        <v>0</v>
      </c>
      <c r="R54" s="661"/>
      <c r="S54" s="677">
        <v>0</v>
      </c>
      <c r="T54" s="742"/>
      <c r="U54" s="700">
        <v>0</v>
      </c>
    </row>
    <row r="55" spans="1:21" ht="14.4" customHeight="1" x14ac:dyDescent="0.3">
      <c r="A55" s="660">
        <v>22</v>
      </c>
      <c r="B55" s="661" t="s">
        <v>539</v>
      </c>
      <c r="C55" s="661">
        <v>89301221</v>
      </c>
      <c r="D55" s="740" t="s">
        <v>1641</v>
      </c>
      <c r="E55" s="741" t="s">
        <v>1052</v>
      </c>
      <c r="F55" s="661" t="s">
        <v>1045</v>
      </c>
      <c r="G55" s="661" t="s">
        <v>1104</v>
      </c>
      <c r="H55" s="661" t="s">
        <v>540</v>
      </c>
      <c r="I55" s="661" t="s">
        <v>713</v>
      </c>
      <c r="J55" s="661" t="s">
        <v>714</v>
      </c>
      <c r="K55" s="661" t="s">
        <v>1106</v>
      </c>
      <c r="L55" s="662">
        <v>137.04</v>
      </c>
      <c r="M55" s="662">
        <v>137.04</v>
      </c>
      <c r="N55" s="661">
        <v>1</v>
      </c>
      <c r="O55" s="742">
        <v>0.5</v>
      </c>
      <c r="P55" s="662"/>
      <c r="Q55" s="677">
        <v>0</v>
      </c>
      <c r="R55" s="661"/>
      <c r="S55" s="677">
        <v>0</v>
      </c>
      <c r="T55" s="742"/>
      <c r="U55" s="700">
        <v>0</v>
      </c>
    </row>
    <row r="56" spans="1:21" ht="14.4" customHeight="1" x14ac:dyDescent="0.3">
      <c r="A56" s="660">
        <v>22</v>
      </c>
      <c r="B56" s="661" t="s">
        <v>539</v>
      </c>
      <c r="C56" s="661">
        <v>89301221</v>
      </c>
      <c r="D56" s="740" t="s">
        <v>1641</v>
      </c>
      <c r="E56" s="741" t="s">
        <v>1054</v>
      </c>
      <c r="F56" s="661" t="s">
        <v>1045</v>
      </c>
      <c r="G56" s="661" t="s">
        <v>1147</v>
      </c>
      <c r="H56" s="661" t="s">
        <v>540</v>
      </c>
      <c r="I56" s="661" t="s">
        <v>1148</v>
      </c>
      <c r="J56" s="661" t="s">
        <v>1149</v>
      </c>
      <c r="K56" s="661" t="s">
        <v>1150</v>
      </c>
      <c r="L56" s="662">
        <v>45.75</v>
      </c>
      <c r="M56" s="662">
        <v>45.75</v>
      </c>
      <c r="N56" s="661">
        <v>1</v>
      </c>
      <c r="O56" s="742">
        <v>1</v>
      </c>
      <c r="P56" s="662">
        <v>45.75</v>
      </c>
      <c r="Q56" s="677">
        <v>1</v>
      </c>
      <c r="R56" s="661">
        <v>1</v>
      </c>
      <c r="S56" s="677">
        <v>1</v>
      </c>
      <c r="T56" s="742">
        <v>1</v>
      </c>
      <c r="U56" s="700">
        <v>1</v>
      </c>
    </row>
    <row r="57" spans="1:21" ht="14.4" customHeight="1" x14ac:dyDescent="0.3">
      <c r="A57" s="660">
        <v>22</v>
      </c>
      <c r="B57" s="661" t="s">
        <v>539</v>
      </c>
      <c r="C57" s="661">
        <v>89301221</v>
      </c>
      <c r="D57" s="740" t="s">
        <v>1641</v>
      </c>
      <c r="E57" s="741" t="s">
        <v>1054</v>
      </c>
      <c r="F57" s="661" t="s">
        <v>1045</v>
      </c>
      <c r="G57" s="661" t="s">
        <v>1151</v>
      </c>
      <c r="H57" s="661" t="s">
        <v>540</v>
      </c>
      <c r="I57" s="661" t="s">
        <v>1152</v>
      </c>
      <c r="J57" s="661" t="s">
        <v>1153</v>
      </c>
      <c r="K57" s="661" t="s">
        <v>1154</v>
      </c>
      <c r="L57" s="662">
        <v>201.75</v>
      </c>
      <c r="M57" s="662">
        <v>201.75</v>
      </c>
      <c r="N57" s="661">
        <v>1</v>
      </c>
      <c r="O57" s="742">
        <v>1</v>
      </c>
      <c r="P57" s="662"/>
      <c r="Q57" s="677">
        <v>0</v>
      </c>
      <c r="R57" s="661"/>
      <c r="S57" s="677">
        <v>0</v>
      </c>
      <c r="T57" s="742"/>
      <c r="U57" s="700">
        <v>0</v>
      </c>
    </row>
    <row r="58" spans="1:21" ht="14.4" customHeight="1" x14ac:dyDescent="0.3">
      <c r="A58" s="660">
        <v>22</v>
      </c>
      <c r="B58" s="661" t="s">
        <v>539</v>
      </c>
      <c r="C58" s="661">
        <v>89301221</v>
      </c>
      <c r="D58" s="740" t="s">
        <v>1641</v>
      </c>
      <c r="E58" s="741" t="s">
        <v>1054</v>
      </c>
      <c r="F58" s="661" t="s">
        <v>1045</v>
      </c>
      <c r="G58" s="661" t="s">
        <v>1155</v>
      </c>
      <c r="H58" s="661" t="s">
        <v>540</v>
      </c>
      <c r="I58" s="661" t="s">
        <v>1156</v>
      </c>
      <c r="J58" s="661" t="s">
        <v>1157</v>
      </c>
      <c r="K58" s="661" t="s">
        <v>1158</v>
      </c>
      <c r="L58" s="662">
        <v>163.9</v>
      </c>
      <c r="M58" s="662">
        <v>163.9</v>
      </c>
      <c r="N58" s="661">
        <v>1</v>
      </c>
      <c r="O58" s="742">
        <v>1</v>
      </c>
      <c r="P58" s="662"/>
      <c r="Q58" s="677">
        <v>0</v>
      </c>
      <c r="R58" s="661"/>
      <c r="S58" s="677">
        <v>0</v>
      </c>
      <c r="T58" s="742"/>
      <c r="U58" s="700">
        <v>0</v>
      </c>
    </row>
    <row r="59" spans="1:21" ht="14.4" customHeight="1" x14ac:dyDescent="0.3">
      <c r="A59" s="660">
        <v>22</v>
      </c>
      <c r="B59" s="661" t="s">
        <v>539</v>
      </c>
      <c r="C59" s="661">
        <v>89301221</v>
      </c>
      <c r="D59" s="740" t="s">
        <v>1641</v>
      </c>
      <c r="E59" s="741" t="s">
        <v>1054</v>
      </c>
      <c r="F59" s="661" t="s">
        <v>1045</v>
      </c>
      <c r="G59" s="661" t="s">
        <v>1062</v>
      </c>
      <c r="H59" s="661" t="s">
        <v>540</v>
      </c>
      <c r="I59" s="661" t="s">
        <v>1063</v>
      </c>
      <c r="J59" s="661" t="s">
        <v>597</v>
      </c>
      <c r="K59" s="661" t="s">
        <v>1064</v>
      </c>
      <c r="L59" s="662">
        <v>0</v>
      </c>
      <c r="M59" s="662">
        <v>0</v>
      </c>
      <c r="N59" s="661">
        <v>2</v>
      </c>
      <c r="O59" s="742">
        <v>1.5</v>
      </c>
      <c r="P59" s="662"/>
      <c r="Q59" s="677"/>
      <c r="R59" s="661"/>
      <c r="S59" s="677">
        <v>0</v>
      </c>
      <c r="T59" s="742"/>
      <c r="U59" s="700">
        <v>0</v>
      </c>
    </row>
    <row r="60" spans="1:21" ht="14.4" customHeight="1" x14ac:dyDescent="0.3">
      <c r="A60" s="660">
        <v>22</v>
      </c>
      <c r="B60" s="661" t="s">
        <v>539</v>
      </c>
      <c r="C60" s="661">
        <v>89301221</v>
      </c>
      <c r="D60" s="740" t="s">
        <v>1641</v>
      </c>
      <c r="E60" s="741" t="s">
        <v>1054</v>
      </c>
      <c r="F60" s="661" t="s">
        <v>1045</v>
      </c>
      <c r="G60" s="661" t="s">
        <v>1065</v>
      </c>
      <c r="H60" s="661" t="s">
        <v>786</v>
      </c>
      <c r="I60" s="661" t="s">
        <v>1121</v>
      </c>
      <c r="J60" s="661" t="s">
        <v>1122</v>
      </c>
      <c r="K60" s="661" t="s">
        <v>1123</v>
      </c>
      <c r="L60" s="662">
        <v>0</v>
      </c>
      <c r="M60" s="662">
        <v>0</v>
      </c>
      <c r="N60" s="661">
        <v>1</v>
      </c>
      <c r="O60" s="742">
        <v>1</v>
      </c>
      <c r="P60" s="662"/>
      <c r="Q60" s="677"/>
      <c r="R60" s="661"/>
      <c r="S60" s="677">
        <v>0</v>
      </c>
      <c r="T60" s="742"/>
      <c r="U60" s="700">
        <v>0</v>
      </c>
    </row>
    <row r="61" spans="1:21" ht="14.4" customHeight="1" x14ac:dyDescent="0.3">
      <c r="A61" s="660">
        <v>22</v>
      </c>
      <c r="B61" s="661" t="s">
        <v>539</v>
      </c>
      <c r="C61" s="661">
        <v>89301221</v>
      </c>
      <c r="D61" s="740" t="s">
        <v>1641</v>
      </c>
      <c r="E61" s="741" t="s">
        <v>1054</v>
      </c>
      <c r="F61" s="661" t="s">
        <v>1045</v>
      </c>
      <c r="G61" s="661" t="s">
        <v>1065</v>
      </c>
      <c r="H61" s="661" t="s">
        <v>786</v>
      </c>
      <c r="I61" s="661" t="s">
        <v>1075</v>
      </c>
      <c r="J61" s="661" t="s">
        <v>1073</v>
      </c>
      <c r="K61" s="661" t="s">
        <v>1074</v>
      </c>
      <c r="L61" s="662">
        <v>108.46</v>
      </c>
      <c r="M61" s="662">
        <v>867.68000000000006</v>
      </c>
      <c r="N61" s="661">
        <v>8</v>
      </c>
      <c r="O61" s="742">
        <v>7.5</v>
      </c>
      <c r="P61" s="662"/>
      <c r="Q61" s="677">
        <v>0</v>
      </c>
      <c r="R61" s="661"/>
      <c r="S61" s="677">
        <v>0</v>
      </c>
      <c r="T61" s="742"/>
      <c r="U61" s="700">
        <v>0</v>
      </c>
    </row>
    <row r="62" spans="1:21" ht="14.4" customHeight="1" x14ac:dyDescent="0.3">
      <c r="A62" s="660">
        <v>22</v>
      </c>
      <c r="B62" s="661" t="s">
        <v>539</v>
      </c>
      <c r="C62" s="661">
        <v>89301221</v>
      </c>
      <c r="D62" s="740" t="s">
        <v>1641</v>
      </c>
      <c r="E62" s="741" t="s">
        <v>1054</v>
      </c>
      <c r="F62" s="661" t="s">
        <v>1045</v>
      </c>
      <c r="G62" s="661" t="s">
        <v>1065</v>
      </c>
      <c r="H62" s="661" t="s">
        <v>786</v>
      </c>
      <c r="I62" s="661" t="s">
        <v>810</v>
      </c>
      <c r="J62" s="661" t="s">
        <v>811</v>
      </c>
      <c r="K62" s="661" t="s">
        <v>1018</v>
      </c>
      <c r="L62" s="662">
        <v>130.15</v>
      </c>
      <c r="M62" s="662">
        <v>5075.8500000000013</v>
      </c>
      <c r="N62" s="661">
        <v>39</v>
      </c>
      <c r="O62" s="742">
        <v>28</v>
      </c>
      <c r="P62" s="662">
        <v>780.9</v>
      </c>
      <c r="Q62" s="677">
        <v>0.1538461538461538</v>
      </c>
      <c r="R62" s="661">
        <v>6</v>
      </c>
      <c r="S62" s="677">
        <v>0.15384615384615385</v>
      </c>
      <c r="T62" s="742">
        <v>4.5</v>
      </c>
      <c r="U62" s="700">
        <v>0.16071428571428573</v>
      </c>
    </row>
    <row r="63" spans="1:21" ht="14.4" customHeight="1" x14ac:dyDescent="0.3">
      <c r="A63" s="660">
        <v>22</v>
      </c>
      <c r="B63" s="661" t="s">
        <v>539</v>
      </c>
      <c r="C63" s="661">
        <v>89301221</v>
      </c>
      <c r="D63" s="740" t="s">
        <v>1641</v>
      </c>
      <c r="E63" s="741" t="s">
        <v>1054</v>
      </c>
      <c r="F63" s="661" t="s">
        <v>1045</v>
      </c>
      <c r="G63" s="661" t="s">
        <v>1065</v>
      </c>
      <c r="H63" s="661" t="s">
        <v>786</v>
      </c>
      <c r="I63" s="661" t="s">
        <v>792</v>
      </c>
      <c r="J63" s="661" t="s">
        <v>793</v>
      </c>
      <c r="K63" s="661" t="s">
        <v>1019</v>
      </c>
      <c r="L63" s="662">
        <v>86.76</v>
      </c>
      <c r="M63" s="662">
        <v>3730.6800000000021</v>
      </c>
      <c r="N63" s="661">
        <v>43</v>
      </c>
      <c r="O63" s="742">
        <v>24</v>
      </c>
      <c r="P63" s="662">
        <v>780.84</v>
      </c>
      <c r="Q63" s="677">
        <v>0.20930232558139525</v>
      </c>
      <c r="R63" s="661">
        <v>9</v>
      </c>
      <c r="S63" s="677">
        <v>0.20930232558139536</v>
      </c>
      <c r="T63" s="742">
        <v>4.5</v>
      </c>
      <c r="U63" s="700">
        <v>0.1875</v>
      </c>
    </row>
    <row r="64" spans="1:21" ht="14.4" customHeight="1" x14ac:dyDescent="0.3">
      <c r="A64" s="660">
        <v>22</v>
      </c>
      <c r="B64" s="661" t="s">
        <v>539</v>
      </c>
      <c r="C64" s="661">
        <v>89301221</v>
      </c>
      <c r="D64" s="740" t="s">
        <v>1641</v>
      </c>
      <c r="E64" s="741" t="s">
        <v>1054</v>
      </c>
      <c r="F64" s="661" t="s">
        <v>1045</v>
      </c>
      <c r="G64" s="661" t="s">
        <v>1065</v>
      </c>
      <c r="H64" s="661" t="s">
        <v>786</v>
      </c>
      <c r="I64" s="661" t="s">
        <v>1080</v>
      </c>
      <c r="J64" s="661" t="s">
        <v>1081</v>
      </c>
      <c r="K64" s="661" t="s">
        <v>1018</v>
      </c>
      <c r="L64" s="662">
        <v>130.15</v>
      </c>
      <c r="M64" s="662">
        <v>911.05</v>
      </c>
      <c r="N64" s="661">
        <v>7</v>
      </c>
      <c r="O64" s="742">
        <v>6</v>
      </c>
      <c r="P64" s="662">
        <v>130.15</v>
      </c>
      <c r="Q64" s="677">
        <v>0.14285714285714288</v>
      </c>
      <c r="R64" s="661">
        <v>1</v>
      </c>
      <c r="S64" s="677">
        <v>0.14285714285714285</v>
      </c>
      <c r="T64" s="742">
        <v>1</v>
      </c>
      <c r="U64" s="700">
        <v>0.16666666666666666</v>
      </c>
    </row>
    <row r="65" spans="1:21" ht="14.4" customHeight="1" x14ac:dyDescent="0.3">
      <c r="A65" s="660">
        <v>22</v>
      </c>
      <c r="B65" s="661" t="s">
        <v>539</v>
      </c>
      <c r="C65" s="661">
        <v>89301221</v>
      </c>
      <c r="D65" s="740" t="s">
        <v>1641</v>
      </c>
      <c r="E65" s="741" t="s">
        <v>1054</v>
      </c>
      <c r="F65" s="661" t="s">
        <v>1045</v>
      </c>
      <c r="G65" s="661" t="s">
        <v>1065</v>
      </c>
      <c r="H65" s="661" t="s">
        <v>540</v>
      </c>
      <c r="I65" s="661" t="s">
        <v>567</v>
      </c>
      <c r="J65" s="661" t="s">
        <v>1082</v>
      </c>
      <c r="K65" s="661" t="s">
        <v>1083</v>
      </c>
      <c r="L65" s="662">
        <v>86.76</v>
      </c>
      <c r="M65" s="662">
        <v>347.04</v>
      </c>
      <c r="N65" s="661">
        <v>4</v>
      </c>
      <c r="O65" s="742">
        <v>3</v>
      </c>
      <c r="P65" s="662"/>
      <c r="Q65" s="677">
        <v>0</v>
      </c>
      <c r="R65" s="661"/>
      <c r="S65" s="677">
        <v>0</v>
      </c>
      <c r="T65" s="742"/>
      <c r="U65" s="700">
        <v>0</v>
      </c>
    </row>
    <row r="66" spans="1:21" ht="14.4" customHeight="1" x14ac:dyDescent="0.3">
      <c r="A66" s="660">
        <v>22</v>
      </c>
      <c r="B66" s="661" t="s">
        <v>539</v>
      </c>
      <c r="C66" s="661">
        <v>89301221</v>
      </c>
      <c r="D66" s="740" t="s">
        <v>1641</v>
      </c>
      <c r="E66" s="741" t="s">
        <v>1054</v>
      </c>
      <c r="F66" s="661" t="s">
        <v>1045</v>
      </c>
      <c r="G66" s="661" t="s">
        <v>1091</v>
      </c>
      <c r="H66" s="661" t="s">
        <v>540</v>
      </c>
      <c r="I66" s="661" t="s">
        <v>1159</v>
      </c>
      <c r="J66" s="661" t="s">
        <v>1096</v>
      </c>
      <c r="K66" s="661" t="s">
        <v>602</v>
      </c>
      <c r="L66" s="662">
        <v>97.97</v>
      </c>
      <c r="M66" s="662">
        <v>391.88</v>
      </c>
      <c r="N66" s="661">
        <v>4</v>
      </c>
      <c r="O66" s="742">
        <v>1</v>
      </c>
      <c r="P66" s="662"/>
      <c r="Q66" s="677">
        <v>0</v>
      </c>
      <c r="R66" s="661"/>
      <c r="S66" s="677">
        <v>0</v>
      </c>
      <c r="T66" s="742"/>
      <c r="U66" s="700">
        <v>0</v>
      </c>
    </row>
    <row r="67" spans="1:21" ht="14.4" customHeight="1" x14ac:dyDescent="0.3">
      <c r="A67" s="660">
        <v>22</v>
      </c>
      <c r="B67" s="661" t="s">
        <v>539</v>
      </c>
      <c r="C67" s="661">
        <v>89301221</v>
      </c>
      <c r="D67" s="740" t="s">
        <v>1641</v>
      </c>
      <c r="E67" s="741" t="s">
        <v>1054</v>
      </c>
      <c r="F67" s="661" t="s">
        <v>1045</v>
      </c>
      <c r="G67" s="661" t="s">
        <v>1101</v>
      </c>
      <c r="H67" s="661" t="s">
        <v>540</v>
      </c>
      <c r="I67" s="661" t="s">
        <v>700</v>
      </c>
      <c r="J67" s="661" t="s">
        <v>1102</v>
      </c>
      <c r="K67" s="661" t="s">
        <v>1103</v>
      </c>
      <c r="L67" s="662">
        <v>91.52</v>
      </c>
      <c r="M67" s="662">
        <v>549.12</v>
      </c>
      <c r="N67" s="661">
        <v>6</v>
      </c>
      <c r="O67" s="742">
        <v>1</v>
      </c>
      <c r="P67" s="662"/>
      <c r="Q67" s="677">
        <v>0</v>
      </c>
      <c r="R67" s="661"/>
      <c r="S67" s="677">
        <v>0</v>
      </c>
      <c r="T67" s="742"/>
      <c r="U67" s="700">
        <v>0</v>
      </c>
    </row>
    <row r="68" spans="1:21" ht="14.4" customHeight="1" x14ac:dyDescent="0.3">
      <c r="A68" s="660">
        <v>22</v>
      </c>
      <c r="B68" s="661" t="s">
        <v>539</v>
      </c>
      <c r="C68" s="661">
        <v>89301221</v>
      </c>
      <c r="D68" s="740" t="s">
        <v>1641</v>
      </c>
      <c r="E68" s="741" t="s">
        <v>1054</v>
      </c>
      <c r="F68" s="661" t="s">
        <v>1045</v>
      </c>
      <c r="G68" s="661" t="s">
        <v>1104</v>
      </c>
      <c r="H68" s="661" t="s">
        <v>540</v>
      </c>
      <c r="I68" s="661" t="s">
        <v>1105</v>
      </c>
      <c r="J68" s="661" t="s">
        <v>714</v>
      </c>
      <c r="K68" s="661" t="s">
        <v>646</v>
      </c>
      <c r="L68" s="662">
        <v>0</v>
      </c>
      <c r="M68" s="662">
        <v>0</v>
      </c>
      <c r="N68" s="661">
        <v>1</v>
      </c>
      <c r="O68" s="742">
        <v>0.5</v>
      </c>
      <c r="P68" s="662"/>
      <c r="Q68" s="677"/>
      <c r="R68" s="661"/>
      <c r="S68" s="677">
        <v>0</v>
      </c>
      <c r="T68" s="742"/>
      <c r="U68" s="700">
        <v>0</v>
      </c>
    </row>
    <row r="69" spans="1:21" ht="14.4" customHeight="1" x14ac:dyDescent="0.3">
      <c r="A69" s="660">
        <v>22</v>
      </c>
      <c r="B69" s="661" t="s">
        <v>539</v>
      </c>
      <c r="C69" s="661">
        <v>89301221</v>
      </c>
      <c r="D69" s="740" t="s">
        <v>1641</v>
      </c>
      <c r="E69" s="741" t="s">
        <v>1054</v>
      </c>
      <c r="F69" s="661" t="s">
        <v>1045</v>
      </c>
      <c r="G69" s="661" t="s">
        <v>1160</v>
      </c>
      <c r="H69" s="661" t="s">
        <v>540</v>
      </c>
      <c r="I69" s="661" t="s">
        <v>1161</v>
      </c>
      <c r="J69" s="661" t="s">
        <v>1162</v>
      </c>
      <c r="K69" s="661" t="s">
        <v>1163</v>
      </c>
      <c r="L69" s="662">
        <v>161.16999999999999</v>
      </c>
      <c r="M69" s="662">
        <v>161.16999999999999</v>
      </c>
      <c r="N69" s="661">
        <v>1</v>
      </c>
      <c r="O69" s="742">
        <v>0.5</v>
      </c>
      <c r="P69" s="662"/>
      <c r="Q69" s="677">
        <v>0</v>
      </c>
      <c r="R69" s="661"/>
      <c r="S69" s="677">
        <v>0</v>
      </c>
      <c r="T69" s="742"/>
      <c r="U69" s="700">
        <v>0</v>
      </c>
    </row>
    <row r="70" spans="1:21" ht="14.4" customHeight="1" x14ac:dyDescent="0.3">
      <c r="A70" s="660">
        <v>22</v>
      </c>
      <c r="B70" s="661" t="s">
        <v>539</v>
      </c>
      <c r="C70" s="661">
        <v>89301221</v>
      </c>
      <c r="D70" s="740" t="s">
        <v>1641</v>
      </c>
      <c r="E70" s="741" t="s">
        <v>1057</v>
      </c>
      <c r="F70" s="661" t="s">
        <v>1045</v>
      </c>
      <c r="G70" s="661" t="s">
        <v>1164</v>
      </c>
      <c r="H70" s="661" t="s">
        <v>540</v>
      </c>
      <c r="I70" s="661" t="s">
        <v>1165</v>
      </c>
      <c r="J70" s="661" t="s">
        <v>1166</v>
      </c>
      <c r="K70" s="661" t="s">
        <v>1167</v>
      </c>
      <c r="L70" s="662">
        <v>0</v>
      </c>
      <c r="M70" s="662">
        <v>0</v>
      </c>
      <c r="N70" s="661">
        <v>2</v>
      </c>
      <c r="O70" s="742">
        <v>0.5</v>
      </c>
      <c r="P70" s="662">
        <v>0</v>
      </c>
      <c r="Q70" s="677"/>
      <c r="R70" s="661">
        <v>2</v>
      </c>
      <c r="S70" s="677">
        <v>1</v>
      </c>
      <c r="T70" s="742">
        <v>0.5</v>
      </c>
      <c r="U70" s="700">
        <v>1</v>
      </c>
    </row>
    <row r="71" spans="1:21" ht="14.4" customHeight="1" x14ac:dyDescent="0.3">
      <c r="A71" s="660">
        <v>22</v>
      </c>
      <c r="B71" s="661" t="s">
        <v>539</v>
      </c>
      <c r="C71" s="661">
        <v>89301221</v>
      </c>
      <c r="D71" s="740" t="s">
        <v>1641</v>
      </c>
      <c r="E71" s="741" t="s">
        <v>1057</v>
      </c>
      <c r="F71" s="661" t="s">
        <v>1045</v>
      </c>
      <c r="G71" s="661" t="s">
        <v>1062</v>
      </c>
      <c r="H71" s="661" t="s">
        <v>540</v>
      </c>
      <c r="I71" s="661" t="s">
        <v>1063</v>
      </c>
      <c r="J71" s="661" t="s">
        <v>597</v>
      </c>
      <c r="K71" s="661" t="s">
        <v>1064</v>
      </c>
      <c r="L71" s="662">
        <v>0</v>
      </c>
      <c r="M71" s="662">
        <v>0</v>
      </c>
      <c r="N71" s="661">
        <v>1</v>
      </c>
      <c r="O71" s="742">
        <v>1</v>
      </c>
      <c r="P71" s="662">
        <v>0</v>
      </c>
      <c r="Q71" s="677"/>
      <c r="R71" s="661">
        <v>1</v>
      </c>
      <c r="S71" s="677">
        <v>1</v>
      </c>
      <c r="T71" s="742">
        <v>1</v>
      </c>
      <c r="U71" s="700">
        <v>1</v>
      </c>
    </row>
    <row r="72" spans="1:21" ht="14.4" customHeight="1" x14ac:dyDescent="0.3">
      <c r="A72" s="660">
        <v>22</v>
      </c>
      <c r="B72" s="661" t="s">
        <v>539</v>
      </c>
      <c r="C72" s="661">
        <v>89301221</v>
      </c>
      <c r="D72" s="740" t="s">
        <v>1641</v>
      </c>
      <c r="E72" s="741" t="s">
        <v>1057</v>
      </c>
      <c r="F72" s="661" t="s">
        <v>1045</v>
      </c>
      <c r="G72" s="661" t="s">
        <v>1065</v>
      </c>
      <c r="H72" s="661" t="s">
        <v>786</v>
      </c>
      <c r="I72" s="661" t="s">
        <v>1066</v>
      </c>
      <c r="J72" s="661" t="s">
        <v>1067</v>
      </c>
      <c r="K72" s="661" t="s">
        <v>1068</v>
      </c>
      <c r="L72" s="662">
        <v>0</v>
      </c>
      <c r="M72" s="662">
        <v>0</v>
      </c>
      <c r="N72" s="661">
        <v>2</v>
      </c>
      <c r="O72" s="742">
        <v>2</v>
      </c>
      <c r="P72" s="662"/>
      <c r="Q72" s="677"/>
      <c r="R72" s="661"/>
      <c r="S72" s="677">
        <v>0</v>
      </c>
      <c r="T72" s="742"/>
      <c r="U72" s="700">
        <v>0</v>
      </c>
    </row>
    <row r="73" spans="1:21" ht="14.4" customHeight="1" x14ac:dyDescent="0.3">
      <c r="A73" s="660">
        <v>22</v>
      </c>
      <c r="B73" s="661" t="s">
        <v>539</v>
      </c>
      <c r="C73" s="661">
        <v>89301221</v>
      </c>
      <c r="D73" s="740" t="s">
        <v>1641</v>
      </c>
      <c r="E73" s="741" t="s">
        <v>1057</v>
      </c>
      <c r="F73" s="661" t="s">
        <v>1045</v>
      </c>
      <c r="G73" s="661" t="s">
        <v>1065</v>
      </c>
      <c r="H73" s="661" t="s">
        <v>786</v>
      </c>
      <c r="I73" s="661" t="s">
        <v>1121</v>
      </c>
      <c r="J73" s="661" t="s">
        <v>1122</v>
      </c>
      <c r="K73" s="661" t="s">
        <v>1123</v>
      </c>
      <c r="L73" s="662">
        <v>0</v>
      </c>
      <c r="M73" s="662">
        <v>0</v>
      </c>
      <c r="N73" s="661">
        <v>6</v>
      </c>
      <c r="O73" s="742">
        <v>6</v>
      </c>
      <c r="P73" s="662">
        <v>0</v>
      </c>
      <c r="Q73" s="677"/>
      <c r="R73" s="661">
        <v>1</v>
      </c>
      <c r="S73" s="677">
        <v>0.16666666666666666</v>
      </c>
      <c r="T73" s="742">
        <v>1</v>
      </c>
      <c r="U73" s="700">
        <v>0.16666666666666666</v>
      </c>
    </row>
    <row r="74" spans="1:21" ht="14.4" customHeight="1" x14ac:dyDescent="0.3">
      <c r="A74" s="660">
        <v>22</v>
      </c>
      <c r="B74" s="661" t="s">
        <v>539</v>
      </c>
      <c r="C74" s="661">
        <v>89301221</v>
      </c>
      <c r="D74" s="740" t="s">
        <v>1641</v>
      </c>
      <c r="E74" s="741" t="s">
        <v>1057</v>
      </c>
      <c r="F74" s="661" t="s">
        <v>1045</v>
      </c>
      <c r="G74" s="661" t="s">
        <v>1065</v>
      </c>
      <c r="H74" s="661" t="s">
        <v>786</v>
      </c>
      <c r="I74" s="661" t="s">
        <v>1124</v>
      </c>
      <c r="J74" s="661" t="s">
        <v>1122</v>
      </c>
      <c r="K74" s="661" t="s">
        <v>1125</v>
      </c>
      <c r="L74" s="662">
        <v>97.18</v>
      </c>
      <c r="M74" s="662">
        <v>97.18</v>
      </c>
      <c r="N74" s="661">
        <v>1</v>
      </c>
      <c r="O74" s="742">
        <v>1</v>
      </c>
      <c r="P74" s="662"/>
      <c r="Q74" s="677">
        <v>0</v>
      </c>
      <c r="R74" s="661"/>
      <c r="S74" s="677">
        <v>0</v>
      </c>
      <c r="T74" s="742"/>
      <c r="U74" s="700">
        <v>0</v>
      </c>
    </row>
    <row r="75" spans="1:21" ht="14.4" customHeight="1" x14ac:dyDescent="0.3">
      <c r="A75" s="660">
        <v>22</v>
      </c>
      <c r="B75" s="661" t="s">
        <v>539</v>
      </c>
      <c r="C75" s="661">
        <v>89301221</v>
      </c>
      <c r="D75" s="740" t="s">
        <v>1641</v>
      </c>
      <c r="E75" s="741" t="s">
        <v>1057</v>
      </c>
      <c r="F75" s="661" t="s">
        <v>1045</v>
      </c>
      <c r="G75" s="661" t="s">
        <v>1065</v>
      </c>
      <c r="H75" s="661" t="s">
        <v>786</v>
      </c>
      <c r="I75" s="661" t="s">
        <v>1069</v>
      </c>
      <c r="J75" s="661" t="s">
        <v>1070</v>
      </c>
      <c r="K75" s="661" t="s">
        <v>1071</v>
      </c>
      <c r="L75" s="662">
        <v>0</v>
      </c>
      <c r="M75" s="662">
        <v>0</v>
      </c>
      <c r="N75" s="661">
        <v>7</v>
      </c>
      <c r="O75" s="742">
        <v>7</v>
      </c>
      <c r="P75" s="662">
        <v>0</v>
      </c>
      <c r="Q75" s="677"/>
      <c r="R75" s="661">
        <v>3</v>
      </c>
      <c r="S75" s="677">
        <v>0.42857142857142855</v>
      </c>
      <c r="T75" s="742">
        <v>3</v>
      </c>
      <c r="U75" s="700">
        <v>0.42857142857142855</v>
      </c>
    </row>
    <row r="76" spans="1:21" ht="14.4" customHeight="1" x14ac:dyDescent="0.3">
      <c r="A76" s="660">
        <v>22</v>
      </c>
      <c r="B76" s="661" t="s">
        <v>539</v>
      </c>
      <c r="C76" s="661">
        <v>89301221</v>
      </c>
      <c r="D76" s="740" t="s">
        <v>1641</v>
      </c>
      <c r="E76" s="741" t="s">
        <v>1057</v>
      </c>
      <c r="F76" s="661" t="s">
        <v>1045</v>
      </c>
      <c r="G76" s="661" t="s">
        <v>1065</v>
      </c>
      <c r="H76" s="661" t="s">
        <v>786</v>
      </c>
      <c r="I76" s="661" t="s">
        <v>1131</v>
      </c>
      <c r="J76" s="661" t="s">
        <v>1070</v>
      </c>
      <c r="K76" s="661" t="s">
        <v>1132</v>
      </c>
      <c r="L76" s="662">
        <v>118.87</v>
      </c>
      <c r="M76" s="662">
        <v>356.61</v>
      </c>
      <c r="N76" s="661">
        <v>3</v>
      </c>
      <c r="O76" s="742">
        <v>3</v>
      </c>
      <c r="P76" s="662">
        <v>118.87</v>
      </c>
      <c r="Q76" s="677">
        <v>0.33333333333333331</v>
      </c>
      <c r="R76" s="661">
        <v>1</v>
      </c>
      <c r="S76" s="677">
        <v>0.33333333333333331</v>
      </c>
      <c r="T76" s="742">
        <v>1</v>
      </c>
      <c r="U76" s="700">
        <v>0.33333333333333331</v>
      </c>
    </row>
    <row r="77" spans="1:21" ht="14.4" customHeight="1" x14ac:dyDescent="0.3">
      <c r="A77" s="660">
        <v>22</v>
      </c>
      <c r="B77" s="661" t="s">
        <v>539</v>
      </c>
      <c r="C77" s="661">
        <v>89301221</v>
      </c>
      <c r="D77" s="740" t="s">
        <v>1641</v>
      </c>
      <c r="E77" s="741" t="s">
        <v>1057</v>
      </c>
      <c r="F77" s="661" t="s">
        <v>1045</v>
      </c>
      <c r="G77" s="661" t="s">
        <v>1065</v>
      </c>
      <c r="H77" s="661" t="s">
        <v>786</v>
      </c>
      <c r="I77" s="661" t="s">
        <v>1133</v>
      </c>
      <c r="J77" s="661" t="s">
        <v>1134</v>
      </c>
      <c r="K77" s="661" t="s">
        <v>1135</v>
      </c>
      <c r="L77" s="662">
        <v>65.069999999999993</v>
      </c>
      <c r="M77" s="662">
        <v>260.27999999999997</v>
      </c>
      <c r="N77" s="661">
        <v>4</v>
      </c>
      <c r="O77" s="742">
        <v>2</v>
      </c>
      <c r="P77" s="662">
        <v>65.069999999999993</v>
      </c>
      <c r="Q77" s="677">
        <v>0.25</v>
      </c>
      <c r="R77" s="661">
        <v>1</v>
      </c>
      <c r="S77" s="677">
        <v>0.25</v>
      </c>
      <c r="T77" s="742">
        <v>0.5</v>
      </c>
      <c r="U77" s="700">
        <v>0.25</v>
      </c>
    </row>
    <row r="78" spans="1:21" ht="14.4" customHeight="1" x14ac:dyDescent="0.3">
      <c r="A78" s="660">
        <v>22</v>
      </c>
      <c r="B78" s="661" t="s">
        <v>539</v>
      </c>
      <c r="C78" s="661">
        <v>89301221</v>
      </c>
      <c r="D78" s="740" t="s">
        <v>1641</v>
      </c>
      <c r="E78" s="741" t="s">
        <v>1057</v>
      </c>
      <c r="F78" s="661" t="s">
        <v>1045</v>
      </c>
      <c r="G78" s="661" t="s">
        <v>1065</v>
      </c>
      <c r="H78" s="661" t="s">
        <v>786</v>
      </c>
      <c r="I78" s="661" t="s">
        <v>1075</v>
      </c>
      <c r="J78" s="661" t="s">
        <v>1073</v>
      </c>
      <c r="K78" s="661" t="s">
        <v>1074</v>
      </c>
      <c r="L78" s="662">
        <v>108.46</v>
      </c>
      <c r="M78" s="662">
        <v>867.68</v>
      </c>
      <c r="N78" s="661">
        <v>8</v>
      </c>
      <c r="O78" s="742">
        <v>8</v>
      </c>
      <c r="P78" s="662">
        <v>325.38</v>
      </c>
      <c r="Q78" s="677">
        <v>0.375</v>
      </c>
      <c r="R78" s="661">
        <v>3</v>
      </c>
      <c r="S78" s="677">
        <v>0.375</v>
      </c>
      <c r="T78" s="742">
        <v>3</v>
      </c>
      <c r="U78" s="700">
        <v>0.375</v>
      </c>
    </row>
    <row r="79" spans="1:21" ht="14.4" customHeight="1" x14ac:dyDescent="0.3">
      <c r="A79" s="660">
        <v>22</v>
      </c>
      <c r="B79" s="661" t="s">
        <v>539</v>
      </c>
      <c r="C79" s="661">
        <v>89301221</v>
      </c>
      <c r="D79" s="740" t="s">
        <v>1641</v>
      </c>
      <c r="E79" s="741" t="s">
        <v>1057</v>
      </c>
      <c r="F79" s="661" t="s">
        <v>1045</v>
      </c>
      <c r="G79" s="661" t="s">
        <v>1065</v>
      </c>
      <c r="H79" s="661" t="s">
        <v>786</v>
      </c>
      <c r="I79" s="661" t="s">
        <v>810</v>
      </c>
      <c r="J79" s="661" t="s">
        <v>811</v>
      </c>
      <c r="K79" s="661" t="s">
        <v>1018</v>
      </c>
      <c r="L79" s="662">
        <v>130.15</v>
      </c>
      <c r="M79" s="662">
        <v>2993.4500000000012</v>
      </c>
      <c r="N79" s="661">
        <v>23</v>
      </c>
      <c r="O79" s="742">
        <v>16.5</v>
      </c>
      <c r="P79" s="662">
        <v>260.3</v>
      </c>
      <c r="Q79" s="677">
        <v>8.6956521739130405E-2</v>
      </c>
      <c r="R79" s="661">
        <v>2</v>
      </c>
      <c r="S79" s="677">
        <v>8.6956521739130432E-2</v>
      </c>
      <c r="T79" s="742">
        <v>2</v>
      </c>
      <c r="U79" s="700">
        <v>0.12121212121212122</v>
      </c>
    </row>
    <row r="80" spans="1:21" ht="14.4" customHeight="1" x14ac:dyDescent="0.3">
      <c r="A80" s="660">
        <v>22</v>
      </c>
      <c r="B80" s="661" t="s">
        <v>539</v>
      </c>
      <c r="C80" s="661">
        <v>89301221</v>
      </c>
      <c r="D80" s="740" t="s">
        <v>1641</v>
      </c>
      <c r="E80" s="741" t="s">
        <v>1057</v>
      </c>
      <c r="F80" s="661" t="s">
        <v>1045</v>
      </c>
      <c r="G80" s="661" t="s">
        <v>1065</v>
      </c>
      <c r="H80" s="661" t="s">
        <v>786</v>
      </c>
      <c r="I80" s="661" t="s">
        <v>1168</v>
      </c>
      <c r="J80" s="661" t="s">
        <v>814</v>
      </c>
      <c r="K80" s="661" t="s">
        <v>1169</v>
      </c>
      <c r="L80" s="662">
        <v>50.57</v>
      </c>
      <c r="M80" s="662">
        <v>50.57</v>
      </c>
      <c r="N80" s="661">
        <v>1</v>
      </c>
      <c r="O80" s="742">
        <v>1</v>
      </c>
      <c r="P80" s="662">
        <v>50.57</v>
      </c>
      <c r="Q80" s="677">
        <v>1</v>
      </c>
      <c r="R80" s="661">
        <v>1</v>
      </c>
      <c r="S80" s="677">
        <v>1</v>
      </c>
      <c r="T80" s="742">
        <v>1</v>
      </c>
      <c r="U80" s="700">
        <v>1</v>
      </c>
    </row>
    <row r="81" spans="1:21" ht="14.4" customHeight="1" x14ac:dyDescent="0.3">
      <c r="A81" s="660">
        <v>22</v>
      </c>
      <c r="B81" s="661" t="s">
        <v>539</v>
      </c>
      <c r="C81" s="661">
        <v>89301221</v>
      </c>
      <c r="D81" s="740" t="s">
        <v>1641</v>
      </c>
      <c r="E81" s="741" t="s">
        <v>1057</v>
      </c>
      <c r="F81" s="661" t="s">
        <v>1045</v>
      </c>
      <c r="G81" s="661" t="s">
        <v>1065</v>
      </c>
      <c r="H81" s="661" t="s">
        <v>786</v>
      </c>
      <c r="I81" s="661" t="s">
        <v>792</v>
      </c>
      <c r="J81" s="661" t="s">
        <v>793</v>
      </c>
      <c r="K81" s="661" t="s">
        <v>1019</v>
      </c>
      <c r="L81" s="662">
        <v>86.76</v>
      </c>
      <c r="M81" s="662">
        <v>1301.4000000000001</v>
      </c>
      <c r="N81" s="661">
        <v>15</v>
      </c>
      <c r="O81" s="742">
        <v>10.5</v>
      </c>
      <c r="P81" s="662">
        <v>173.52</v>
      </c>
      <c r="Q81" s="677">
        <v>0.13333333333333333</v>
      </c>
      <c r="R81" s="661">
        <v>2</v>
      </c>
      <c r="S81" s="677">
        <v>0.13333333333333333</v>
      </c>
      <c r="T81" s="742">
        <v>1.5</v>
      </c>
      <c r="U81" s="700">
        <v>0.14285714285714285</v>
      </c>
    </row>
    <row r="82" spans="1:21" ht="14.4" customHeight="1" x14ac:dyDescent="0.3">
      <c r="A82" s="660">
        <v>22</v>
      </c>
      <c r="B82" s="661" t="s">
        <v>539</v>
      </c>
      <c r="C82" s="661">
        <v>89301221</v>
      </c>
      <c r="D82" s="740" t="s">
        <v>1641</v>
      </c>
      <c r="E82" s="741" t="s">
        <v>1057</v>
      </c>
      <c r="F82" s="661" t="s">
        <v>1045</v>
      </c>
      <c r="G82" s="661" t="s">
        <v>1065</v>
      </c>
      <c r="H82" s="661" t="s">
        <v>786</v>
      </c>
      <c r="I82" s="661" t="s">
        <v>1080</v>
      </c>
      <c r="J82" s="661" t="s">
        <v>1081</v>
      </c>
      <c r="K82" s="661" t="s">
        <v>1018</v>
      </c>
      <c r="L82" s="662">
        <v>130.15</v>
      </c>
      <c r="M82" s="662">
        <v>390.45000000000005</v>
      </c>
      <c r="N82" s="661">
        <v>3</v>
      </c>
      <c r="O82" s="742">
        <v>2</v>
      </c>
      <c r="P82" s="662">
        <v>260.3</v>
      </c>
      <c r="Q82" s="677">
        <v>0.66666666666666663</v>
      </c>
      <c r="R82" s="661">
        <v>2</v>
      </c>
      <c r="S82" s="677">
        <v>0.66666666666666663</v>
      </c>
      <c r="T82" s="742">
        <v>1</v>
      </c>
      <c r="U82" s="700">
        <v>0.5</v>
      </c>
    </row>
    <row r="83" spans="1:21" ht="14.4" customHeight="1" x14ac:dyDescent="0.3">
      <c r="A83" s="660">
        <v>22</v>
      </c>
      <c r="B83" s="661" t="s">
        <v>539</v>
      </c>
      <c r="C83" s="661">
        <v>89301221</v>
      </c>
      <c r="D83" s="740" t="s">
        <v>1641</v>
      </c>
      <c r="E83" s="741" t="s">
        <v>1057</v>
      </c>
      <c r="F83" s="661" t="s">
        <v>1045</v>
      </c>
      <c r="G83" s="661" t="s">
        <v>1091</v>
      </c>
      <c r="H83" s="661" t="s">
        <v>540</v>
      </c>
      <c r="I83" s="661" t="s">
        <v>1159</v>
      </c>
      <c r="J83" s="661" t="s">
        <v>1096</v>
      </c>
      <c r="K83" s="661" t="s">
        <v>602</v>
      </c>
      <c r="L83" s="662">
        <v>97.97</v>
      </c>
      <c r="M83" s="662">
        <v>391.88</v>
      </c>
      <c r="N83" s="661">
        <v>4</v>
      </c>
      <c r="O83" s="742">
        <v>1</v>
      </c>
      <c r="P83" s="662">
        <v>391.88</v>
      </c>
      <c r="Q83" s="677">
        <v>1</v>
      </c>
      <c r="R83" s="661">
        <v>4</v>
      </c>
      <c r="S83" s="677">
        <v>1</v>
      </c>
      <c r="T83" s="742">
        <v>1</v>
      </c>
      <c r="U83" s="700">
        <v>1</v>
      </c>
    </row>
    <row r="84" spans="1:21" ht="14.4" customHeight="1" x14ac:dyDescent="0.3">
      <c r="A84" s="660">
        <v>22</v>
      </c>
      <c r="B84" s="661" t="s">
        <v>539</v>
      </c>
      <c r="C84" s="661">
        <v>89301221</v>
      </c>
      <c r="D84" s="740" t="s">
        <v>1641</v>
      </c>
      <c r="E84" s="741" t="s">
        <v>1057</v>
      </c>
      <c r="F84" s="661" t="s">
        <v>1045</v>
      </c>
      <c r="G84" s="661" t="s">
        <v>1091</v>
      </c>
      <c r="H84" s="661" t="s">
        <v>540</v>
      </c>
      <c r="I84" s="661" t="s">
        <v>1095</v>
      </c>
      <c r="J84" s="661" t="s">
        <v>1096</v>
      </c>
      <c r="K84" s="661" t="s">
        <v>605</v>
      </c>
      <c r="L84" s="662">
        <v>314.89999999999998</v>
      </c>
      <c r="M84" s="662">
        <v>314.89999999999998</v>
      </c>
      <c r="N84" s="661">
        <v>1</v>
      </c>
      <c r="O84" s="742">
        <v>1</v>
      </c>
      <c r="P84" s="662"/>
      <c r="Q84" s="677">
        <v>0</v>
      </c>
      <c r="R84" s="661"/>
      <c r="S84" s="677">
        <v>0</v>
      </c>
      <c r="T84" s="742"/>
      <c r="U84" s="700">
        <v>0</v>
      </c>
    </row>
    <row r="85" spans="1:21" ht="14.4" customHeight="1" x14ac:dyDescent="0.3">
      <c r="A85" s="660">
        <v>22</v>
      </c>
      <c r="B85" s="661" t="s">
        <v>539</v>
      </c>
      <c r="C85" s="661">
        <v>89301221</v>
      </c>
      <c r="D85" s="740" t="s">
        <v>1641</v>
      </c>
      <c r="E85" s="741" t="s">
        <v>1057</v>
      </c>
      <c r="F85" s="661" t="s">
        <v>1045</v>
      </c>
      <c r="G85" s="661" t="s">
        <v>1139</v>
      </c>
      <c r="H85" s="661" t="s">
        <v>786</v>
      </c>
      <c r="I85" s="661" t="s">
        <v>1140</v>
      </c>
      <c r="J85" s="661" t="s">
        <v>1141</v>
      </c>
      <c r="K85" s="661" t="s">
        <v>1142</v>
      </c>
      <c r="L85" s="662">
        <v>160.6</v>
      </c>
      <c r="M85" s="662">
        <v>160.6</v>
      </c>
      <c r="N85" s="661">
        <v>1</v>
      </c>
      <c r="O85" s="742">
        <v>1</v>
      </c>
      <c r="P85" s="662"/>
      <c r="Q85" s="677">
        <v>0</v>
      </c>
      <c r="R85" s="661"/>
      <c r="S85" s="677">
        <v>0</v>
      </c>
      <c r="T85" s="742"/>
      <c r="U85" s="700">
        <v>0</v>
      </c>
    </row>
    <row r="86" spans="1:21" ht="14.4" customHeight="1" x14ac:dyDescent="0.3">
      <c r="A86" s="660">
        <v>22</v>
      </c>
      <c r="B86" s="661" t="s">
        <v>539</v>
      </c>
      <c r="C86" s="661">
        <v>89301221</v>
      </c>
      <c r="D86" s="740" t="s">
        <v>1641</v>
      </c>
      <c r="E86" s="741" t="s">
        <v>1057</v>
      </c>
      <c r="F86" s="661" t="s">
        <v>1045</v>
      </c>
      <c r="G86" s="661" t="s">
        <v>1101</v>
      </c>
      <c r="H86" s="661" t="s">
        <v>540</v>
      </c>
      <c r="I86" s="661" t="s">
        <v>700</v>
      </c>
      <c r="J86" s="661" t="s">
        <v>1102</v>
      </c>
      <c r="K86" s="661" t="s">
        <v>1103</v>
      </c>
      <c r="L86" s="662">
        <v>91.52</v>
      </c>
      <c r="M86" s="662">
        <v>549.12</v>
      </c>
      <c r="N86" s="661">
        <v>6</v>
      </c>
      <c r="O86" s="742">
        <v>1</v>
      </c>
      <c r="P86" s="662">
        <v>549.12</v>
      </c>
      <c r="Q86" s="677">
        <v>1</v>
      </c>
      <c r="R86" s="661">
        <v>6</v>
      </c>
      <c r="S86" s="677">
        <v>1</v>
      </c>
      <c r="T86" s="742">
        <v>1</v>
      </c>
      <c r="U86" s="700">
        <v>1</v>
      </c>
    </row>
    <row r="87" spans="1:21" ht="14.4" customHeight="1" x14ac:dyDescent="0.3">
      <c r="A87" s="660">
        <v>22</v>
      </c>
      <c r="B87" s="661" t="s">
        <v>539</v>
      </c>
      <c r="C87" s="661">
        <v>89301221</v>
      </c>
      <c r="D87" s="740" t="s">
        <v>1641</v>
      </c>
      <c r="E87" s="741" t="s">
        <v>1057</v>
      </c>
      <c r="F87" s="661" t="s">
        <v>1045</v>
      </c>
      <c r="G87" s="661" t="s">
        <v>1101</v>
      </c>
      <c r="H87" s="661" t="s">
        <v>540</v>
      </c>
      <c r="I87" s="661" t="s">
        <v>700</v>
      </c>
      <c r="J87" s="661" t="s">
        <v>1102</v>
      </c>
      <c r="K87" s="661" t="s">
        <v>1103</v>
      </c>
      <c r="L87" s="662">
        <v>103.62</v>
      </c>
      <c r="M87" s="662">
        <v>518.1</v>
      </c>
      <c r="N87" s="661">
        <v>5</v>
      </c>
      <c r="O87" s="742">
        <v>1</v>
      </c>
      <c r="P87" s="662">
        <v>518.1</v>
      </c>
      <c r="Q87" s="677">
        <v>1</v>
      </c>
      <c r="R87" s="661">
        <v>5</v>
      </c>
      <c r="S87" s="677">
        <v>1</v>
      </c>
      <c r="T87" s="742">
        <v>1</v>
      </c>
      <c r="U87" s="700">
        <v>1</v>
      </c>
    </row>
    <row r="88" spans="1:21" ht="14.4" customHeight="1" x14ac:dyDescent="0.3">
      <c r="A88" s="660">
        <v>22</v>
      </c>
      <c r="B88" s="661" t="s">
        <v>539</v>
      </c>
      <c r="C88" s="661">
        <v>89301221</v>
      </c>
      <c r="D88" s="740" t="s">
        <v>1641</v>
      </c>
      <c r="E88" s="741" t="s">
        <v>1057</v>
      </c>
      <c r="F88" s="661" t="s">
        <v>1045</v>
      </c>
      <c r="G88" s="661" t="s">
        <v>1104</v>
      </c>
      <c r="H88" s="661" t="s">
        <v>540</v>
      </c>
      <c r="I88" s="661" t="s">
        <v>713</v>
      </c>
      <c r="J88" s="661" t="s">
        <v>714</v>
      </c>
      <c r="K88" s="661" t="s">
        <v>1106</v>
      </c>
      <c r="L88" s="662">
        <v>137.04</v>
      </c>
      <c r="M88" s="662">
        <v>274.08</v>
      </c>
      <c r="N88" s="661">
        <v>2</v>
      </c>
      <c r="O88" s="742">
        <v>1</v>
      </c>
      <c r="P88" s="662">
        <v>274.08</v>
      </c>
      <c r="Q88" s="677">
        <v>1</v>
      </c>
      <c r="R88" s="661">
        <v>2</v>
      </c>
      <c r="S88" s="677">
        <v>1</v>
      </c>
      <c r="T88" s="742">
        <v>1</v>
      </c>
      <c r="U88" s="700">
        <v>1</v>
      </c>
    </row>
    <row r="89" spans="1:21" ht="14.4" customHeight="1" x14ac:dyDescent="0.3">
      <c r="A89" s="660">
        <v>22</v>
      </c>
      <c r="B89" s="661" t="s">
        <v>539</v>
      </c>
      <c r="C89" s="661">
        <v>89301221</v>
      </c>
      <c r="D89" s="740" t="s">
        <v>1641</v>
      </c>
      <c r="E89" s="741" t="s">
        <v>1057</v>
      </c>
      <c r="F89" s="661" t="s">
        <v>1045</v>
      </c>
      <c r="G89" s="661" t="s">
        <v>1107</v>
      </c>
      <c r="H89" s="661" t="s">
        <v>540</v>
      </c>
      <c r="I89" s="661" t="s">
        <v>725</v>
      </c>
      <c r="J89" s="661" t="s">
        <v>726</v>
      </c>
      <c r="K89" s="661" t="s">
        <v>727</v>
      </c>
      <c r="L89" s="662">
        <v>0</v>
      </c>
      <c r="M89" s="662">
        <v>0</v>
      </c>
      <c r="N89" s="661">
        <v>2</v>
      </c>
      <c r="O89" s="742">
        <v>1</v>
      </c>
      <c r="P89" s="662">
        <v>0</v>
      </c>
      <c r="Q89" s="677"/>
      <c r="R89" s="661">
        <v>2</v>
      </c>
      <c r="S89" s="677">
        <v>1</v>
      </c>
      <c r="T89" s="742">
        <v>1</v>
      </c>
      <c r="U89" s="700">
        <v>1</v>
      </c>
    </row>
    <row r="90" spans="1:21" ht="14.4" customHeight="1" x14ac:dyDescent="0.3">
      <c r="A90" s="660">
        <v>22</v>
      </c>
      <c r="B90" s="661" t="s">
        <v>539</v>
      </c>
      <c r="C90" s="661">
        <v>89301221</v>
      </c>
      <c r="D90" s="740" t="s">
        <v>1641</v>
      </c>
      <c r="E90" s="741" t="s">
        <v>1057</v>
      </c>
      <c r="F90" s="661" t="s">
        <v>1045</v>
      </c>
      <c r="G90" s="661" t="s">
        <v>1160</v>
      </c>
      <c r="H90" s="661" t="s">
        <v>540</v>
      </c>
      <c r="I90" s="661" t="s">
        <v>1161</v>
      </c>
      <c r="J90" s="661" t="s">
        <v>1162</v>
      </c>
      <c r="K90" s="661" t="s">
        <v>1163</v>
      </c>
      <c r="L90" s="662">
        <v>161.16999999999999</v>
      </c>
      <c r="M90" s="662">
        <v>483.51</v>
      </c>
      <c r="N90" s="661">
        <v>3</v>
      </c>
      <c r="O90" s="742">
        <v>0.5</v>
      </c>
      <c r="P90" s="662">
        <v>483.51</v>
      </c>
      <c r="Q90" s="677">
        <v>1</v>
      </c>
      <c r="R90" s="661">
        <v>3</v>
      </c>
      <c r="S90" s="677">
        <v>1</v>
      </c>
      <c r="T90" s="742">
        <v>0.5</v>
      </c>
      <c r="U90" s="700">
        <v>1</v>
      </c>
    </row>
    <row r="91" spans="1:21" ht="14.4" customHeight="1" x14ac:dyDescent="0.3">
      <c r="A91" s="660">
        <v>22</v>
      </c>
      <c r="B91" s="661" t="s">
        <v>539</v>
      </c>
      <c r="C91" s="661">
        <v>89301222</v>
      </c>
      <c r="D91" s="740" t="s">
        <v>1642</v>
      </c>
      <c r="E91" s="741" t="s">
        <v>1051</v>
      </c>
      <c r="F91" s="661" t="s">
        <v>1045</v>
      </c>
      <c r="G91" s="661" t="s">
        <v>1170</v>
      </c>
      <c r="H91" s="661" t="s">
        <v>540</v>
      </c>
      <c r="I91" s="661" t="s">
        <v>1171</v>
      </c>
      <c r="J91" s="661" t="s">
        <v>1172</v>
      </c>
      <c r="K91" s="661" t="s">
        <v>672</v>
      </c>
      <c r="L91" s="662">
        <v>44.89</v>
      </c>
      <c r="M91" s="662">
        <v>89.78</v>
      </c>
      <c r="N91" s="661">
        <v>2</v>
      </c>
      <c r="O91" s="742">
        <v>0.5</v>
      </c>
      <c r="P91" s="662">
        <v>89.78</v>
      </c>
      <c r="Q91" s="677">
        <v>1</v>
      </c>
      <c r="R91" s="661">
        <v>2</v>
      </c>
      <c r="S91" s="677">
        <v>1</v>
      </c>
      <c r="T91" s="742">
        <v>0.5</v>
      </c>
      <c r="U91" s="700">
        <v>1</v>
      </c>
    </row>
    <row r="92" spans="1:21" ht="14.4" customHeight="1" x14ac:dyDescent="0.3">
      <c r="A92" s="660">
        <v>22</v>
      </c>
      <c r="B92" s="661" t="s">
        <v>539</v>
      </c>
      <c r="C92" s="661">
        <v>89301222</v>
      </c>
      <c r="D92" s="740" t="s">
        <v>1642</v>
      </c>
      <c r="E92" s="741" t="s">
        <v>1051</v>
      </c>
      <c r="F92" s="661" t="s">
        <v>1045</v>
      </c>
      <c r="G92" s="661" t="s">
        <v>1173</v>
      </c>
      <c r="H92" s="661" t="s">
        <v>540</v>
      </c>
      <c r="I92" s="661" t="s">
        <v>1174</v>
      </c>
      <c r="J92" s="661" t="s">
        <v>1175</v>
      </c>
      <c r="K92" s="661" t="s">
        <v>1176</v>
      </c>
      <c r="L92" s="662">
        <v>99.04</v>
      </c>
      <c r="M92" s="662">
        <v>198.08</v>
      </c>
      <c r="N92" s="661">
        <v>2</v>
      </c>
      <c r="O92" s="742">
        <v>1</v>
      </c>
      <c r="P92" s="662">
        <v>198.08</v>
      </c>
      <c r="Q92" s="677">
        <v>1</v>
      </c>
      <c r="R92" s="661">
        <v>2</v>
      </c>
      <c r="S92" s="677">
        <v>1</v>
      </c>
      <c r="T92" s="742">
        <v>1</v>
      </c>
      <c r="U92" s="700">
        <v>1</v>
      </c>
    </row>
    <row r="93" spans="1:21" ht="14.4" customHeight="1" x14ac:dyDescent="0.3">
      <c r="A93" s="660">
        <v>22</v>
      </c>
      <c r="B93" s="661" t="s">
        <v>539</v>
      </c>
      <c r="C93" s="661">
        <v>89301222</v>
      </c>
      <c r="D93" s="740" t="s">
        <v>1642</v>
      </c>
      <c r="E93" s="741" t="s">
        <v>1051</v>
      </c>
      <c r="F93" s="661" t="s">
        <v>1045</v>
      </c>
      <c r="G93" s="661" t="s">
        <v>1177</v>
      </c>
      <c r="H93" s="661" t="s">
        <v>786</v>
      </c>
      <c r="I93" s="661" t="s">
        <v>1178</v>
      </c>
      <c r="J93" s="661" t="s">
        <v>1179</v>
      </c>
      <c r="K93" s="661" t="s">
        <v>1180</v>
      </c>
      <c r="L93" s="662">
        <v>6.98</v>
      </c>
      <c r="M93" s="662">
        <v>13.96</v>
      </c>
      <c r="N93" s="661">
        <v>2</v>
      </c>
      <c r="O93" s="742">
        <v>1.5</v>
      </c>
      <c r="P93" s="662">
        <v>6.98</v>
      </c>
      <c r="Q93" s="677">
        <v>0.5</v>
      </c>
      <c r="R93" s="661">
        <v>1</v>
      </c>
      <c r="S93" s="677">
        <v>0.5</v>
      </c>
      <c r="T93" s="742">
        <v>1</v>
      </c>
      <c r="U93" s="700">
        <v>0.66666666666666663</v>
      </c>
    </row>
    <row r="94" spans="1:21" ht="14.4" customHeight="1" x14ac:dyDescent="0.3">
      <c r="A94" s="660">
        <v>22</v>
      </c>
      <c r="B94" s="661" t="s">
        <v>539</v>
      </c>
      <c r="C94" s="661">
        <v>89301222</v>
      </c>
      <c r="D94" s="740" t="s">
        <v>1642</v>
      </c>
      <c r="E94" s="741" t="s">
        <v>1051</v>
      </c>
      <c r="F94" s="661" t="s">
        <v>1045</v>
      </c>
      <c r="G94" s="661" t="s">
        <v>1177</v>
      </c>
      <c r="H94" s="661" t="s">
        <v>786</v>
      </c>
      <c r="I94" s="661" t="s">
        <v>1181</v>
      </c>
      <c r="J94" s="661" t="s">
        <v>1182</v>
      </c>
      <c r="K94" s="661" t="s">
        <v>1183</v>
      </c>
      <c r="L94" s="662">
        <v>10.73</v>
      </c>
      <c r="M94" s="662">
        <v>21.46</v>
      </c>
      <c r="N94" s="661">
        <v>2</v>
      </c>
      <c r="O94" s="742">
        <v>1.5</v>
      </c>
      <c r="P94" s="662"/>
      <c r="Q94" s="677">
        <v>0</v>
      </c>
      <c r="R94" s="661"/>
      <c r="S94" s="677">
        <v>0</v>
      </c>
      <c r="T94" s="742"/>
      <c r="U94" s="700">
        <v>0</v>
      </c>
    </row>
    <row r="95" spans="1:21" ht="14.4" customHeight="1" x14ac:dyDescent="0.3">
      <c r="A95" s="660">
        <v>22</v>
      </c>
      <c r="B95" s="661" t="s">
        <v>539</v>
      </c>
      <c r="C95" s="661">
        <v>89301222</v>
      </c>
      <c r="D95" s="740" t="s">
        <v>1642</v>
      </c>
      <c r="E95" s="741" t="s">
        <v>1051</v>
      </c>
      <c r="F95" s="661" t="s">
        <v>1045</v>
      </c>
      <c r="G95" s="661" t="s">
        <v>1177</v>
      </c>
      <c r="H95" s="661" t="s">
        <v>540</v>
      </c>
      <c r="I95" s="661" t="s">
        <v>1184</v>
      </c>
      <c r="J95" s="661" t="s">
        <v>1182</v>
      </c>
      <c r="K95" s="661" t="s">
        <v>1185</v>
      </c>
      <c r="L95" s="662">
        <v>0</v>
      </c>
      <c r="M95" s="662">
        <v>0</v>
      </c>
      <c r="N95" s="661">
        <v>1</v>
      </c>
      <c r="O95" s="742">
        <v>0.5</v>
      </c>
      <c r="P95" s="662"/>
      <c r="Q95" s="677"/>
      <c r="R95" s="661"/>
      <c r="S95" s="677">
        <v>0</v>
      </c>
      <c r="T95" s="742"/>
      <c r="U95" s="700">
        <v>0</v>
      </c>
    </row>
    <row r="96" spans="1:21" ht="14.4" customHeight="1" x14ac:dyDescent="0.3">
      <c r="A96" s="660">
        <v>22</v>
      </c>
      <c r="B96" s="661" t="s">
        <v>539</v>
      </c>
      <c r="C96" s="661">
        <v>89301222</v>
      </c>
      <c r="D96" s="740" t="s">
        <v>1642</v>
      </c>
      <c r="E96" s="741" t="s">
        <v>1051</v>
      </c>
      <c r="F96" s="661" t="s">
        <v>1045</v>
      </c>
      <c r="G96" s="661" t="s">
        <v>1186</v>
      </c>
      <c r="H96" s="661" t="s">
        <v>540</v>
      </c>
      <c r="I96" s="661" t="s">
        <v>1187</v>
      </c>
      <c r="J96" s="661" t="s">
        <v>1188</v>
      </c>
      <c r="K96" s="661" t="s">
        <v>1022</v>
      </c>
      <c r="L96" s="662">
        <v>156.86000000000001</v>
      </c>
      <c r="M96" s="662">
        <v>156.86000000000001</v>
      </c>
      <c r="N96" s="661">
        <v>1</v>
      </c>
      <c r="O96" s="742">
        <v>0.5</v>
      </c>
      <c r="P96" s="662">
        <v>156.86000000000001</v>
      </c>
      <c r="Q96" s="677">
        <v>1</v>
      </c>
      <c r="R96" s="661">
        <v>1</v>
      </c>
      <c r="S96" s="677">
        <v>1</v>
      </c>
      <c r="T96" s="742">
        <v>0.5</v>
      </c>
      <c r="U96" s="700">
        <v>1</v>
      </c>
    </row>
    <row r="97" spans="1:21" ht="14.4" customHeight="1" x14ac:dyDescent="0.3">
      <c r="A97" s="660">
        <v>22</v>
      </c>
      <c r="B97" s="661" t="s">
        <v>539</v>
      </c>
      <c r="C97" s="661">
        <v>89301222</v>
      </c>
      <c r="D97" s="740" t="s">
        <v>1642</v>
      </c>
      <c r="E97" s="741" t="s">
        <v>1051</v>
      </c>
      <c r="F97" s="661" t="s">
        <v>1045</v>
      </c>
      <c r="G97" s="661" t="s">
        <v>1186</v>
      </c>
      <c r="H97" s="661" t="s">
        <v>540</v>
      </c>
      <c r="I97" s="661" t="s">
        <v>1189</v>
      </c>
      <c r="J97" s="661" t="s">
        <v>1188</v>
      </c>
      <c r="K97" s="661" t="s">
        <v>1190</v>
      </c>
      <c r="L97" s="662">
        <v>0</v>
      </c>
      <c r="M97" s="662">
        <v>0</v>
      </c>
      <c r="N97" s="661">
        <v>1</v>
      </c>
      <c r="O97" s="742">
        <v>1</v>
      </c>
      <c r="P97" s="662"/>
      <c r="Q97" s="677"/>
      <c r="R97" s="661"/>
      <c r="S97" s="677">
        <v>0</v>
      </c>
      <c r="T97" s="742"/>
      <c r="U97" s="700">
        <v>0</v>
      </c>
    </row>
    <row r="98" spans="1:21" ht="14.4" customHeight="1" x14ac:dyDescent="0.3">
      <c r="A98" s="660">
        <v>22</v>
      </c>
      <c r="B98" s="661" t="s">
        <v>539</v>
      </c>
      <c r="C98" s="661">
        <v>89301222</v>
      </c>
      <c r="D98" s="740" t="s">
        <v>1642</v>
      </c>
      <c r="E98" s="741" t="s">
        <v>1051</v>
      </c>
      <c r="F98" s="661" t="s">
        <v>1045</v>
      </c>
      <c r="G98" s="661" t="s">
        <v>1191</v>
      </c>
      <c r="H98" s="661" t="s">
        <v>540</v>
      </c>
      <c r="I98" s="661" t="s">
        <v>1192</v>
      </c>
      <c r="J98" s="661" t="s">
        <v>1193</v>
      </c>
      <c r="K98" s="661" t="s">
        <v>1194</v>
      </c>
      <c r="L98" s="662">
        <v>0</v>
      </c>
      <c r="M98" s="662">
        <v>0</v>
      </c>
      <c r="N98" s="661">
        <v>1</v>
      </c>
      <c r="O98" s="742">
        <v>1</v>
      </c>
      <c r="P98" s="662">
        <v>0</v>
      </c>
      <c r="Q98" s="677"/>
      <c r="R98" s="661">
        <v>1</v>
      </c>
      <c r="S98" s="677">
        <v>1</v>
      </c>
      <c r="T98" s="742">
        <v>1</v>
      </c>
      <c r="U98" s="700">
        <v>1</v>
      </c>
    </row>
    <row r="99" spans="1:21" ht="14.4" customHeight="1" x14ac:dyDescent="0.3">
      <c r="A99" s="660">
        <v>22</v>
      </c>
      <c r="B99" s="661" t="s">
        <v>539</v>
      </c>
      <c r="C99" s="661">
        <v>89301222</v>
      </c>
      <c r="D99" s="740" t="s">
        <v>1642</v>
      </c>
      <c r="E99" s="741" t="s">
        <v>1051</v>
      </c>
      <c r="F99" s="661" t="s">
        <v>1045</v>
      </c>
      <c r="G99" s="661" t="s">
        <v>1195</v>
      </c>
      <c r="H99" s="661" t="s">
        <v>540</v>
      </c>
      <c r="I99" s="661" t="s">
        <v>1196</v>
      </c>
      <c r="J99" s="661" t="s">
        <v>1197</v>
      </c>
      <c r="K99" s="661" t="s">
        <v>1198</v>
      </c>
      <c r="L99" s="662">
        <v>222.25</v>
      </c>
      <c r="M99" s="662">
        <v>222.25</v>
      </c>
      <c r="N99" s="661">
        <v>1</v>
      </c>
      <c r="O99" s="742">
        <v>1</v>
      </c>
      <c r="P99" s="662"/>
      <c r="Q99" s="677">
        <v>0</v>
      </c>
      <c r="R99" s="661"/>
      <c r="S99" s="677">
        <v>0</v>
      </c>
      <c r="T99" s="742"/>
      <c r="U99" s="700">
        <v>0</v>
      </c>
    </row>
    <row r="100" spans="1:21" ht="14.4" customHeight="1" x14ac:dyDescent="0.3">
      <c r="A100" s="660">
        <v>22</v>
      </c>
      <c r="B100" s="661" t="s">
        <v>539</v>
      </c>
      <c r="C100" s="661">
        <v>89301222</v>
      </c>
      <c r="D100" s="740" t="s">
        <v>1642</v>
      </c>
      <c r="E100" s="741" t="s">
        <v>1051</v>
      </c>
      <c r="F100" s="661" t="s">
        <v>1045</v>
      </c>
      <c r="G100" s="661" t="s">
        <v>1195</v>
      </c>
      <c r="H100" s="661" t="s">
        <v>786</v>
      </c>
      <c r="I100" s="661" t="s">
        <v>1199</v>
      </c>
      <c r="J100" s="661" t="s">
        <v>1200</v>
      </c>
      <c r="K100" s="661" t="s">
        <v>1198</v>
      </c>
      <c r="L100" s="662">
        <v>125.14</v>
      </c>
      <c r="M100" s="662">
        <v>250.28</v>
      </c>
      <c r="N100" s="661">
        <v>2</v>
      </c>
      <c r="O100" s="742">
        <v>1.5</v>
      </c>
      <c r="P100" s="662"/>
      <c r="Q100" s="677">
        <v>0</v>
      </c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22</v>
      </c>
      <c r="B101" s="661" t="s">
        <v>539</v>
      </c>
      <c r="C101" s="661">
        <v>89301222</v>
      </c>
      <c r="D101" s="740" t="s">
        <v>1642</v>
      </c>
      <c r="E101" s="741" t="s">
        <v>1051</v>
      </c>
      <c r="F101" s="661" t="s">
        <v>1045</v>
      </c>
      <c r="G101" s="661" t="s">
        <v>1113</v>
      </c>
      <c r="H101" s="661" t="s">
        <v>786</v>
      </c>
      <c r="I101" s="661" t="s">
        <v>1114</v>
      </c>
      <c r="J101" s="661" t="s">
        <v>1115</v>
      </c>
      <c r="K101" s="661" t="s">
        <v>1116</v>
      </c>
      <c r="L101" s="662">
        <v>162.13</v>
      </c>
      <c r="M101" s="662">
        <v>162.13</v>
      </c>
      <c r="N101" s="661">
        <v>1</v>
      </c>
      <c r="O101" s="742">
        <v>1</v>
      </c>
      <c r="P101" s="662"/>
      <c r="Q101" s="677">
        <v>0</v>
      </c>
      <c r="R101" s="661"/>
      <c r="S101" s="677">
        <v>0</v>
      </c>
      <c r="T101" s="742"/>
      <c r="U101" s="700">
        <v>0</v>
      </c>
    </row>
    <row r="102" spans="1:21" ht="14.4" customHeight="1" x14ac:dyDescent="0.3">
      <c r="A102" s="660">
        <v>22</v>
      </c>
      <c r="B102" s="661" t="s">
        <v>539</v>
      </c>
      <c r="C102" s="661">
        <v>89301222</v>
      </c>
      <c r="D102" s="740" t="s">
        <v>1642</v>
      </c>
      <c r="E102" s="741" t="s">
        <v>1051</v>
      </c>
      <c r="F102" s="661" t="s">
        <v>1045</v>
      </c>
      <c r="G102" s="661" t="s">
        <v>1113</v>
      </c>
      <c r="H102" s="661" t="s">
        <v>540</v>
      </c>
      <c r="I102" s="661" t="s">
        <v>1201</v>
      </c>
      <c r="J102" s="661" t="s">
        <v>1115</v>
      </c>
      <c r="K102" s="661" t="s">
        <v>1202</v>
      </c>
      <c r="L102" s="662">
        <v>0</v>
      </c>
      <c r="M102" s="662">
        <v>0</v>
      </c>
      <c r="N102" s="661">
        <v>1</v>
      </c>
      <c r="O102" s="742">
        <v>0.5</v>
      </c>
      <c r="P102" s="662"/>
      <c r="Q102" s="677"/>
      <c r="R102" s="661"/>
      <c r="S102" s="677">
        <v>0</v>
      </c>
      <c r="T102" s="742"/>
      <c r="U102" s="700">
        <v>0</v>
      </c>
    </row>
    <row r="103" spans="1:21" ht="14.4" customHeight="1" x14ac:dyDescent="0.3">
      <c r="A103" s="660">
        <v>22</v>
      </c>
      <c r="B103" s="661" t="s">
        <v>539</v>
      </c>
      <c r="C103" s="661">
        <v>89301222</v>
      </c>
      <c r="D103" s="740" t="s">
        <v>1642</v>
      </c>
      <c r="E103" s="741" t="s">
        <v>1051</v>
      </c>
      <c r="F103" s="661" t="s">
        <v>1045</v>
      </c>
      <c r="G103" s="661" t="s">
        <v>1203</v>
      </c>
      <c r="H103" s="661" t="s">
        <v>540</v>
      </c>
      <c r="I103" s="661" t="s">
        <v>1204</v>
      </c>
      <c r="J103" s="661" t="s">
        <v>1205</v>
      </c>
      <c r="K103" s="661" t="s">
        <v>1206</v>
      </c>
      <c r="L103" s="662">
        <v>229.57</v>
      </c>
      <c r="M103" s="662">
        <v>459.14</v>
      </c>
      <c r="N103" s="661">
        <v>2</v>
      </c>
      <c r="O103" s="742">
        <v>2</v>
      </c>
      <c r="P103" s="662"/>
      <c r="Q103" s="677">
        <v>0</v>
      </c>
      <c r="R103" s="661"/>
      <c r="S103" s="677">
        <v>0</v>
      </c>
      <c r="T103" s="742"/>
      <c r="U103" s="700">
        <v>0</v>
      </c>
    </row>
    <row r="104" spans="1:21" ht="14.4" customHeight="1" x14ac:dyDescent="0.3">
      <c r="A104" s="660">
        <v>22</v>
      </c>
      <c r="B104" s="661" t="s">
        <v>539</v>
      </c>
      <c r="C104" s="661">
        <v>89301222</v>
      </c>
      <c r="D104" s="740" t="s">
        <v>1642</v>
      </c>
      <c r="E104" s="741" t="s">
        <v>1051</v>
      </c>
      <c r="F104" s="661" t="s">
        <v>1045</v>
      </c>
      <c r="G104" s="661" t="s">
        <v>1203</v>
      </c>
      <c r="H104" s="661" t="s">
        <v>540</v>
      </c>
      <c r="I104" s="661" t="s">
        <v>1204</v>
      </c>
      <c r="J104" s="661" t="s">
        <v>1205</v>
      </c>
      <c r="K104" s="661" t="s">
        <v>1206</v>
      </c>
      <c r="L104" s="662">
        <v>198.04</v>
      </c>
      <c r="M104" s="662">
        <v>594.12</v>
      </c>
      <c r="N104" s="661">
        <v>3</v>
      </c>
      <c r="O104" s="742">
        <v>2.5</v>
      </c>
      <c r="P104" s="662"/>
      <c r="Q104" s="677">
        <v>0</v>
      </c>
      <c r="R104" s="661"/>
      <c r="S104" s="677">
        <v>0</v>
      </c>
      <c r="T104" s="742"/>
      <c r="U104" s="700">
        <v>0</v>
      </c>
    </row>
    <row r="105" spans="1:21" ht="14.4" customHeight="1" x14ac:dyDescent="0.3">
      <c r="A105" s="660">
        <v>22</v>
      </c>
      <c r="B105" s="661" t="s">
        <v>539</v>
      </c>
      <c r="C105" s="661">
        <v>89301222</v>
      </c>
      <c r="D105" s="740" t="s">
        <v>1642</v>
      </c>
      <c r="E105" s="741" t="s">
        <v>1051</v>
      </c>
      <c r="F105" s="661" t="s">
        <v>1045</v>
      </c>
      <c r="G105" s="661" t="s">
        <v>1203</v>
      </c>
      <c r="H105" s="661" t="s">
        <v>540</v>
      </c>
      <c r="I105" s="661" t="s">
        <v>1207</v>
      </c>
      <c r="J105" s="661" t="s">
        <v>1205</v>
      </c>
      <c r="K105" s="661" t="s">
        <v>1208</v>
      </c>
      <c r="L105" s="662">
        <v>356.47</v>
      </c>
      <c r="M105" s="662">
        <v>356.47</v>
      </c>
      <c r="N105" s="661">
        <v>1</v>
      </c>
      <c r="O105" s="742">
        <v>1</v>
      </c>
      <c r="P105" s="662"/>
      <c r="Q105" s="677">
        <v>0</v>
      </c>
      <c r="R105" s="661"/>
      <c r="S105" s="677">
        <v>0</v>
      </c>
      <c r="T105" s="742"/>
      <c r="U105" s="700">
        <v>0</v>
      </c>
    </row>
    <row r="106" spans="1:21" ht="14.4" customHeight="1" x14ac:dyDescent="0.3">
      <c r="A106" s="660">
        <v>22</v>
      </c>
      <c r="B106" s="661" t="s">
        <v>539</v>
      </c>
      <c r="C106" s="661">
        <v>89301222</v>
      </c>
      <c r="D106" s="740" t="s">
        <v>1642</v>
      </c>
      <c r="E106" s="741" t="s">
        <v>1051</v>
      </c>
      <c r="F106" s="661" t="s">
        <v>1045</v>
      </c>
      <c r="G106" s="661" t="s">
        <v>1209</v>
      </c>
      <c r="H106" s="661" t="s">
        <v>540</v>
      </c>
      <c r="I106" s="661" t="s">
        <v>1210</v>
      </c>
      <c r="J106" s="661" t="s">
        <v>1211</v>
      </c>
      <c r="K106" s="661" t="s">
        <v>1212</v>
      </c>
      <c r="L106" s="662">
        <v>230.59</v>
      </c>
      <c r="M106" s="662">
        <v>230.59</v>
      </c>
      <c r="N106" s="661">
        <v>1</v>
      </c>
      <c r="O106" s="742">
        <v>0.5</v>
      </c>
      <c r="P106" s="662"/>
      <c r="Q106" s="677">
        <v>0</v>
      </c>
      <c r="R106" s="661"/>
      <c r="S106" s="677">
        <v>0</v>
      </c>
      <c r="T106" s="742"/>
      <c r="U106" s="700">
        <v>0</v>
      </c>
    </row>
    <row r="107" spans="1:21" ht="14.4" customHeight="1" x14ac:dyDescent="0.3">
      <c r="A107" s="660">
        <v>22</v>
      </c>
      <c r="B107" s="661" t="s">
        <v>539</v>
      </c>
      <c r="C107" s="661">
        <v>89301222</v>
      </c>
      <c r="D107" s="740" t="s">
        <v>1642</v>
      </c>
      <c r="E107" s="741" t="s">
        <v>1051</v>
      </c>
      <c r="F107" s="661" t="s">
        <v>1045</v>
      </c>
      <c r="G107" s="661" t="s">
        <v>1209</v>
      </c>
      <c r="H107" s="661" t="s">
        <v>540</v>
      </c>
      <c r="I107" s="661" t="s">
        <v>1213</v>
      </c>
      <c r="J107" s="661" t="s">
        <v>1211</v>
      </c>
      <c r="K107" s="661" t="s">
        <v>1212</v>
      </c>
      <c r="L107" s="662">
        <v>0</v>
      </c>
      <c r="M107" s="662">
        <v>0</v>
      </c>
      <c r="N107" s="661">
        <v>1</v>
      </c>
      <c r="O107" s="742">
        <v>1</v>
      </c>
      <c r="P107" s="662"/>
      <c r="Q107" s="677"/>
      <c r="R107" s="661"/>
      <c r="S107" s="677">
        <v>0</v>
      </c>
      <c r="T107" s="742"/>
      <c r="U107" s="700">
        <v>0</v>
      </c>
    </row>
    <row r="108" spans="1:21" ht="14.4" customHeight="1" x14ac:dyDescent="0.3">
      <c r="A108" s="660">
        <v>22</v>
      </c>
      <c r="B108" s="661" t="s">
        <v>539</v>
      </c>
      <c r="C108" s="661">
        <v>89301222</v>
      </c>
      <c r="D108" s="740" t="s">
        <v>1642</v>
      </c>
      <c r="E108" s="741" t="s">
        <v>1051</v>
      </c>
      <c r="F108" s="661" t="s">
        <v>1045</v>
      </c>
      <c r="G108" s="661" t="s">
        <v>1214</v>
      </c>
      <c r="H108" s="661" t="s">
        <v>540</v>
      </c>
      <c r="I108" s="661" t="s">
        <v>1215</v>
      </c>
      <c r="J108" s="661" t="s">
        <v>1216</v>
      </c>
      <c r="K108" s="661" t="s">
        <v>1217</v>
      </c>
      <c r="L108" s="662">
        <v>114.39</v>
      </c>
      <c r="M108" s="662">
        <v>114.39</v>
      </c>
      <c r="N108" s="661">
        <v>1</v>
      </c>
      <c r="O108" s="742">
        <v>0.5</v>
      </c>
      <c r="P108" s="662"/>
      <c r="Q108" s="677">
        <v>0</v>
      </c>
      <c r="R108" s="661"/>
      <c r="S108" s="677">
        <v>0</v>
      </c>
      <c r="T108" s="742"/>
      <c r="U108" s="700">
        <v>0</v>
      </c>
    </row>
    <row r="109" spans="1:21" ht="14.4" customHeight="1" x14ac:dyDescent="0.3">
      <c r="A109" s="660">
        <v>22</v>
      </c>
      <c r="B109" s="661" t="s">
        <v>539</v>
      </c>
      <c r="C109" s="661">
        <v>89301222</v>
      </c>
      <c r="D109" s="740" t="s">
        <v>1642</v>
      </c>
      <c r="E109" s="741" t="s">
        <v>1051</v>
      </c>
      <c r="F109" s="661" t="s">
        <v>1045</v>
      </c>
      <c r="G109" s="661" t="s">
        <v>1214</v>
      </c>
      <c r="H109" s="661" t="s">
        <v>540</v>
      </c>
      <c r="I109" s="661" t="s">
        <v>1218</v>
      </c>
      <c r="J109" s="661" t="s">
        <v>1216</v>
      </c>
      <c r="K109" s="661" t="s">
        <v>1219</v>
      </c>
      <c r="L109" s="662">
        <v>386.72</v>
      </c>
      <c r="M109" s="662">
        <v>773.44</v>
      </c>
      <c r="N109" s="661">
        <v>2</v>
      </c>
      <c r="O109" s="742">
        <v>1.5</v>
      </c>
      <c r="P109" s="662">
        <v>386.72</v>
      </c>
      <c r="Q109" s="677">
        <v>0.5</v>
      </c>
      <c r="R109" s="661">
        <v>1</v>
      </c>
      <c r="S109" s="677">
        <v>0.5</v>
      </c>
      <c r="T109" s="742">
        <v>0.5</v>
      </c>
      <c r="U109" s="700">
        <v>0.33333333333333331</v>
      </c>
    </row>
    <row r="110" spans="1:21" ht="14.4" customHeight="1" x14ac:dyDescent="0.3">
      <c r="A110" s="660">
        <v>22</v>
      </c>
      <c r="B110" s="661" t="s">
        <v>539</v>
      </c>
      <c r="C110" s="661">
        <v>89301222</v>
      </c>
      <c r="D110" s="740" t="s">
        <v>1642</v>
      </c>
      <c r="E110" s="741" t="s">
        <v>1051</v>
      </c>
      <c r="F110" s="661" t="s">
        <v>1045</v>
      </c>
      <c r="G110" s="661" t="s">
        <v>1220</v>
      </c>
      <c r="H110" s="661" t="s">
        <v>540</v>
      </c>
      <c r="I110" s="661" t="s">
        <v>1221</v>
      </c>
      <c r="J110" s="661" t="s">
        <v>1222</v>
      </c>
      <c r="K110" s="661" t="s">
        <v>1223</v>
      </c>
      <c r="L110" s="662">
        <v>0</v>
      </c>
      <c r="M110" s="662">
        <v>0</v>
      </c>
      <c r="N110" s="661">
        <v>2</v>
      </c>
      <c r="O110" s="742">
        <v>1</v>
      </c>
      <c r="P110" s="662"/>
      <c r="Q110" s="677"/>
      <c r="R110" s="661"/>
      <c r="S110" s="677">
        <v>0</v>
      </c>
      <c r="T110" s="742"/>
      <c r="U110" s="700">
        <v>0</v>
      </c>
    </row>
    <row r="111" spans="1:21" ht="14.4" customHeight="1" x14ac:dyDescent="0.3">
      <c r="A111" s="660">
        <v>22</v>
      </c>
      <c r="B111" s="661" t="s">
        <v>539</v>
      </c>
      <c r="C111" s="661">
        <v>89301222</v>
      </c>
      <c r="D111" s="740" t="s">
        <v>1642</v>
      </c>
      <c r="E111" s="741" t="s">
        <v>1051</v>
      </c>
      <c r="F111" s="661" t="s">
        <v>1045</v>
      </c>
      <c r="G111" s="661" t="s">
        <v>1155</v>
      </c>
      <c r="H111" s="661" t="s">
        <v>540</v>
      </c>
      <c r="I111" s="661" t="s">
        <v>1156</v>
      </c>
      <c r="J111" s="661" t="s">
        <v>1157</v>
      </c>
      <c r="K111" s="661" t="s">
        <v>1158</v>
      </c>
      <c r="L111" s="662">
        <v>163.9</v>
      </c>
      <c r="M111" s="662">
        <v>491.70000000000005</v>
      </c>
      <c r="N111" s="661">
        <v>3</v>
      </c>
      <c r="O111" s="742">
        <v>2</v>
      </c>
      <c r="P111" s="662">
        <v>327.8</v>
      </c>
      <c r="Q111" s="677">
        <v>0.66666666666666663</v>
      </c>
      <c r="R111" s="661">
        <v>2</v>
      </c>
      <c r="S111" s="677">
        <v>0.66666666666666663</v>
      </c>
      <c r="T111" s="742">
        <v>1.5</v>
      </c>
      <c r="U111" s="700">
        <v>0.75</v>
      </c>
    </row>
    <row r="112" spans="1:21" ht="14.4" customHeight="1" x14ac:dyDescent="0.3">
      <c r="A112" s="660">
        <v>22</v>
      </c>
      <c r="B112" s="661" t="s">
        <v>539</v>
      </c>
      <c r="C112" s="661">
        <v>89301222</v>
      </c>
      <c r="D112" s="740" t="s">
        <v>1642</v>
      </c>
      <c r="E112" s="741" t="s">
        <v>1051</v>
      </c>
      <c r="F112" s="661" t="s">
        <v>1045</v>
      </c>
      <c r="G112" s="661" t="s">
        <v>1224</v>
      </c>
      <c r="H112" s="661" t="s">
        <v>540</v>
      </c>
      <c r="I112" s="661" t="s">
        <v>1225</v>
      </c>
      <c r="J112" s="661" t="s">
        <v>1226</v>
      </c>
      <c r="K112" s="661" t="s">
        <v>1227</v>
      </c>
      <c r="L112" s="662">
        <v>39.39</v>
      </c>
      <c r="M112" s="662">
        <v>78.78</v>
      </c>
      <c r="N112" s="661">
        <v>2</v>
      </c>
      <c r="O112" s="742">
        <v>1</v>
      </c>
      <c r="P112" s="662"/>
      <c r="Q112" s="677">
        <v>0</v>
      </c>
      <c r="R112" s="661"/>
      <c r="S112" s="677">
        <v>0</v>
      </c>
      <c r="T112" s="742"/>
      <c r="U112" s="700">
        <v>0</v>
      </c>
    </row>
    <row r="113" spans="1:21" ht="14.4" customHeight="1" x14ac:dyDescent="0.3">
      <c r="A113" s="660">
        <v>22</v>
      </c>
      <c r="B113" s="661" t="s">
        <v>539</v>
      </c>
      <c r="C113" s="661">
        <v>89301222</v>
      </c>
      <c r="D113" s="740" t="s">
        <v>1642</v>
      </c>
      <c r="E113" s="741" t="s">
        <v>1051</v>
      </c>
      <c r="F113" s="661" t="s">
        <v>1045</v>
      </c>
      <c r="G113" s="661" t="s">
        <v>1228</v>
      </c>
      <c r="H113" s="661" t="s">
        <v>540</v>
      </c>
      <c r="I113" s="661" t="s">
        <v>1229</v>
      </c>
      <c r="J113" s="661" t="s">
        <v>1230</v>
      </c>
      <c r="K113" s="661" t="s">
        <v>1231</v>
      </c>
      <c r="L113" s="662">
        <v>23.72</v>
      </c>
      <c r="M113" s="662">
        <v>23.72</v>
      </c>
      <c r="N113" s="661">
        <v>1</v>
      </c>
      <c r="O113" s="742">
        <v>1</v>
      </c>
      <c r="P113" s="662"/>
      <c r="Q113" s="677">
        <v>0</v>
      </c>
      <c r="R113" s="661"/>
      <c r="S113" s="677">
        <v>0</v>
      </c>
      <c r="T113" s="742"/>
      <c r="U113" s="700">
        <v>0</v>
      </c>
    </row>
    <row r="114" spans="1:21" ht="14.4" customHeight="1" x14ac:dyDescent="0.3">
      <c r="A114" s="660">
        <v>22</v>
      </c>
      <c r="B114" s="661" t="s">
        <v>539</v>
      </c>
      <c r="C114" s="661">
        <v>89301222</v>
      </c>
      <c r="D114" s="740" t="s">
        <v>1642</v>
      </c>
      <c r="E114" s="741" t="s">
        <v>1051</v>
      </c>
      <c r="F114" s="661" t="s">
        <v>1045</v>
      </c>
      <c r="G114" s="661" t="s">
        <v>1232</v>
      </c>
      <c r="H114" s="661" t="s">
        <v>540</v>
      </c>
      <c r="I114" s="661" t="s">
        <v>1233</v>
      </c>
      <c r="J114" s="661" t="s">
        <v>1234</v>
      </c>
      <c r="K114" s="661" t="s">
        <v>1235</v>
      </c>
      <c r="L114" s="662">
        <v>40.46</v>
      </c>
      <c r="M114" s="662">
        <v>40.46</v>
      </c>
      <c r="N114" s="661">
        <v>1</v>
      </c>
      <c r="O114" s="742">
        <v>1</v>
      </c>
      <c r="P114" s="662">
        <v>40.46</v>
      </c>
      <c r="Q114" s="677">
        <v>1</v>
      </c>
      <c r="R114" s="661">
        <v>1</v>
      </c>
      <c r="S114" s="677">
        <v>1</v>
      </c>
      <c r="T114" s="742">
        <v>1</v>
      </c>
      <c r="U114" s="700">
        <v>1</v>
      </c>
    </row>
    <row r="115" spans="1:21" ht="14.4" customHeight="1" x14ac:dyDescent="0.3">
      <c r="A115" s="660">
        <v>22</v>
      </c>
      <c r="B115" s="661" t="s">
        <v>539</v>
      </c>
      <c r="C115" s="661">
        <v>89301222</v>
      </c>
      <c r="D115" s="740" t="s">
        <v>1642</v>
      </c>
      <c r="E115" s="741" t="s">
        <v>1051</v>
      </c>
      <c r="F115" s="661" t="s">
        <v>1045</v>
      </c>
      <c r="G115" s="661" t="s">
        <v>1236</v>
      </c>
      <c r="H115" s="661" t="s">
        <v>540</v>
      </c>
      <c r="I115" s="661" t="s">
        <v>1237</v>
      </c>
      <c r="J115" s="661" t="s">
        <v>1238</v>
      </c>
      <c r="K115" s="661" t="s">
        <v>1239</v>
      </c>
      <c r="L115" s="662">
        <v>96.8</v>
      </c>
      <c r="M115" s="662">
        <v>96.8</v>
      </c>
      <c r="N115" s="661">
        <v>1</v>
      </c>
      <c r="O115" s="742">
        <v>0.5</v>
      </c>
      <c r="P115" s="662">
        <v>96.8</v>
      </c>
      <c r="Q115" s="677">
        <v>1</v>
      </c>
      <c r="R115" s="661">
        <v>1</v>
      </c>
      <c r="S115" s="677">
        <v>1</v>
      </c>
      <c r="T115" s="742">
        <v>0.5</v>
      </c>
      <c r="U115" s="700">
        <v>1</v>
      </c>
    </row>
    <row r="116" spans="1:21" ht="14.4" customHeight="1" x14ac:dyDescent="0.3">
      <c r="A116" s="660">
        <v>22</v>
      </c>
      <c r="B116" s="661" t="s">
        <v>539</v>
      </c>
      <c r="C116" s="661">
        <v>89301222</v>
      </c>
      <c r="D116" s="740" t="s">
        <v>1642</v>
      </c>
      <c r="E116" s="741" t="s">
        <v>1051</v>
      </c>
      <c r="F116" s="661" t="s">
        <v>1045</v>
      </c>
      <c r="G116" s="661" t="s">
        <v>1236</v>
      </c>
      <c r="H116" s="661" t="s">
        <v>540</v>
      </c>
      <c r="I116" s="661" t="s">
        <v>1237</v>
      </c>
      <c r="J116" s="661" t="s">
        <v>1238</v>
      </c>
      <c r="K116" s="661" t="s">
        <v>1239</v>
      </c>
      <c r="L116" s="662">
        <v>171.32</v>
      </c>
      <c r="M116" s="662">
        <v>342.64</v>
      </c>
      <c r="N116" s="661">
        <v>2</v>
      </c>
      <c r="O116" s="742">
        <v>1</v>
      </c>
      <c r="P116" s="662">
        <v>171.32</v>
      </c>
      <c r="Q116" s="677">
        <v>0.5</v>
      </c>
      <c r="R116" s="661">
        <v>1</v>
      </c>
      <c r="S116" s="677">
        <v>0.5</v>
      </c>
      <c r="T116" s="742">
        <v>0.5</v>
      </c>
      <c r="U116" s="700">
        <v>0.5</v>
      </c>
    </row>
    <row r="117" spans="1:21" ht="14.4" customHeight="1" x14ac:dyDescent="0.3">
      <c r="A117" s="660">
        <v>22</v>
      </c>
      <c r="B117" s="661" t="s">
        <v>539</v>
      </c>
      <c r="C117" s="661">
        <v>89301222</v>
      </c>
      <c r="D117" s="740" t="s">
        <v>1642</v>
      </c>
      <c r="E117" s="741" t="s">
        <v>1051</v>
      </c>
      <c r="F117" s="661" t="s">
        <v>1045</v>
      </c>
      <c r="G117" s="661" t="s">
        <v>1118</v>
      </c>
      <c r="H117" s="661" t="s">
        <v>540</v>
      </c>
      <c r="I117" s="661" t="s">
        <v>1119</v>
      </c>
      <c r="J117" s="661" t="s">
        <v>1120</v>
      </c>
      <c r="K117" s="661"/>
      <c r="L117" s="662">
        <v>0</v>
      </c>
      <c r="M117" s="662">
        <v>0</v>
      </c>
      <c r="N117" s="661">
        <v>16</v>
      </c>
      <c r="O117" s="742">
        <v>12</v>
      </c>
      <c r="P117" s="662">
        <v>0</v>
      </c>
      <c r="Q117" s="677"/>
      <c r="R117" s="661">
        <v>14</v>
      </c>
      <c r="S117" s="677">
        <v>0.875</v>
      </c>
      <c r="T117" s="742">
        <v>11</v>
      </c>
      <c r="U117" s="700">
        <v>0.91666666666666663</v>
      </c>
    </row>
    <row r="118" spans="1:21" ht="14.4" customHeight="1" x14ac:dyDescent="0.3">
      <c r="A118" s="660">
        <v>22</v>
      </c>
      <c r="B118" s="661" t="s">
        <v>539</v>
      </c>
      <c r="C118" s="661">
        <v>89301222</v>
      </c>
      <c r="D118" s="740" t="s">
        <v>1642</v>
      </c>
      <c r="E118" s="741" t="s">
        <v>1051</v>
      </c>
      <c r="F118" s="661" t="s">
        <v>1045</v>
      </c>
      <c r="G118" s="661" t="s">
        <v>1240</v>
      </c>
      <c r="H118" s="661" t="s">
        <v>540</v>
      </c>
      <c r="I118" s="661" t="s">
        <v>818</v>
      </c>
      <c r="J118" s="661" t="s">
        <v>819</v>
      </c>
      <c r="K118" s="661" t="s">
        <v>1241</v>
      </c>
      <c r="L118" s="662">
        <v>50.27</v>
      </c>
      <c r="M118" s="662">
        <v>150.81</v>
      </c>
      <c r="N118" s="661">
        <v>3</v>
      </c>
      <c r="O118" s="742">
        <v>1.5</v>
      </c>
      <c r="P118" s="662"/>
      <c r="Q118" s="677">
        <v>0</v>
      </c>
      <c r="R118" s="661"/>
      <c r="S118" s="677">
        <v>0</v>
      </c>
      <c r="T118" s="742"/>
      <c r="U118" s="700">
        <v>0</v>
      </c>
    </row>
    <row r="119" spans="1:21" ht="14.4" customHeight="1" x14ac:dyDescent="0.3">
      <c r="A119" s="660">
        <v>22</v>
      </c>
      <c r="B119" s="661" t="s">
        <v>539</v>
      </c>
      <c r="C119" s="661">
        <v>89301222</v>
      </c>
      <c r="D119" s="740" t="s">
        <v>1642</v>
      </c>
      <c r="E119" s="741" t="s">
        <v>1051</v>
      </c>
      <c r="F119" s="661" t="s">
        <v>1045</v>
      </c>
      <c r="G119" s="661" t="s">
        <v>1242</v>
      </c>
      <c r="H119" s="661" t="s">
        <v>540</v>
      </c>
      <c r="I119" s="661" t="s">
        <v>1243</v>
      </c>
      <c r="J119" s="661" t="s">
        <v>1244</v>
      </c>
      <c r="K119" s="661" t="s">
        <v>1245</v>
      </c>
      <c r="L119" s="662">
        <v>418.67</v>
      </c>
      <c r="M119" s="662">
        <v>837.34</v>
      </c>
      <c r="N119" s="661">
        <v>2</v>
      </c>
      <c r="O119" s="742">
        <v>1</v>
      </c>
      <c r="P119" s="662"/>
      <c r="Q119" s="677">
        <v>0</v>
      </c>
      <c r="R119" s="661"/>
      <c r="S119" s="677">
        <v>0</v>
      </c>
      <c r="T119" s="742"/>
      <c r="U119" s="700">
        <v>0</v>
      </c>
    </row>
    <row r="120" spans="1:21" ht="14.4" customHeight="1" x14ac:dyDescent="0.3">
      <c r="A120" s="660">
        <v>22</v>
      </c>
      <c r="B120" s="661" t="s">
        <v>539</v>
      </c>
      <c r="C120" s="661">
        <v>89301222</v>
      </c>
      <c r="D120" s="740" t="s">
        <v>1642</v>
      </c>
      <c r="E120" s="741" t="s">
        <v>1051</v>
      </c>
      <c r="F120" s="661" t="s">
        <v>1045</v>
      </c>
      <c r="G120" s="661" t="s">
        <v>1246</v>
      </c>
      <c r="H120" s="661" t="s">
        <v>540</v>
      </c>
      <c r="I120" s="661" t="s">
        <v>1247</v>
      </c>
      <c r="J120" s="661" t="s">
        <v>1248</v>
      </c>
      <c r="K120" s="661" t="s">
        <v>1249</v>
      </c>
      <c r="L120" s="662">
        <v>0</v>
      </c>
      <c r="M120" s="662">
        <v>0</v>
      </c>
      <c r="N120" s="661">
        <v>1</v>
      </c>
      <c r="O120" s="742">
        <v>0.5</v>
      </c>
      <c r="P120" s="662">
        <v>0</v>
      </c>
      <c r="Q120" s="677"/>
      <c r="R120" s="661">
        <v>1</v>
      </c>
      <c r="S120" s="677">
        <v>1</v>
      </c>
      <c r="T120" s="742">
        <v>0.5</v>
      </c>
      <c r="U120" s="700">
        <v>1</v>
      </c>
    </row>
    <row r="121" spans="1:21" ht="14.4" customHeight="1" x14ac:dyDescent="0.3">
      <c r="A121" s="660">
        <v>22</v>
      </c>
      <c r="B121" s="661" t="s">
        <v>539</v>
      </c>
      <c r="C121" s="661">
        <v>89301222</v>
      </c>
      <c r="D121" s="740" t="s">
        <v>1642</v>
      </c>
      <c r="E121" s="741" t="s">
        <v>1051</v>
      </c>
      <c r="F121" s="661" t="s">
        <v>1045</v>
      </c>
      <c r="G121" s="661" t="s">
        <v>1250</v>
      </c>
      <c r="H121" s="661" t="s">
        <v>540</v>
      </c>
      <c r="I121" s="661" t="s">
        <v>1251</v>
      </c>
      <c r="J121" s="661" t="s">
        <v>1252</v>
      </c>
      <c r="K121" s="661" t="s">
        <v>1253</v>
      </c>
      <c r="L121" s="662">
        <v>0</v>
      </c>
      <c r="M121" s="662">
        <v>0</v>
      </c>
      <c r="N121" s="661">
        <v>1</v>
      </c>
      <c r="O121" s="742">
        <v>1</v>
      </c>
      <c r="P121" s="662">
        <v>0</v>
      </c>
      <c r="Q121" s="677"/>
      <c r="R121" s="661">
        <v>1</v>
      </c>
      <c r="S121" s="677">
        <v>1</v>
      </c>
      <c r="T121" s="742">
        <v>1</v>
      </c>
      <c r="U121" s="700">
        <v>1</v>
      </c>
    </row>
    <row r="122" spans="1:21" ht="14.4" customHeight="1" x14ac:dyDescent="0.3">
      <c r="A122" s="660">
        <v>22</v>
      </c>
      <c r="B122" s="661" t="s">
        <v>539</v>
      </c>
      <c r="C122" s="661">
        <v>89301222</v>
      </c>
      <c r="D122" s="740" t="s">
        <v>1642</v>
      </c>
      <c r="E122" s="741" t="s">
        <v>1051</v>
      </c>
      <c r="F122" s="661" t="s">
        <v>1045</v>
      </c>
      <c r="G122" s="661" t="s">
        <v>1250</v>
      </c>
      <c r="H122" s="661" t="s">
        <v>540</v>
      </c>
      <c r="I122" s="661" t="s">
        <v>1254</v>
      </c>
      <c r="J122" s="661" t="s">
        <v>1255</v>
      </c>
      <c r="K122" s="661" t="s">
        <v>1253</v>
      </c>
      <c r="L122" s="662">
        <v>313.98</v>
      </c>
      <c r="M122" s="662">
        <v>313.98</v>
      </c>
      <c r="N122" s="661">
        <v>1</v>
      </c>
      <c r="O122" s="742">
        <v>1</v>
      </c>
      <c r="P122" s="662">
        <v>313.98</v>
      </c>
      <c r="Q122" s="677">
        <v>1</v>
      </c>
      <c r="R122" s="661">
        <v>1</v>
      </c>
      <c r="S122" s="677">
        <v>1</v>
      </c>
      <c r="T122" s="742">
        <v>1</v>
      </c>
      <c r="U122" s="700">
        <v>1</v>
      </c>
    </row>
    <row r="123" spans="1:21" ht="14.4" customHeight="1" x14ac:dyDescent="0.3">
      <c r="A123" s="660">
        <v>22</v>
      </c>
      <c r="B123" s="661" t="s">
        <v>539</v>
      </c>
      <c r="C123" s="661">
        <v>89301222</v>
      </c>
      <c r="D123" s="740" t="s">
        <v>1642</v>
      </c>
      <c r="E123" s="741" t="s">
        <v>1051</v>
      </c>
      <c r="F123" s="661" t="s">
        <v>1045</v>
      </c>
      <c r="G123" s="661" t="s">
        <v>1256</v>
      </c>
      <c r="H123" s="661" t="s">
        <v>540</v>
      </c>
      <c r="I123" s="661" t="s">
        <v>1257</v>
      </c>
      <c r="J123" s="661" t="s">
        <v>1258</v>
      </c>
      <c r="K123" s="661" t="s">
        <v>1259</v>
      </c>
      <c r="L123" s="662">
        <v>55.14</v>
      </c>
      <c r="M123" s="662">
        <v>110.28</v>
      </c>
      <c r="N123" s="661">
        <v>2</v>
      </c>
      <c r="O123" s="742">
        <v>1</v>
      </c>
      <c r="P123" s="662"/>
      <c r="Q123" s="677">
        <v>0</v>
      </c>
      <c r="R123" s="661"/>
      <c r="S123" s="677">
        <v>0</v>
      </c>
      <c r="T123" s="742"/>
      <c r="U123" s="700">
        <v>0</v>
      </c>
    </row>
    <row r="124" spans="1:21" ht="14.4" customHeight="1" x14ac:dyDescent="0.3">
      <c r="A124" s="660">
        <v>22</v>
      </c>
      <c r="B124" s="661" t="s">
        <v>539</v>
      </c>
      <c r="C124" s="661">
        <v>89301222</v>
      </c>
      <c r="D124" s="740" t="s">
        <v>1642</v>
      </c>
      <c r="E124" s="741" t="s">
        <v>1051</v>
      </c>
      <c r="F124" s="661" t="s">
        <v>1045</v>
      </c>
      <c r="G124" s="661" t="s">
        <v>1065</v>
      </c>
      <c r="H124" s="661" t="s">
        <v>786</v>
      </c>
      <c r="I124" s="661" t="s">
        <v>1260</v>
      </c>
      <c r="J124" s="661" t="s">
        <v>1067</v>
      </c>
      <c r="K124" s="661" t="s">
        <v>1261</v>
      </c>
      <c r="L124" s="662">
        <v>76.349999999999994</v>
      </c>
      <c r="M124" s="662">
        <v>76.349999999999994</v>
      </c>
      <c r="N124" s="661">
        <v>1</v>
      </c>
      <c r="O124" s="742">
        <v>0.5</v>
      </c>
      <c r="P124" s="662">
        <v>76.349999999999994</v>
      </c>
      <c r="Q124" s="677">
        <v>1</v>
      </c>
      <c r="R124" s="661">
        <v>1</v>
      </c>
      <c r="S124" s="677">
        <v>1</v>
      </c>
      <c r="T124" s="742">
        <v>0.5</v>
      </c>
      <c r="U124" s="700">
        <v>1</v>
      </c>
    </row>
    <row r="125" spans="1:21" ht="14.4" customHeight="1" x14ac:dyDescent="0.3">
      <c r="A125" s="660">
        <v>22</v>
      </c>
      <c r="B125" s="661" t="s">
        <v>539</v>
      </c>
      <c r="C125" s="661">
        <v>89301222</v>
      </c>
      <c r="D125" s="740" t="s">
        <v>1642</v>
      </c>
      <c r="E125" s="741" t="s">
        <v>1051</v>
      </c>
      <c r="F125" s="661" t="s">
        <v>1045</v>
      </c>
      <c r="G125" s="661" t="s">
        <v>1065</v>
      </c>
      <c r="H125" s="661" t="s">
        <v>540</v>
      </c>
      <c r="I125" s="661" t="s">
        <v>1126</v>
      </c>
      <c r="J125" s="661" t="s">
        <v>1127</v>
      </c>
      <c r="K125" s="661" t="s">
        <v>1128</v>
      </c>
      <c r="L125" s="662">
        <v>0</v>
      </c>
      <c r="M125" s="662">
        <v>0</v>
      </c>
      <c r="N125" s="661">
        <v>2</v>
      </c>
      <c r="O125" s="742">
        <v>1.5</v>
      </c>
      <c r="P125" s="662">
        <v>0</v>
      </c>
      <c r="Q125" s="677"/>
      <c r="R125" s="661">
        <v>1</v>
      </c>
      <c r="S125" s="677">
        <v>0.5</v>
      </c>
      <c r="T125" s="742">
        <v>1</v>
      </c>
      <c r="U125" s="700">
        <v>0.66666666666666663</v>
      </c>
    </row>
    <row r="126" spans="1:21" ht="14.4" customHeight="1" x14ac:dyDescent="0.3">
      <c r="A126" s="660">
        <v>22</v>
      </c>
      <c r="B126" s="661" t="s">
        <v>539</v>
      </c>
      <c r="C126" s="661">
        <v>89301222</v>
      </c>
      <c r="D126" s="740" t="s">
        <v>1642</v>
      </c>
      <c r="E126" s="741" t="s">
        <v>1051</v>
      </c>
      <c r="F126" s="661" t="s">
        <v>1045</v>
      </c>
      <c r="G126" s="661" t="s">
        <v>1065</v>
      </c>
      <c r="H126" s="661" t="s">
        <v>786</v>
      </c>
      <c r="I126" s="661" t="s">
        <v>1069</v>
      </c>
      <c r="J126" s="661" t="s">
        <v>1070</v>
      </c>
      <c r="K126" s="661" t="s">
        <v>1071</v>
      </c>
      <c r="L126" s="662">
        <v>0</v>
      </c>
      <c r="M126" s="662">
        <v>0</v>
      </c>
      <c r="N126" s="661">
        <v>4</v>
      </c>
      <c r="O126" s="742">
        <v>4</v>
      </c>
      <c r="P126" s="662">
        <v>0</v>
      </c>
      <c r="Q126" s="677"/>
      <c r="R126" s="661">
        <v>2</v>
      </c>
      <c r="S126" s="677">
        <v>0.5</v>
      </c>
      <c r="T126" s="742">
        <v>2</v>
      </c>
      <c r="U126" s="700">
        <v>0.5</v>
      </c>
    </row>
    <row r="127" spans="1:21" ht="14.4" customHeight="1" x14ac:dyDescent="0.3">
      <c r="A127" s="660">
        <v>22</v>
      </c>
      <c r="B127" s="661" t="s">
        <v>539</v>
      </c>
      <c r="C127" s="661">
        <v>89301222</v>
      </c>
      <c r="D127" s="740" t="s">
        <v>1642</v>
      </c>
      <c r="E127" s="741" t="s">
        <v>1051</v>
      </c>
      <c r="F127" s="661" t="s">
        <v>1045</v>
      </c>
      <c r="G127" s="661" t="s">
        <v>1065</v>
      </c>
      <c r="H127" s="661" t="s">
        <v>786</v>
      </c>
      <c r="I127" s="661" t="s">
        <v>1131</v>
      </c>
      <c r="J127" s="661" t="s">
        <v>1070</v>
      </c>
      <c r="K127" s="661" t="s">
        <v>1132</v>
      </c>
      <c r="L127" s="662">
        <v>118.87</v>
      </c>
      <c r="M127" s="662">
        <v>475.48</v>
      </c>
      <c r="N127" s="661">
        <v>4</v>
      </c>
      <c r="O127" s="742">
        <v>3</v>
      </c>
      <c r="P127" s="662">
        <v>237.74</v>
      </c>
      <c r="Q127" s="677">
        <v>0.5</v>
      </c>
      <c r="R127" s="661">
        <v>2</v>
      </c>
      <c r="S127" s="677">
        <v>0.5</v>
      </c>
      <c r="T127" s="742">
        <v>1</v>
      </c>
      <c r="U127" s="700">
        <v>0.33333333333333331</v>
      </c>
    </row>
    <row r="128" spans="1:21" ht="14.4" customHeight="1" x14ac:dyDescent="0.3">
      <c r="A128" s="660">
        <v>22</v>
      </c>
      <c r="B128" s="661" t="s">
        <v>539</v>
      </c>
      <c r="C128" s="661">
        <v>89301222</v>
      </c>
      <c r="D128" s="740" t="s">
        <v>1642</v>
      </c>
      <c r="E128" s="741" t="s">
        <v>1051</v>
      </c>
      <c r="F128" s="661" t="s">
        <v>1045</v>
      </c>
      <c r="G128" s="661" t="s">
        <v>1065</v>
      </c>
      <c r="H128" s="661" t="s">
        <v>540</v>
      </c>
      <c r="I128" s="661" t="s">
        <v>1262</v>
      </c>
      <c r="J128" s="661" t="s">
        <v>1263</v>
      </c>
      <c r="K128" s="661" t="s">
        <v>1264</v>
      </c>
      <c r="L128" s="662">
        <v>86.76</v>
      </c>
      <c r="M128" s="662">
        <v>1041.1200000000001</v>
      </c>
      <c r="N128" s="661">
        <v>12</v>
      </c>
      <c r="O128" s="742">
        <v>10</v>
      </c>
      <c r="P128" s="662">
        <v>520.56000000000006</v>
      </c>
      <c r="Q128" s="677">
        <v>0.5</v>
      </c>
      <c r="R128" s="661">
        <v>6</v>
      </c>
      <c r="S128" s="677">
        <v>0.5</v>
      </c>
      <c r="T128" s="742">
        <v>5</v>
      </c>
      <c r="U128" s="700">
        <v>0.5</v>
      </c>
    </row>
    <row r="129" spans="1:21" ht="14.4" customHeight="1" x14ac:dyDescent="0.3">
      <c r="A129" s="660">
        <v>22</v>
      </c>
      <c r="B129" s="661" t="s">
        <v>539</v>
      </c>
      <c r="C129" s="661">
        <v>89301222</v>
      </c>
      <c r="D129" s="740" t="s">
        <v>1642</v>
      </c>
      <c r="E129" s="741" t="s">
        <v>1051</v>
      </c>
      <c r="F129" s="661" t="s">
        <v>1045</v>
      </c>
      <c r="G129" s="661" t="s">
        <v>1065</v>
      </c>
      <c r="H129" s="661" t="s">
        <v>786</v>
      </c>
      <c r="I129" s="661" t="s">
        <v>1072</v>
      </c>
      <c r="J129" s="661" t="s">
        <v>1073</v>
      </c>
      <c r="K129" s="661" t="s">
        <v>1074</v>
      </c>
      <c r="L129" s="662">
        <v>108.46</v>
      </c>
      <c r="M129" s="662">
        <v>108.46</v>
      </c>
      <c r="N129" s="661">
        <v>1</v>
      </c>
      <c r="O129" s="742">
        <v>0.5</v>
      </c>
      <c r="P129" s="662">
        <v>108.46</v>
      </c>
      <c r="Q129" s="677">
        <v>1</v>
      </c>
      <c r="R129" s="661">
        <v>1</v>
      </c>
      <c r="S129" s="677">
        <v>1</v>
      </c>
      <c r="T129" s="742">
        <v>0.5</v>
      </c>
      <c r="U129" s="700">
        <v>1</v>
      </c>
    </row>
    <row r="130" spans="1:21" ht="14.4" customHeight="1" x14ac:dyDescent="0.3">
      <c r="A130" s="660">
        <v>22</v>
      </c>
      <c r="B130" s="661" t="s">
        <v>539</v>
      </c>
      <c r="C130" s="661">
        <v>89301222</v>
      </c>
      <c r="D130" s="740" t="s">
        <v>1642</v>
      </c>
      <c r="E130" s="741" t="s">
        <v>1051</v>
      </c>
      <c r="F130" s="661" t="s">
        <v>1045</v>
      </c>
      <c r="G130" s="661" t="s">
        <v>1065</v>
      </c>
      <c r="H130" s="661" t="s">
        <v>786</v>
      </c>
      <c r="I130" s="661" t="s">
        <v>1265</v>
      </c>
      <c r="J130" s="661" t="s">
        <v>811</v>
      </c>
      <c r="K130" s="661" t="s">
        <v>1018</v>
      </c>
      <c r="L130" s="662">
        <v>130.15</v>
      </c>
      <c r="M130" s="662">
        <v>260.3</v>
      </c>
      <c r="N130" s="661">
        <v>2</v>
      </c>
      <c r="O130" s="742">
        <v>1.5</v>
      </c>
      <c r="P130" s="662">
        <v>130.15</v>
      </c>
      <c r="Q130" s="677">
        <v>0.5</v>
      </c>
      <c r="R130" s="661">
        <v>1</v>
      </c>
      <c r="S130" s="677">
        <v>0.5</v>
      </c>
      <c r="T130" s="742">
        <v>0.5</v>
      </c>
      <c r="U130" s="700">
        <v>0.33333333333333331</v>
      </c>
    </row>
    <row r="131" spans="1:21" ht="14.4" customHeight="1" x14ac:dyDescent="0.3">
      <c r="A131" s="660">
        <v>22</v>
      </c>
      <c r="B131" s="661" t="s">
        <v>539</v>
      </c>
      <c r="C131" s="661">
        <v>89301222</v>
      </c>
      <c r="D131" s="740" t="s">
        <v>1642</v>
      </c>
      <c r="E131" s="741" t="s">
        <v>1051</v>
      </c>
      <c r="F131" s="661" t="s">
        <v>1045</v>
      </c>
      <c r="G131" s="661" t="s">
        <v>1065</v>
      </c>
      <c r="H131" s="661" t="s">
        <v>786</v>
      </c>
      <c r="I131" s="661" t="s">
        <v>1266</v>
      </c>
      <c r="J131" s="661" t="s">
        <v>793</v>
      </c>
      <c r="K131" s="661" t="s">
        <v>1267</v>
      </c>
      <c r="L131" s="662">
        <v>86.76</v>
      </c>
      <c r="M131" s="662">
        <v>86.76</v>
      </c>
      <c r="N131" s="661">
        <v>1</v>
      </c>
      <c r="O131" s="742">
        <v>0.5</v>
      </c>
      <c r="P131" s="662"/>
      <c r="Q131" s="677">
        <v>0</v>
      </c>
      <c r="R131" s="661"/>
      <c r="S131" s="677">
        <v>0</v>
      </c>
      <c r="T131" s="742"/>
      <c r="U131" s="700">
        <v>0</v>
      </c>
    </row>
    <row r="132" spans="1:21" ht="14.4" customHeight="1" x14ac:dyDescent="0.3">
      <c r="A132" s="660">
        <v>22</v>
      </c>
      <c r="B132" s="661" t="s">
        <v>539</v>
      </c>
      <c r="C132" s="661">
        <v>89301222</v>
      </c>
      <c r="D132" s="740" t="s">
        <v>1642</v>
      </c>
      <c r="E132" s="741" t="s">
        <v>1051</v>
      </c>
      <c r="F132" s="661" t="s">
        <v>1045</v>
      </c>
      <c r="G132" s="661" t="s">
        <v>1065</v>
      </c>
      <c r="H132" s="661" t="s">
        <v>786</v>
      </c>
      <c r="I132" s="661" t="s">
        <v>1133</v>
      </c>
      <c r="J132" s="661" t="s">
        <v>1134</v>
      </c>
      <c r="K132" s="661" t="s">
        <v>1135</v>
      </c>
      <c r="L132" s="662">
        <v>65.069999999999993</v>
      </c>
      <c r="M132" s="662">
        <v>390.41999999999996</v>
      </c>
      <c r="N132" s="661">
        <v>6</v>
      </c>
      <c r="O132" s="742">
        <v>5</v>
      </c>
      <c r="P132" s="662"/>
      <c r="Q132" s="677">
        <v>0</v>
      </c>
      <c r="R132" s="661"/>
      <c r="S132" s="677">
        <v>0</v>
      </c>
      <c r="T132" s="742"/>
      <c r="U132" s="700">
        <v>0</v>
      </c>
    </row>
    <row r="133" spans="1:21" ht="14.4" customHeight="1" x14ac:dyDescent="0.3">
      <c r="A133" s="660">
        <v>22</v>
      </c>
      <c r="B133" s="661" t="s">
        <v>539</v>
      </c>
      <c r="C133" s="661">
        <v>89301222</v>
      </c>
      <c r="D133" s="740" t="s">
        <v>1642</v>
      </c>
      <c r="E133" s="741" t="s">
        <v>1051</v>
      </c>
      <c r="F133" s="661" t="s">
        <v>1045</v>
      </c>
      <c r="G133" s="661" t="s">
        <v>1065</v>
      </c>
      <c r="H133" s="661" t="s">
        <v>786</v>
      </c>
      <c r="I133" s="661" t="s">
        <v>1075</v>
      </c>
      <c r="J133" s="661" t="s">
        <v>1073</v>
      </c>
      <c r="K133" s="661" t="s">
        <v>1074</v>
      </c>
      <c r="L133" s="662">
        <v>108.46</v>
      </c>
      <c r="M133" s="662">
        <v>2494.5800000000004</v>
      </c>
      <c r="N133" s="661">
        <v>23</v>
      </c>
      <c r="O133" s="742">
        <v>20</v>
      </c>
      <c r="P133" s="662">
        <v>542.29999999999995</v>
      </c>
      <c r="Q133" s="677">
        <v>0.21739130434782603</v>
      </c>
      <c r="R133" s="661">
        <v>5</v>
      </c>
      <c r="S133" s="677">
        <v>0.21739130434782608</v>
      </c>
      <c r="T133" s="742">
        <v>4</v>
      </c>
      <c r="U133" s="700">
        <v>0.2</v>
      </c>
    </row>
    <row r="134" spans="1:21" ht="14.4" customHeight="1" x14ac:dyDescent="0.3">
      <c r="A134" s="660">
        <v>22</v>
      </c>
      <c r="B134" s="661" t="s">
        <v>539</v>
      </c>
      <c r="C134" s="661">
        <v>89301222</v>
      </c>
      <c r="D134" s="740" t="s">
        <v>1642</v>
      </c>
      <c r="E134" s="741" t="s">
        <v>1051</v>
      </c>
      <c r="F134" s="661" t="s">
        <v>1045</v>
      </c>
      <c r="G134" s="661" t="s">
        <v>1065</v>
      </c>
      <c r="H134" s="661" t="s">
        <v>786</v>
      </c>
      <c r="I134" s="661" t="s">
        <v>1136</v>
      </c>
      <c r="J134" s="661" t="s">
        <v>1137</v>
      </c>
      <c r="K134" s="661" t="s">
        <v>1138</v>
      </c>
      <c r="L134" s="662">
        <v>65.069999999999993</v>
      </c>
      <c r="M134" s="662">
        <v>325.34999999999997</v>
      </c>
      <c r="N134" s="661">
        <v>5</v>
      </c>
      <c r="O134" s="742">
        <v>3</v>
      </c>
      <c r="P134" s="662">
        <v>65.069999999999993</v>
      </c>
      <c r="Q134" s="677">
        <v>0.2</v>
      </c>
      <c r="R134" s="661">
        <v>1</v>
      </c>
      <c r="S134" s="677">
        <v>0.2</v>
      </c>
      <c r="T134" s="742">
        <v>1</v>
      </c>
      <c r="U134" s="700">
        <v>0.33333333333333331</v>
      </c>
    </row>
    <row r="135" spans="1:21" ht="14.4" customHeight="1" x14ac:dyDescent="0.3">
      <c r="A135" s="660">
        <v>22</v>
      </c>
      <c r="B135" s="661" t="s">
        <v>539</v>
      </c>
      <c r="C135" s="661">
        <v>89301222</v>
      </c>
      <c r="D135" s="740" t="s">
        <v>1642</v>
      </c>
      <c r="E135" s="741" t="s">
        <v>1051</v>
      </c>
      <c r="F135" s="661" t="s">
        <v>1045</v>
      </c>
      <c r="G135" s="661" t="s">
        <v>1065</v>
      </c>
      <c r="H135" s="661" t="s">
        <v>540</v>
      </c>
      <c r="I135" s="661" t="s">
        <v>563</v>
      </c>
      <c r="J135" s="661" t="s">
        <v>1076</v>
      </c>
      <c r="K135" s="661" t="s">
        <v>1077</v>
      </c>
      <c r="L135" s="662">
        <v>108.46</v>
      </c>
      <c r="M135" s="662">
        <v>325.38</v>
      </c>
      <c r="N135" s="661">
        <v>3</v>
      </c>
      <c r="O135" s="742">
        <v>1.5</v>
      </c>
      <c r="P135" s="662">
        <v>325.38</v>
      </c>
      <c r="Q135" s="677">
        <v>1</v>
      </c>
      <c r="R135" s="661">
        <v>3</v>
      </c>
      <c r="S135" s="677">
        <v>1</v>
      </c>
      <c r="T135" s="742">
        <v>1.5</v>
      </c>
      <c r="U135" s="700">
        <v>1</v>
      </c>
    </row>
    <row r="136" spans="1:21" ht="14.4" customHeight="1" x14ac:dyDescent="0.3">
      <c r="A136" s="660">
        <v>22</v>
      </c>
      <c r="B136" s="661" t="s">
        <v>539</v>
      </c>
      <c r="C136" s="661">
        <v>89301222</v>
      </c>
      <c r="D136" s="740" t="s">
        <v>1642</v>
      </c>
      <c r="E136" s="741" t="s">
        <v>1051</v>
      </c>
      <c r="F136" s="661" t="s">
        <v>1045</v>
      </c>
      <c r="G136" s="661" t="s">
        <v>1065</v>
      </c>
      <c r="H136" s="661" t="s">
        <v>786</v>
      </c>
      <c r="I136" s="661" t="s">
        <v>810</v>
      </c>
      <c r="J136" s="661" t="s">
        <v>811</v>
      </c>
      <c r="K136" s="661" t="s">
        <v>1018</v>
      </c>
      <c r="L136" s="662">
        <v>130.15</v>
      </c>
      <c r="M136" s="662">
        <v>13405.449999999988</v>
      </c>
      <c r="N136" s="661">
        <v>103</v>
      </c>
      <c r="O136" s="742">
        <v>74.5</v>
      </c>
      <c r="P136" s="662">
        <v>3383.9000000000015</v>
      </c>
      <c r="Q136" s="677">
        <v>0.25242718446601975</v>
      </c>
      <c r="R136" s="661">
        <v>26</v>
      </c>
      <c r="S136" s="677">
        <v>0.25242718446601942</v>
      </c>
      <c r="T136" s="742">
        <v>16.5</v>
      </c>
      <c r="U136" s="700">
        <v>0.22147651006711411</v>
      </c>
    </row>
    <row r="137" spans="1:21" ht="14.4" customHeight="1" x14ac:dyDescent="0.3">
      <c r="A137" s="660">
        <v>22</v>
      </c>
      <c r="B137" s="661" t="s">
        <v>539</v>
      </c>
      <c r="C137" s="661">
        <v>89301222</v>
      </c>
      <c r="D137" s="740" t="s">
        <v>1642</v>
      </c>
      <c r="E137" s="741" t="s">
        <v>1051</v>
      </c>
      <c r="F137" s="661" t="s">
        <v>1045</v>
      </c>
      <c r="G137" s="661" t="s">
        <v>1065</v>
      </c>
      <c r="H137" s="661" t="s">
        <v>786</v>
      </c>
      <c r="I137" s="661" t="s">
        <v>1168</v>
      </c>
      <c r="J137" s="661" t="s">
        <v>814</v>
      </c>
      <c r="K137" s="661" t="s">
        <v>1169</v>
      </c>
      <c r="L137" s="662">
        <v>50.57</v>
      </c>
      <c r="M137" s="662">
        <v>202.28</v>
      </c>
      <c r="N137" s="661">
        <v>4</v>
      </c>
      <c r="O137" s="742">
        <v>2.5</v>
      </c>
      <c r="P137" s="662">
        <v>50.57</v>
      </c>
      <c r="Q137" s="677">
        <v>0.25</v>
      </c>
      <c r="R137" s="661">
        <v>1</v>
      </c>
      <c r="S137" s="677">
        <v>0.25</v>
      </c>
      <c r="T137" s="742">
        <v>0.5</v>
      </c>
      <c r="U137" s="700">
        <v>0.2</v>
      </c>
    </row>
    <row r="138" spans="1:21" ht="14.4" customHeight="1" x14ac:dyDescent="0.3">
      <c r="A138" s="660">
        <v>22</v>
      </c>
      <c r="B138" s="661" t="s">
        <v>539</v>
      </c>
      <c r="C138" s="661">
        <v>89301222</v>
      </c>
      <c r="D138" s="740" t="s">
        <v>1642</v>
      </c>
      <c r="E138" s="741" t="s">
        <v>1051</v>
      </c>
      <c r="F138" s="661" t="s">
        <v>1045</v>
      </c>
      <c r="G138" s="661" t="s">
        <v>1065</v>
      </c>
      <c r="H138" s="661" t="s">
        <v>540</v>
      </c>
      <c r="I138" s="661" t="s">
        <v>1078</v>
      </c>
      <c r="J138" s="661" t="s">
        <v>793</v>
      </c>
      <c r="K138" s="661" t="s">
        <v>1079</v>
      </c>
      <c r="L138" s="662">
        <v>0</v>
      </c>
      <c r="M138" s="662">
        <v>0</v>
      </c>
      <c r="N138" s="661">
        <v>2</v>
      </c>
      <c r="O138" s="742">
        <v>1</v>
      </c>
      <c r="P138" s="662">
        <v>0</v>
      </c>
      <c r="Q138" s="677"/>
      <c r="R138" s="661">
        <v>1</v>
      </c>
      <c r="S138" s="677">
        <v>0.5</v>
      </c>
      <c r="T138" s="742">
        <v>0.5</v>
      </c>
      <c r="U138" s="700">
        <v>0.5</v>
      </c>
    </row>
    <row r="139" spans="1:21" ht="14.4" customHeight="1" x14ac:dyDescent="0.3">
      <c r="A139" s="660">
        <v>22</v>
      </c>
      <c r="B139" s="661" t="s">
        <v>539</v>
      </c>
      <c r="C139" s="661">
        <v>89301222</v>
      </c>
      <c r="D139" s="740" t="s">
        <v>1642</v>
      </c>
      <c r="E139" s="741" t="s">
        <v>1051</v>
      </c>
      <c r="F139" s="661" t="s">
        <v>1045</v>
      </c>
      <c r="G139" s="661" t="s">
        <v>1065</v>
      </c>
      <c r="H139" s="661" t="s">
        <v>786</v>
      </c>
      <c r="I139" s="661" t="s">
        <v>792</v>
      </c>
      <c r="J139" s="661" t="s">
        <v>793</v>
      </c>
      <c r="K139" s="661" t="s">
        <v>1019</v>
      </c>
      <c r="L139" s="662">
        <v>86.76</v>
      </c>
      <c r="M139" s="662">
        <v>9456.8400000000111</v>
      </c>
      <c r="N139" s="661">
        <v>109</v>
      </c>
      <c r="O139" s="742">
        <v>76.5</v>
      </c>
      <c r="P139" s="662">
        <v>2429.2800000000011</v>
      </c>
      <c r="Q139" s="677">
        <v>0.25688073394495392</v>
      </c>
      <c r="R139" s="661">
        <v>28</v>
      </c>
      <c r="S139" s="677">
        <v>0.25688073394495414</v>
      </c>
      <c r="T139" s="742">
        <v>18</v>
      </c>
      <c r="U139" s="700">
        <v>0.23529411764705882</v>
      </c>
    </row>
    <row r="140" spans="1:21" ht="14.4" customHeight="1" x14ac:dyDescent="0.3">
      <c r="A140" s="660">
        <v>22</v>
      </c>
      <c r="B140" s="661" t="s">
        <v>539</v>
      </c>
      <c r="C140" s="661">
        <v>89301222</v>
      </c>
      <c r="D140" s="740" t="s">
        <v>1642</v>
      </c>
      <c r="E140" s="741" t="s">
        <v>1051</v>
      </c>
      <c r="F140" s="661" t="s">
        <v>1045</v>
      </c>
      <c r="G140" s="661" t="s">
        <v>1065</v>
      </c>
      <c r="H140" s="661" t="s">
        <v>786</v>
      </c>
      <c r="I140" s="661" t="s">
        <v>802</v>
      </c>
      <c r="J140" s="661" t="s">
        <v>1268</v>
      </c>
      <c r="K140" s="661" t="s">
        <v>1269</v>
      </c>
      <c r="L140" s="662">
        <v>50.57</v>
      </c>
      <c r="M140" s="662">
        <v>50.57</v>
      </c>
      <c r="N140" s="661">
        <v>1</v>
      </c>
      <c r="O140" s="742">
        <v>1</v>
      </c>
      <c r="P140" s="662">
        <v>50.57</v>
      </c>
      <c r="Q140" s="677">
        <v>1</v>
      </c>
      <c r="R140" s="661">
        <v>1</v>
      </c>
      <c r="S140" s="677">
        <v>1</v>
      </c>
      <c r="T140" s="742">
        <v>1</v>
      </c>
      <c r="U140" s="700">
        <v>1</v>
      </c>
    </row>
    <row r="141" spans="1:21" ht="14.4" customHeight="1" x14ac:dyDescent="0.3">
      <c r="A141" s="660">
        <v>22</v>
      </c>
      <c r="B141" s="661" t="s">
        <v>539</v>
      </c>
      <c r="C141" s="661">
        <v>89301222</v>
      </c>
      <c r="D141" s="740" t="s">
        <v>1642</v>
      </c>
      <c r="E141" s="741" t="s">
        <v>1051</v>
      </c>
      <c r="F141" s="661" t="s">
        <v>1045</v>
      </c>
      <c r="G141" s="661" t="s">
        <v>1065</v>
      </c>
      <c r="H141" s="661" t="s">
        <v>786</v>
      </c>
      <c r="I141" s="661" t="s">
        <v>1080</v>
      </c>
      <c r="J141" s="661" t="s">
        <v>1081</v>
      </c>
      <c r="K141" s="661" t="s">
        <v>1018</v>
      </c>
      <c r="L141" s="662">
        <v>130.15</v>
      </c>
      <c r="M141" s="662">
        <v>2342.7000000000003</v>
      </c>
      <c r="N141" s="661">
        <v>18</v>
      </c>
      <c r="O141" s="742">
        <v>12.5</v>
      </c>
      <c r="P141" s="662">
        <v>390.45000000000005</v>
      </c>
      <c r="Q141" s="677">
        <v>0.16666666666666666</v>
      </c>
      <c r="R141" s="661">
        <v>3</v>
      </c>
      <c r="S141" s="677">
        <v>0.16666666666666666</v>
      </c>
      <c r="T141" s="742">
        <v>2.5</v>
      </c>
      <c r="U141" s="700">
        <v>0.2</v>
      </c>
    </row>
    <row r="142" spans="1:21" ht="14.4" customHeight="1" x14ac:dyDescent="0.3">
      <c r="A142" s="660">
        <v>22</v>
      </c>
      <c r="B142" s="661" t="s">
        <v>539</v>
      </c>
      <c r="C142" s="661">
        <v>89301222</v>
      </c>
      <c r="D142" s="740" t="s">
        <v>1642</v>
      </c>
      <c r="E142" s="741" t="s">
        <v>1051</v>
      </c>
      <c r="F142" s="661" t="s">
        <v>1045</v>
      </c>
      <c r="G142" s="661" t="s">
        <v>1065</v>
      </c>
      <c r="H142" s="661" t="s">
        <v>540</v>
      </c>
      <c r="I142" s="661" t="s">
        <v>567</v>
      </c>
      <c r="J142" s="661" t="s">
        <v>1082</v>
      </c>
      <c r="K142" s="661" t="s">
        <v>1083</v>
      </c>
      <c r="L142" s="662">
        <v>86.76</v>
      </c>
      <c r="M142" s="662">
        <v>2863.08</v>
      </c>
      <c r="N142" s="661">
        <v>33</v>
      </c>
      <c r="O142" s="742">
        <v>25</v>
      </c>
      <c r="P142" s="662">
        <v>1127.8800000000001</v>
      </c>
      <c r="Q142" s="677">
        <v>0.39393939393939398</v>
      </c>
      <c r="R142" s="661">
        <v>13</v>
      </c>
      <c r="S142" s="677">
        <v>0.39393939393939392</v>
      </c>
      <c r="T142" s="742">
        <v>10</v>
      </c>
      <c r="U142" s="700">
        <v>0.4</v>
      </c>
    </row>
    <row r="143" spans="1:21" ht="14.4" customHeight="1" x14ac:dyDescent="0.3">
      <c r="A143" s="660">
        <v>22</v>
      </c>
      <c r="B143" s="661" t="s">
        <v>539</v>
      </c>
      <c r="C143" s="661">
        <v>89301222</v>
      </c>
      <c r="D143" s="740" t="s">
        <v>1642</v>
      </c>
      <c r="E143" s="741" t="s">
        <v>1051</v>
      </c>
      <c r="F143" s="661" t="s">
        <v>1045</v>
      </c>
      <c r="G143" s="661" t="s">
        <v>1065</v>
      </c>
      <c r="H143" s="661" t="s">
        <v>540</v>
      </c>
      <c r="I143" s="661" t="s">
        <v>1086</v>
      </c>
      <c r="J143" s="661" t="s">
        <v>811</v>
      </c>
      <c r="K143" s="661" t="s">
        <v>1087</v>
      </c>
      <c r="L143" s="662">
        <v>0</v>
      </c>
      <c r="M143" s="662">
        <v>0</v>
      </c>
      <c r="N143" s="661">
        <v>2</v>
      </c>
      <c r="O143" s="742">
        <v>1</v>
      </c>
      <c r="P143" s="662">
        <v>0</v>
      </c>
      <c r="Q143" s="677"/>
      <c r="R143" s="661">
        <v>1</v>
      </c>
      <c r="S143" s="677">
        <v>0.5</v>
      </c>
      <c r="T143" s="742">
        <v>0.5</v>
      </c>
      <c r="U143" s="700">
        <v>0.5</v>
      </c>
    </row>
    <row r="144" spans="1:21" ht="14.4" customHeight="1" x14ac:dyDescent="0.3">
      <c r="A144" s="660">
        <v>22</v>
      </c>
      <c r="B144" s="661" t="s">
        <v>539</v>
      </c>
      <c r="C144" s="661">
        <v>89301222</v>
      </c>
      <c r="D144" s="740" t="s">
        <v>1642</v>
      </c>
      <c r="E144" s="741" t="s">
        <v>1051</v>
      </c>
      <c r="F144" s="661" t="s">
        <v>1045</v>
      </c>
      <c r="G144" s="661" t="s">
        <v>1065</v>
      </c>
      <c r="H144" s="661" t="s">
        <v>786</v>
      </c>
      <c r="I144" s="661" t="s">
        <v>1088</v>
      </c>
      <c r="J144" s="661" t="s">
        <v>1081</v>
      </c>
      <c r="K144" s="661" t="s">
        <v>1087</v>
      </c>
      <c r="L144" s="662">
        <v>0</v>
      </c>
      <c r="M144" s="662">
        <v>0</v>
      </c>
      <c r="N144" s="661">
        <v>1</v>
      </c>
      <c r="O144" s="742">
        <v>1</v>
      </c>
      <c r="P144" s="662"/>
      <c r="Q144" s="677"/>
      <c r="R144" s="661"/>
      <c r="S144" s="677">
        <v>0</v>
      </c>
      <c r="T144" s="742"/>
      <c r="U144" s="700">
        <v>0</v>
      </c>
    </row>
    <row r="145" spans="1:21" ht="14.4" customHeight="1" x14ac:dyDescent="0.3">
      <c r="A145" s="660">
        <v>22</v>
      </c>
      <c r="B145" s="661" t="s">
        <v>539</v>
      </c>
      <c r="C145" s="661">
        <v>89301222</v>
      </c>
      <c r="D145" s="740" t="s">
        <v>1642</v>
      </c>
      <c r="E145" s="741" t="s">
        <v>1051</v>
      </c>
      <c r="F145" s="661" t="s">
        <v>1045</v>
      </c>
      <c r="G145" s="661" t="s">
        <v>1270</v>
      </c>
      <c r="H145" s="661" t="s">
        <v>540</v>
      </c>
      <c r="I145" s="661" t="s">
        <v>1271</v>
      </c>
      <c r="J145" s="661" t="s">
        <v>1272</v>
      </c>
      <c r="K145" s="661" t="s">
        <v>1273</v>
      </c>
      <c r="L145" s="662">
        <v>60.02</v>
      </c>
      <c r="M145" s="662">
        <v>60.02</v>
      </c>
      <c r="N145" s="661">
        <v>1</v>
      </c>
      <c r="O145" s="742">
        <v>0.5</v>
      </c>
      <c r="P145" s="662"/>
      <c r="Q145" s="677">
        <v>0</v>
      </c>
      <c r="R145" s="661"/>
      <c r="S145" s="677">
        <v>0</v>
      </c>
      <c r="T145" s="742"/>
      <c r="U145" s="700">
        <v>0</v>
      </c>
    </row>
    <row r="146" spans="1:21" ht="14.4" customHeight="1" x14ac:dyDescent="0.3">
      <c r="A146" s="660">
        <v>22</v>
      </c>
      <c r="B146" s="661" t="s">
        <v>539</v>
      </c>
      <c r="C146" s="661">
        <v>89301222</v>
      </c>
      <c r="D146" s="740" t="s">
        <v>1642</v>
      </c>
      <c r="E146" s="741" t="s">
        <v>1051</v>
      </c>
      <c r="F146" s="661" t="s">
        <v>1045</v>
      </c>
      <c r="G146" s="661" t="s">
        <v>1270</v>
      </c>
      <c r="H146" s="661" t="s">
        <v>540</v>
      </c>
      <c r="I146" s="661" t="s">
        <v>1274</v>
      </c>
      <c r="J146" s="661" t="s">
        <v>1275</v>
      </c>
      <c r="K146" s="661" t="s">
        <v>1276</v>
      </c>
      <c r="L146" s="662">
        <v>149.62</v>
      </c>
      <c r="M146" s="662">
        <v>299.24</v>
      </c>
      <c r="N146" s="661">
        <v>2</v>
      </c>
      <c r="O146" s="742">
        <v>1.5</v>
      </c>
      <c r="P146" s="662"/>
      <c r="Q146" s="677">
        <v>0</v>
      </c>
      <c r="R146" s="661"/>
      <c r="S146" s="677">
        <v>0</v>
      </c>
      <c r="T146" s="742"/>
      <c r="U146" s="700">
        <v>0</v>
      </c>
    </row>
    <row r="147" spans="1:21" ht="14.4" customHeight="1" x14ac:dyDescent="0.3">
      <c r="A147" s="660">
        <v>22</v>
      </c>
      <c r="B147" s="661" t="s">
        <v>539</v>
      </c>
      <c r="C147" s="661">
        <v>89301222</v>
      </c>
      <c r="D147" s="740" t="s">
        <v>1642</v>
      </c>
      <c r="E147" s="741" t="s">
        <v>1051</v>
      </c>
      <c r="F147" s="661" t="s">
        <v>1045</v>
      </c>
      <c r="G147" s="661" t="s">
        <v>1277</v>
      </c>
      <c r="H147" s="661" t="s">
        <v>540</v>
      </c>
      <c r="I147" s="661" t="s">
        <v>1278</v>
      </c>
      <c r="J147" s="661" t="s">
        <v>1279</v>
      </c>
      <c r="K147" s="661" t="s">
        <v>1280</v>
      </c>
      <c r="L147" s="662">
        <v>91.05</v>
      </c>
      <c r="M147" s="662">
        <v>182.1</v>
      </c>
      <c r="N147" s="661">
        <v>2</v>
      </c>
      <c r="O147" s="742">
        <v>1</v>
      </c>
      <c r="P147" s="662"/>
      <c r="Q147" s="677">
        <v>0</v>
      </c>
      <c r="R147" s="661"/>
      <c r="S147" s="677">
        <v>0</v>
      </c>
      <c r="T147" s="742"/>
      <c r="U147" s="700">
        <v>0</v>
      </c>
    </row>
    <row r="148" spans="1:21" ht="14.4" customHeight="1" x14ac:dyDescent="0.3">
      <c r="A148" s="660">
        <v>22</v>
      </c>
      <c r="B148" s="661" t="s">
        <v>539</v>
      </c>
      <c r="C148" s="661">
        <v>89301222</v>
      </c>
      <c r="D148" s="740" t="s">
        <v>1642</v>
      </c>
      <c r="E148" s="741" t="s">
        <v>1051</v>
      </c>
      <c r="F148" s="661" t="s">
        <v>1045</v>
      </c>
      <c r="G148" s="661" t="s">
        <v>1281</v>
      </c>
      <c r="H148" s="661" t="s">
        <v>540</v>
      </c>
      <c r="I148" s="661" t="s">
        <v>826</v>
      </c>
      <c r="J148" s="661" t="s">
        <v>827</v>
      </c>
      <c r="K148" s="661" t="s">
        <v>828</v>
      </c>
      <c r="L148" s="662">
        <v>120.37</v>
      </c>
      <c r="M148" s="662">
        <v>240.74</v>
      </c>
      <c r="N148" s="661">
        <v>2</v>
      </c>
      <c r="O148" s="742">
        <v>2</v>
      </c>
      <c r="P148" s="662"/>
      <c r="Q148" s="677">
        <v>0</v>
      </c>
      <c r="R148" s="661"/>
      <c r="S148" s="677">
        <v>0</v>
      </c>
      <c r="T148" s="742"/>
      <c r="U148" s="700">
        <v>0</v>
      </c>
    </row>
    <row r="149" spans="1:21" ht="14.4" customHeight="1" x14ac:dyDescent="0.3">
      <c r="A149" s="660">
        <v>22</v>
      </c>
      <c r="B149" s="661" t="s">
        <v>539</v>
      </c>
      <c r="C149" s="661">
        <v>89301222</v>
      </c>
      <c r="D149" s="740" t="s">
        <v>1642</v>
      </c>
      <c r="E149" s="741" t="s">
        <v>1051</v>
      </c>
      <c r="F149" s="661" t="s">
        <v>1045</v>
      </c>
      <c r="G149" s="661" t="s">
        <v>1282</v>
      </c>
      <c r="H149" s="661" t="s">
        <v>540</v>
      </c>
      <c r="I149" s="661" t="s">
        <v>1283</v>
      </c>
      <c r="J149" s="661" t="s">
        <v>1284</v>
      </c>
      <c r="K149" s="661" t="s">
        <v>1285</v>
      </c>
      <c r="L149" s="662">
        <v>59.55</v>
      </c>
      <c r="M149" s="662">
        <v>59.55</v>
      </c>
      <c r="N149" s="661">
        <v>1</v>
      </c>
      <c r="O149" s="742">
        <v>0.5</v>
      </c>
      <c r="P149" s="662">
        <v>59.55</v>
      </c>
      <c r="Q149" s="677">
        <v>1</v>
      </c>
      <c r="R149" s="661">
        <v>1</v>
      </c>
      <c r="S149" s="677">
        <v>1</v>
      </c>
      <c r="T149" s="742">
        <v>0.5</v>
      </c>
      <c r="U149" s="700">
        <v>1</v>
      </c>
    </row>
    <row r="150" spans="1:21" ht="14.4" customHeight="1" x14ac:dyDescent="0.3">
      <c r="A150" s="660">
        <v>22</v>
      </c>
      <c r="B150" s="661" t="s">
        <v>539</v>
      </c>
      <c r="C150" s="661">
        <v>89301222</v>
      </c>
      <c r="D150" s="740" t="s">
        <v>1642</v>
      </c>
      <c r="E150" s="741" t="s">
        <v>1051</v>
      </c>
      <c r="F150" s="661" t="s">
        <v>1045</v>
      </c>
      <c r="G150" s="661" t="s">
        <v>1286</v>
      </c>
      <c r="H150" s="661" t="s">
        <v>540</v>
      </c>
      <c r="I150" s="661" t="s">
        <v>1287</v>
      </c>
      <c r="J150" s="661" t="s">
        <v>1288</v>
      </c>
      <c r="K150" s="661" t="s">
        <v>1289</v>
      </c>
      <c r="L150" s="662">
        <v>153.52000000000001</v>
      </c>
      <c r="M150" s="662">
        <v>153.52000000000001</v>
      </c>
      <c r="N150" s="661">
        <v>1</v>
      </c>
      <c r="O150" s="742">
        <v>1</v>
      </c>
      <c r="P150" s="662"/>
      <c r="Q150" s="677">
        <v>0</v>
      </c>
      <c r="R150" s="661"/>
      <c r="S150" s="677">
        <v>0</v>
      </c>
      <c r="T150" s="742"/>
      <c r="U150" s="700">
        <v>0</v>
      </c>
    </row>
    <row r="151" spans="1:21" ht="14.4" customHeight="1" x14ac:dyDescent="0.3">
      <c r="A151" s="660">
        <v>22</v>
      </c>
      <c r="B151" s="661" t="s">
        <v>539</v>
      </c>
      <c r="C151" s="661">
        <v>89301222</v>
      </c>
      <c r="D151" s="740" t="s">
        <v>1642</v>
      </c>
      <c r="E151" s="741" t="s">
        <v>1051</v>
      </c>
      <c r="F151" s="661" t="s">
        <v>1045</v>
      </c>
      <c r="G151" s="661" t="s">
        <v>1091</v>
      </c>
      <c r="H151" s="661" t="s">
        <v>540</v>
      </c>
      <c r="I151" s="661" t="s">
        <v>1159</v>
      </c>
      <c r="J151" s="661" t="s">
        <v>1096</v>
      </c>
      <c r="K151" s="661" t="s">
        <v>602</v>
      </c>
      <c r="L151" s="662">
        <v>97.97</v>
      </c>
      <c r="M151" s="662">
        <v>195.94</v>
      </c>
      <c r="N151" s="661">
        <v>2</v>
      </c>
      <c r="O151" s="742">
        <v>1</v>
      </c>
      <c r="P151" s="662"/>
      <c r="Q151" s="677">
        <v>0</v>
      </c>
      <c r="R151" s="661"/>
      <c r="S151" s="677">
        <v>0</v>
      </c>
      <c r="T151" s="742"/>
      <c r="U151" s="700">
        <v>0</v>
      </c>
    </row>
    <row r="152" spans="1:21" ht="14.4" customHeight="1" x14ac:dyDescent="0.3">
      <c r="A152" s="660">
        <v>22</v>
      </c>
      <c r="B152" s="661" t="s">
        <v>539</v>
      </c>
      <c r="C152" s="661">
        <v>89301222</v>
      </c>
      <c r="D152" s="740" t="s">
        <v>1642</v>
      </c>
      <c r="E152" s="741" t="s">
        <v>1051</v>
      </c>
      <c r="F152" s="661" t="s">
        <v>1045</v>
      </c>
      <c r="G152" s="661" t="s">
        <v>1091</v>
      </c>
      <c r="H152" s="661" t="s">
        <v>540</v>
      </c>
      <c r="I152" s="661" t="s">
        <v>1095</v>
      </c>
      <c r="J152" s="661" t="s">
        <v>1096</v>
      </c>
      <c r="K152" s="661" t="s">
        <v>605</v>
      </c>
      <c r="L152" s="662">
        <v>314.89999999999998</v>
      </c>
      <c r="M152" s="662">
        <v>314.89999999999998</v>
      </c>
      <c r="N152" s="661">
        <v>1</v>
      </c>
      <c r="O152" s="742">
        <v>0.5</v>
      </c>
      <c r="P152" s="662"/>
      <c r="Q152" s="677">
        <v>0</v>
      </c>
      <c r="R152" s="661"/>
      <c r="S152" s="677">
        <v>0</v>
      </c>
      <c r="T152" s="742"/>
      <c r="U152" s="700">
        <v>0</v>
      </c>
    </row>
    <row r="153" spans="1:21" ht="14.4" customHeight="1" x14ac:dyDescent="0.3">
      <c r="A153" s="660">
        <v>22</v>
      </c>
      <c r="B153" s="661" t="s">
        <v>539</v>
      </c>
      <c r="C153" s="661">
        <v>89301222</v>
      </c>
      <c r="D153" s="740" t="s">
        <v>1642</v>
      </c>
      <c r="E153" s="741" t="s">
        <v>1051</v>
      </c>
      <c r="F153" s="661" t="s">
        <v>1045</v>
      </c>
      <c r="G153" s="661" t="s">
        <v>1290</v>
      </c>
      <c r="H153" s="661" t="s">
        <v>786</v>
      </c>
      <c r="I153" s="661" t="s">
        <v>1291</v>
      </c>
      <c r="J153" s="661" t="s">
        <v>1292</v>
      </c>
      <c r="K153" s="661" t="s">
        <v>1293</v>
      </c>
      <c r="L153" s="662">
        <v>349.88</v>
      </c>
      <c r="M153" s="662">
        <v>349.88</v>
      </c>
      <c r="N153" s="661">
        <v>1</v>
      </c>
      <c r="O153" s="742">
        <v>0.5</v>
      </c>
      <c r="P153" s="662"/>
      <c r="Q153" s="677">
        <v>0</v>
      </c>
      <c r="R153" s="661"/>
      <c r="S153" s="677">
        <v>0</v>
      </c>
      <c r="T153" s="742"/>
      <c r="U153" s="700">
        <v>0</v>
      </c>
    </row>
    <row r="154" spans="1:21" ht="14.4" customHeight="1" x14ac:dyDescent="0.3">
      <c r="A154" s="660">
        <v>22</v>
      </c>
      <c r="B154" s="661" t="s">
        <v>539</v>
      </c>
      <c r="C154" s="661">
        <v>89301222</v>
      </c>
      <c r="D154" s="740" t="s">
        <v>1642</v>
      </c>
      <c r="E154" s="741" t="s">
        <v>1051</v>
      </c>
      <c r="F154" s="661" t="s">
        <v>1045</v>
      </c>
      <c r="G154" s="661" t="s">
        <v>1294</v>
      </c>
      <c r="H154" s="661" t="s">
        <v>786</v>
      </c>
      <c r="I154" s="661" t="s">
        <v>1295</v>
      </c>
      <c r="J154" s="661" t="s">
        <v>1296</v>
      </c>
      <c r="K154" s="661" t="s">
        <v>1208</v>
      </c>
      <c r="L154" s="662">
        <v>202.25</v>
      </c>
      <c r="M154" s="662">
        <v>202.25</v>
      </c>
      <c r="N154" s="661">
        <v>1</v>
      </c>
      <c r="O154" s="742">
        <v>1</v>
      </c>
      <c r="P154" s="662"/>
      <c r="Q154" s="677">
        <v>0</v>
      </c>
      <c r="R154" s="661"/>
      <c r="S154" s="677">
        <v>0</v>
      </c>
      <c r="T154" s="742"/>
      <c r="U154" s="700">
        <v>0</v>
      </c>
    </row>
    <row r="155" spans="1:21" ht="14.4" customHeight="1" x14ac:dyDescent="0.3">
      <c r="A155" s="660">
        <v>22</v>
      </c>
      <c r="B155" s="661" t="s">
        <v>539</v>
      </c>
      <c r="C155" s="661">
        <v>89301222</v>
      </c>
      <c r="D155" s="740" t="s">
        <v>1642</v>
      </c>
      <c r="E155" s="741" t="s">
        <v>1051</v>
      </c>
      <c r="F155" s="661" t="s">
        <v>1045</v>
      </c>
      <c r="G155" s="661" t="s">
        <v>1139</v>
      </c>
      <c r="H155" s="661" t="s">
        <v>786</v>
      </c>
      <c r="I155" s="661" t="s">
        <v>1297</v>
      </c>
      <c r="J155" s="661" t="s">
        <v>1298</v>
      </c>
      <c r="K155" s="661" t="s">
        <v>1142</v>
      </c>
      <c r="L155" s="662">
        <v>168.78</v>
      </c>
      <c r="M155" s="662">
        <v>168.78</v>
      </c>
      <c r="N155" s="661">
        <v>1</v>
      </c>
      <c r="O155" s="742">
        <v>0.5</v>
      </c>
      <c r="P155" s="662"/>
      <c r="Q155" s="677">
        <v>0</v>
      </c>
      <c r="R155" s="661"/>
      <c r="S155" s="677">
        <v>0</v>
      </c>
      <c r="T155" s="742"/>
      <c r="U155" s="700">
        <v>0</v>
      </c>
    </row>
    <row r="156" spans="1:21" ht="14.4" customHeight="1" x14ac:dyDescent="0.3">
      <c r="A156" s="660">
        <v>22</v>
      </c>
      <c r="B156" s="661" t="s">
        <v>539</v>
      </c>
      <c r="C156" s="661">
        <v>89301222</v>
      </c>
      <c r="D156" s="740" t="s">
        <v>1642</v>
      </c>
      <c r="E156" s="741" t="s">
        <v>1051</v>
      </c>
      <c r="F156" s="661" t="s">
        <v>1045</v>
      </c>
      <c r="G156" s="661" t="s">
        <v>1299</v>
      </c>
      <c r="H156" s="661" t="s">
        <v>540</v>
      </c>
      <c r="I156" s="661" t="s">
        <v>1300</v>
      </c>
      <c r="J156" s="661" t="s">
        <v>1301</v>
      </c>
      <c r="K156" s="661" t="s">
        <v>1302</v>
      </c>
      <c r="L156" s="662">
        <v>0</v>
      </c>
      <c r="M156" s="662">
        <v>0</v>
      </c>
      <c r="N156" s="661">
        <v>1</v>
      </c>
      <c r="O156" s="742">
        <v>1</v>
      </c>
      <c r="P156" s="662"/>
      <c r="Q156" s="677"/>
      <c r="R156" s="661"/>
      <c r="S156" s="677">
        <v>0</v>
      </c>
      <c r="T156" s="742"/>
      <c r="U156" s="700">
        <v>0</v>
      </c>
    </row>
    <row r="157" spans="1:21" ht="14.4" customHeight="1" x14ac:dyDescent="0.3">
      <c r="A157" s="660">
        <v>22</v>
      </c>
      <c r="B157" s="661" t="s">
        <v>539</v>
      </c>
      <c r="C157" s="661">
        <v>89301222</v>
      </c>
      <c r="D157" s="740" t="s">
        <v>1642</v>
      </c>
      <c r="E157" s="741" t="s">
        <v>1051</v>
      </c>
      <c r="F157" s="661" t="s">
        <v>1045</v>
      </c>
      <c r="G157" s="661" t="s">
        <v>1299</v>
      </c>
      <c r="H157" s="661" t="s">
        <v>786</v>
      </c>
      <c r="I157" s="661" t="s">
        <v>1303</v>
      </c>
      <c r="J157" s="661" t="s">
        <v>1301</v>
      </c>
      <c r="K157" s="661" t="s">
        <v>1304</v>
      </c>
      <c r="L157" s="662">
        <v>305.08</v>
      </c>
      <c r="M157" s="662">
        <v>305.08</v>
      </c>
      <c r="N157" s="661">
        <v>1</v>
      </c>
      <c r="O157" s="742">
        <v>0.5</v>
      </c>
      <c r="P157" s="662">
        <v>305.08</v>
      </c>
      <c r="Q157" s="677">
        <v>1</v>
      </c>
      <c r="R157" s="661">
        <v>1</v>
      </c>
      <c r="S157" s="677">
        <v>1</v>
      </c>
      <c r="T157" s="742">
        <v>0.5</v>
      </c>
      <c r="U157" s="700">
        <v>1</v>
      </c>
    </row>
    <row r="158" spans="1:21" ht="14.4" customHeight="1" x14ac:dyDescent="0.3">
      <c r="A158" s="660">
        <v>22</v>
      </c>
      <c r="B158" s="661" t="s">
        <v>539</v>
      </c>
      <c r="C158" s="661">
        <v>89301222</v>
      </c>
      <c r="D158" s="740" t="s">
        <v>1642</v>
      </c>
      <c r="E158" s="741" t="s">
        <v>1051</v>
      </c>
      <c r="F158" s="661" t="s">
        <v>1045</v>
      </c>
      <c r="G158" s="661" t="s">
        <v>1305</v>
      </c>
      <c r="H158" s="661" t="s">
        <v>540</v>
      </c>
      <c r="I158" s="661" t="s">
        <v>1306</v>
      </c>
      <c r="J158" s="661" t="s">
        <v>777</v>
      </c>
      <c r="K158" s="661" t="s">
        <v>1307</v>
      </c>
      <c r="L158" s="662">
        <v>56.69</v>
      </c>
      <c r="M158" s="662">
        <v>56.69</v>
      </c>
      <c r="N158" s="661">
        <v>1</v>
      </c>
      <c r="O158" s="742">
        <v>0.5</v>
      </c>
      <c r="P158" s="662"/>
      <c r="Q158" s="677">
        <v>0</v>
      </c>
      <c r="R158" s="661"/>
      <c r="S158" s="677">
        <v>0</v>
      </c>
      <c r="T158" s="742"/>
      <c r="U158" s="700">
        <v>0</v>
      </c>
    </row>
    <row r="159" spans="1:21" ht="14.4" customHeight="1" x14ac:dyDescent="0.3">
      <c r="A159" s="660">
        <v>22</v>
      </c>
      <c r="B159" s="661" t="s">
        <v>539</v>
      </c>
      <c r="C159" s="661">
        <v>89301222</v>
      </c>
      <c r="D159" s="740" t="s">
        <v>1642</v>
      </c>
      <c r="E159" s="741" t="s">
        <v>1051</v>
      </c>
      <c r="F159" s="661" t="s">
        <v>1045</v>
      </c>
      <c r="G159" s="661" t="s">
        <v>1308</v>
      </c>
      <c r="H159" s="661" t="s">
        <v>786</v>
      </c>
      <c r="I159" s="661" t="s">
        <v>1309</v>
      </c>
      <c r="J159" s="661" t="s">
        <v>1310</v>
      </c>
      <c r="K159" s="661" t="s">
        <v>1311</v>
      </c>
      <c r="L159" s="662">
        <v>140.03</v>
      </c>
      <c r="M159" s="662">
        <v>420.09000000000003</v>
      </c>
      <c r="N159" s="661">
        <v>3</v>
      </c>
      <c r="O159" s="742">
        <v>1</v>
      </c>
      <c r="P159" s="662"/>
      <c r="Q159" s="677">
        <v>0</v>
      </c>
      <c r="R159" s="661"/>
      <c r="S159" s="677">
        <v>0</v>
      </c>
      <c r="T159" s="742"/>
      <c r="U159" s="700">
        <v>0</v>
      </c>
    </row>
    <row r="160" spans="1:21" ht="14.4" customHeight="1" x14ac:dyDescent="0.3">
      <c r="A160" s="660">
        <v>22</v>
      </c>
      <c r="B160" s="661" t="s">
        <v>539</v>
      </c>
      <c r="C160" s="661">
        <v>89301222</v>
      </c>
      <c r="D160" s="740" t="s">
        <v>1642</v>
      </c>
      <c r="E160" s="741" t="s">
        <v>1051</v>
      </c>
      <c r="F160" s="661" t="s">
        <v>1045</v>
      </c>
      <c r="G160" s="661" t="s">
        <v>1312</v>
      </c>
      <c r="H160" s="661" t="s">
        <v>540</v>
      </c>
      <c r="I160" s="661" t="s">
        <v>1313</v>
      </c>
      <c r="J160" s="661" t="s">
        <v>1314</v>
      </c>
      <c r="K160" s="661" t="s">
        <v>1315</v>
      </c>
      <c r="L160" s="662">
        <v>0</v>
      </c>
      <c r="M160" s="662">
        <v>0</v>
      </c>
      <c r="N160" s="661">
        <v>1</v>
      </c>
      <c r="O160" s="742">
        <v>1</v>
      </c>
      <c r="P160" s="662">
        <v>0</v>
      </c>
      <c r="Q160" s="677"/>
      <c r="R160" s="661">
        <v>1</v>
      </c>
      <c r="S160" s="677">
        <v>1</v>
      </c>
      <c r="T160" s="742">
        <v>1</v>
      </c>
      <c r="U160" s="700">
        <v>1</v>
      </c>
    </row>
    <row r="161" spans="1:21" ht="14.4" customHeight="1" x14ac:dyDescent="0.3">
      <c r="A161" s="660">
        <v>22</v>
      </c>
      <c r="B161" s="661" t="s">
        <v>539</v>
      </c>
      <c r="C161" s="661">
        <v>89301222</v>
      </c>
      <c r="D161" s="740" t="s">
        <v>1642</v>
      </c>
      <c r="E161" s="741" t="s">
        <v>1051</v>
      </c>
      <c r="F161" s="661" t="s">
        <v>1045</v>
      </c>
      <c r="G161" s="661" t="s">
        <v>1316</v>
      </c>
      <c r="H161" s="661" t="s">
        <v>786</v>
      </c>
      <c r="I161" s="661" t="s">
        <v>1317</v>
      </c>
      <c r="J161" s="661" t="s">
        <v>1318</v>
      </c>
      <c r="K161" s="661" t="s">
        <v>1319</v>
      </c>
      <c r="L161" s="662">
        <v>67.42</v>
      </c>
      <c r="M161" s="662">
        <v>67.42</v>
      </c>
      <c r="N161" s="661">
        <v>1</v>
      </c>
      <c r="O161" s="742">
        <v>0.5</v>
      </c>
      <c r="P161" s="662">
        <v>67.42</v>
      </c>
      <c r="Q161" s="677">
        <v>1</v>
      </c>
      <c r="R161" s="661">
        <v>1</v>
      </c>
      <c r="S161" s="677">
        <v>1</v>
      </c>
      <c r="T161" s="742">
        <v>0.5</v>
      </c>
      <c r="U161" s="700">
        <v>1</v>
      </c>
    </row>
    <row r="162" spans="1:21" ht="14.4" customHeight="1" x14ac:dyDescent="0.3">
      <c r="A162" s="660">
        <v>22</v>
      </c>
      <c r="B162" s="661" t="s">
        <v>539</v>
      </c>
      <c r="C162" s="661">
        <v>89301222</v>
      </c>
      <c r="D162" s="740" t="s">
        <v>1642</v>
      </c>
      <c r="E162" s="741" t="s">
        <v>1051</v>
      </c>
      <c r="F162" s="661" t="s">
        <v>1045</v>
      </c>
      <c r="G162" s="661" t="s">
        <v>1320</v>
      </c>
      <c r="H162" s="661" t="s">
        <v>540</v>
      </c>
      <c r="I162" s="661" t="s">
        <v>1321</v>
      </c>
      <c r="J162" s="661" t="s">
        <v>1322</v>
      </c>
      <c r="K162" s="661" t="s">
        <v>1323</v>
      </c>
      <c r="L162" s="662">
        <v>330.74</v>
      </c>
      <c r="M162" s="662">
        <v>330.74</v>
      </c>
      <c r="N162" s="661">
        <v>1</v>
      </c>
      <c r="O162" s="742">
        <v>1</v>
      </c>
      <c r="P162" s="662"/>
      <c r="Q162" s="677">
        <v>0</v>
      </c>
      <c r="R162" s="661"/>
      <c r="S162" s="677">
        <v>0</v>
      </c>
      <c r="T162" s="742"/>
      <c r="U162" s="700">
        <v>0</v>
      </c>
    </row>
    <row r="163" spans="1:21" ht="14.4" customHeight="1" x14ac:dyDescent="0.3">
      <c r="A163" s="660">
        <v>22</v>
      </c>
      <c r="B163" s="661" t="s">
        <v>539</v>
      </c>
      <c r="C163" s="661">
        <v>89301222</v>
      </c>
      <c r="D163" s="740" t="s">
        <v>1642</v>
      </c>
      <c r="E163" s="741" t="s">
        <v>1051</v>
      </c>
      <c r="F163" s="661" t="s">
        <v>1045</v>
      </c>
      <c r="G163" s="661" t="s">
        <v>1320</v>
      </c>
      <c r="H163" s="661" t="s">
        <v>540</v>
      </c>
      <c r="I163" s="661" t="s">
        <v>1324</v>
      </c>
      <c r="J163" s="661" t="s">
        <v>1322</v>
      </c>
      <c r="K163" s="661" t="s">
        <v>1325</v>
      </c>
      <c r="L163" s="662">
        <v>110.25</v>
      </c>
      <c r="M163" s="662">
        <v>220.5</v>
      </c>
      <c r="N163" s="661">
        <v>2</v>
      </c>
      <c r="O163" s="742">
        <v>1</v>
      </c>
      <c r="P163" s="662"/>
      <c r="Q163" s="677">
        <v>0</v>
      </c>
      <c r="R163" s="661"/>
      <c r="S163" s="677">
        <v>0</v>
      </c>
      <c r="T163" s="742"/>
      <c r="U163" s="700">
        <v>0</v>
      </c>
    </row>
    <row r="164" spans="1:21" ht="14.4" customHeight="1" x14ac:dyDescent="0.3">
      <c r="A164" s="660">
        <v>22</v>
      </c>
      <c r="B164" s="661" t="s">
        <v>539</v>
      </c>
      <c r="C164" s="661">
        <v>89301222</v>
      </c>
      <c r="D164" s="740" t="s">
        <v>1642</v>
      </c>
      <c r="E164" s="741" t="s">
        <v>1051</v>
      </c>
      <c r="F164" s="661" t="s">
        <v>1045</v>
      </c>
      <c r="G164" s="661" t="s">
        <v>1326</v>
      </c>
      <c r="H164" s="661" t="s">
        <v>540</v>
      </c>
      <c r="I164" s="661" t="s">
        <v>1327</v>
      </c>
      <c r="J164" s="661" t="s">
        <v>1328</v>
      </c>
      <c r="K164" s="661" t="s">
        <v>1329</v>
      </c>
      <c r="L164" s="662">
        <v>87.55</v>
      </c>
      <c r="M164" s="662">
        <v>262.64999999999998</v>
      </c>
      <c r="N164" s="661">
        <v>3</v>
      </c>
      <c r="O164" s="742">
        <v>1</v>
      </c>
      <c r="P164" s="662"/>
      <c r="Q164" s="677">
        <v>0</v>
      </c>
      <c r="R164" s="661"/>
      <c r="S164" s="677">
        <v>0</v>
      </c>
      <c r="T164" s="742"/>
      <c r="U164" s="700">
        <v>0</v>
      </c>
    </row>
    <row r="165" spans="1:21" ht="14.4" customHeight="1" x14ac:dyDescent="0.3">
      <c r="A165" s="660">
        <v>22</v>
      </c>
      <c r="B165" s="661" t="s">
        <v>539</v>
      </c>
      <c r="C165" s="661">
        <v>89301222</v>
      </c>
      <c r="D165" s="740" t="s">
        <v>1642</v>
      </c>
      <c r="E165" s="741" t="s">
        <v>1051</v>
      </c>
      <c r="F165" s="661" t="s">
        <v>1045</v>
      </c>
      <c r="G165" s="661" t="s">
        <v>1330</v>
      </c>
      <c r="H165" s="661" t="s">
        <v>540</v>
      </c>
      <c r="I165" s="661" t="s">
        <v>1331</v>
      </c>
      <c r="J165" s="661" t="s">
        <v>1332</v>
      </c>
      <c r="K165" s="661" t="s">
        <v>1333</v>
      </c>
      <c r="L165" s="662">
        <v>302.42</v>
      </c>
      <c r="M165" s="662">
        <v>302.42</v>
      </c>
      <c r="N165" s="661">
        <v>1</v>
      </c>
      <c r="O165" s="742">
        <v>0.5</v>
      </c>
      <c r="P165" s="662"/>
      <c r="Q165" s="677">
        <v>0</v>
      </c>
      <c r="R165" s="661"/>
      <c r="S165" s="677">
        <v>0</v>
      </c>
      <c r="T165" s="742"/>
      <c r="U165" s="700">
        <v>0</v>
      </c>
    </row>
    <row r="166" spans="1:21" ht="14.4" customHeight="1" x14ac:dyDescent="0.3">
      <c r="A166" s="660">
        <v>22</v>
      </c>
      <c r="B166" s="661" t="s">
        <v>539</v>
      </c>
      <c r="C166" s="661">
        <v>89301222</v>
      </c>
      <c r="D166" s="740" t="s">
        <v>1642</v>
      </c>
      <c r="E166" s="741" t="s">
        <v>1051</v>
      </c>
      <c r="F166" s="661" t="s">
        <v>1045</v>
      </c>
      <c r="G166" s="661" t="s">
        <v>1334</v>
      </c>
      <c r="H166" s="661" t="s">
        <v>540</v>
      </c>
      <c r="I166" s="661" t="s">
        <v>1335</v>
      </c>
      <c r="J166" s="661" t="s">
        <v>1336</v>
      </c>
      <c r="K166" s="661" t="s">
        <v>1337</v>
      </c>
      <c r="L166" s="662">
        <v>23.46</v>
      </c>
      <c r="M166" s="662">
        <v>46.92</v>
      </c>
      <c r="N166" s="661">
        <v>2</v>
      </c>
      <c r="O166" s="742">
        <v>0.5</v>
      </c>
      <c r="P166" s="662"/>
      <c r="Q166" s="677">
        <v>0</v>
      </c>
      <c r="R166" s="661"/>
      <c r="S166" s="677">
        <v>0</v>
      </c>
      <c r="T166" s="742"/>
      <c r="U166" s="700">
        <v>0</v>
      </c>
    </row>
    <row r="167" spans="1:21" ht="14.4" customHeight="1" x14ac:dyDescent="0.3">
      <c r="A167" s="660">
        <v>22</v>
      </c>
      <c r="B167" s="661" t="s">
        <v>539</v>
      </c>
      <c r="C167" s="661">
        <v>89301222</v>
      </c>
      <c r="D167" s="740" t="s">
        <v>1642</v>
      </c>
      <c r="E167" s="741" t="s">
        <v>1051</v>
      </c>
      <c r="F167" s="661" t="s">
        <v>1045</v>
      </c>
      <c r="G167" s="661" t="s">
        <v>1338</v>
      </c>
      <c r="H167" s="661" t="s">
        <v>540</v>
      </c>
      <c r="I167" s="661" t="s">
        <v>1339</v>
      </c>
      <c r="J167" s="661" t="s">
        <v>1340</v>
      </c>
      <c r="K167" s="661" t="s">
        <v>1341</v>
      </c>
      <c r="L167" s="662">
        <v>0</v>
      </c>
      <c r="M167" s="662">
        <v>0</v>
      </c>
      <c r="N167" s="661">
        <v>1</v>
      </c>
      <c r="O167" s="742">
        <v>1</v>
      </c>
      <c r="P167" s="662"/>
      <c r="Q167" s="677"/>
      <c r="R167" s="661"/>
      <c r="S167" s="677">
        <v>0</v>
      </c>
      <c r="T167" s="742"/>
      <c r="U167" s="700">
        <v>0</v>
      </c>
    </row>
    <row r="168" spans="1:21" ht="14.4" customHeight="1" x14ac:dyDescent="0.3">
      <c r="A168" s="660">
        <v>22</v>
      </c>
      <c r="B168" s="661" t="s">
        <v>539</v>
      </c>
      <c r="C168" s="661">
        <v>89301222</v>
      </c>
      <c r="D168" s="740" t="s">
        <v>1642</v>
      </c>
      <c r="E168" s="741" t="s">
        <v>1051</v>
      </c>
      <c r="F168" s="661" t="s">
        <v>1045</v>
      </c>
      <c r="G168" s="661" t="s">
        <v>1342</v>
      </c>
      <c r="H168" s="661" t="s">
        <v>540</v>
      </c>
      <c r="I168" s="661" t="s">
        <v>1343</v>
      </c>
      <c r="J168" s="661" t="s">
        <v>1344</v>
      </c>
      <c r="K168" s="661" t="s">
        <v>1345</v>
      </c>
      <c r="L168" s="662">
        <v>668.45</v>
      </c>
      <c r="M168" s="662">
        <v>668.45</v>
      </c>
      <c r="N168" s="661">
        <v>1</v>
      </c>
      <c r="O168" s="742">
        <v>1</v>
      </c>
      <c r="P168" s="662">
        <v>668.45</v>
      </c>
      <c r="Q168" s="677">
        <v>1</v>
      </c>
      <c r="R168" s="661">
        <v>1</v>
      </c>
      <c r="S168" s="677">
        <v>1</v>
      </c>
      <c r="T168" s="742">
        <v>1</v>
      </c>
      <c r="U168" s="700">
        <v>1</v>
      </c>
    </row>
    <row r="169" spans="1:21" ht="14.4" customHeight="1" x14ac:dyDescent="0.3">
      <c r="A169" s="660">
        <v>22</v>
      </c>
      <c r="B169" s="661" t="s">
        <v>539</v>
      </c>
      <c r="C169" s="661">
        <v>89301222</v>
      </c>
      <c r="D169" s="740" t="s">
        <v>1642</v>
      </c>
      <c r="E169" s="741" t="s">
        <v>1051</v>
      </c>
      <c r="F169" s="661" t="s">
        <v>1045</v>
      </c>
      <c r="G169" s="661" t="s">
        <v>1342</v>
      </c>
      <c r="H169" s="661" t="s">
        <v>540</v>
      </c>
      <c r="I169" s="661" t="s">
        <v>1346</v>
      </c>
      <c r="J169" s="661" t="s">
        <v>1344</v>
      </c>
      <c r="K169" s="661" t="s">
        <v>1347</v>
      </c>
      <c r="L169" s="662">
        <v>190.98</v>
      </c>
      <c r="M169" s="662">
        <v>190.98</v>
      </c>
      <c r="N169" s="661">
        <v>1</v>
      </c>
      <c r="O169" s="742">
        <v>0.5</v>
      </c>
      <c r="P169" s="662"/>
      <c r="Q169" s="677">
        <v>0</v>
      </c>
      <c r="R169" s="661"/>
      <c r="S169" s="677">
        <v>0</v>
      </c>
      <c r="T169" s="742"/>
      <c r="U169" s="700">
        <v>0</v>
      </c>
    </row>
    <row r="170" spans="1:21" ht="14.4" customHeight="1" x14ac:dyDescent="0.3">
      <c r="A170" s="660">
        <v>22</v>
      </c>
      <c r="B170" s="661" t="s">
        <v>539</v>
      </c>
      <c r="C170" s="661">
        <v>89301222</v>
      </c>
      <c r="D170" s="740" t="s">
        <v>1642</v>
      </c>
      <c r="E170" s="741" t="s">
        <v>1051</v>
      </c>
      <c r="F170" s="661" t="s">
        <v>1045</v>
      </c>
      <c r="G170" s="661" t="s">
        <v>1342</v>
      </c>
      <c r="H170" s="661" t="s">
        <v>540</v>
      </c>
      <c r="I170" s="661" t="s">
        <v>1348</v>
      </c>
      <c r="J170" s="661" t="s">
        <v>1349</v>
      </c>
      <c r="K170" s="661" t="s">
        <v>1350</v>
      </c>
      <c r="L170" s="662">
        <v>0</v>
      </c>
      <c r="M170" s="662">
        <v>0</v>
      </c>
      <c r="N170" s="661">
        <v>1</v>
      </c>
      <c r="O170" s="742">
        <v>1</v>
      </c>
      <c r="P170" s="662">
        <v>0</v>
      </c>
      <c r="Q170" s="677"/>
      <c r="R170" s="661">
        <v>1</v>
      </c>
      <c r="S170" s="677">
        <v>1</v>
      </c>
      <c r="T170" s="742">
        <v>1</v>
      </c>
      <c r="U170" s="700">
        <v>1</v>
      </c>
    </row>
    <row r="171" spans="1:21" ht="14.4" customHeight="1" x14ac:dyDescent="0.3">
      <c r="A171" s="660">
        <v>22</v>
      </c>
      <c r="B171" s="661" t="s">
        <v>539</v>
      </c>
      <c r="C171" s="661">
        <v>89301222</v>
      </c>
      <c r="D171" s="740" t="s">
        <v>1642</v>
      </c>
      <c r="E171" s="741" t="s">
        <v>1051</v>
      </c>
      <c r="F171" s="661" t="s">
        <v>1045</v>
      </c>
      <c r="G171" s="661" t="s">
        <v>1342</v>
      </c>
      <c r="H171" s="661" t="s">
        <v>540</v>
      </c>
      <c r="I171" s="661" t="s">
        <v>1351</v>
      </c>
      <c r="J171" s="661" t="s">
        <v>1344</v>
      </c>
      <c r="K171" s="661" t="s">
        <v>1350</v>
      </c>
      <c r="L171" s="662">
        <v>0</v>
      </c>
      <c r="M171" s="662">
        <v>0</v>
      </c>
      <c r="N171" s="661">
        <v>1</v>
      </c>
      <c r="O171" s="742">
        <v>1</v>
      </c>
      <c r="P171" s="662"/>
      <c r="Q171" s="677"/>
      <c r="R171" s="661"/>
      <c r="S171" s="677">
        <v>0</v>
      </c>
      <c r="T171" s="742"/>
      <c r="U171" s="700">
        <v>0</v>
      </c>
    </row>
    <row r="172" spans="1:21" ht="14.4" customHeight="1" x14ac:dyDescent="0.3">
      <c r="A172" s="660">
        <v>22</v>
      </c>
      <c r="B172" s="661" t="s">
        <v>539</v>
      </c>
      <c r="C172" s="661">
        <v>89301222</v>
      </c>
      <c r="D172" s="740" t="s">
        <v>1642</v>
      </c>
      <c r="E172" s="741" t="s">
        <v>1051</v>
      </c>
      <c r="F172" s="661" t="s">
        <v>1045</v>
      </c>
      <c r="G172" s="661" t="s">
        <v>1352</v>
      </c>
      <c r="H172" s="661" t="s">
        <v>540</v>
      </c>
      <c r="I172" s="661" t="s">
        <v>1353</v>
      </c>
      <c r="J172" s="661" t="s">
        <v>1354</v>
      </c>
      <c r="K172" s="661" t="s">
        <v>1355</v>
      </c>
      <c r="L172" s="662">
        <v>0</v>
      </c>
      <c r="M172" s="662">
        <v>0</v>
      </c>
      <c r="N172" s="661">
        <v>1</v>
      </c>
      <c r="O172" s="742">
        <v>1</v>
      </c>
      <c r="P172" s="662"/>
      <c r="Q172" s="677"/>
      <c r="R172" s="661"/>
      <c r="S172" s="677">
        <v>0</v>
      </c>
      <c r="T172" s="742"/>
      <c r="U172" s="700">
        <v>0</v>
      </c>
    </row>
    <row r="173" spans="1:21" ht="14.4" customHeight="1" x14ac:dyDescent="0.3">
      <c r="A173" s="660">
        <v>22</v>
      </c>
      <c r="B173" s="661" t="s">
        <v>539</v>
      </c>
      <c r="C173" s="661">
        <v>89301222</v>
      </c>
      <c r="D173" s="740" t="s">
        <v>1642</v>
      </c>
      <c r="E173" s="741" t="s">
        <v>1051</v>
      </c>
      <c r="F173" s="661" t="s">
        <v>1045</v>
      </c>
      <c r="G173" s="661" t="s">
        <v>1352</v>
      </c>
      <c r="H173" s="661" t="s">
        <v>540</v>
      </c>
      <c r="I173" s="661" t="s">
        <v>1356</v>
      </c>
      <c r="J173" s="661" t="s">
        <v>1357</v>
      </c>
      <c r="K173" s="661" t="s">
        <v>1358</v>
      </c>
      <c r="L173" s="662">
        <v>99.04</v>
      </c>
      <c r="M173" s="662">
        <v>99.04</v>
      </c>
      <c r="N173" s="661">
        <v>1</v>
      </c>
      <c r="O173" s="742">
        <v>0.5</v>
      </c>
      <c r="P173" s="662"/>
      <c r="Q173" s="677">
        <v>0</v>
      </c>
      <c r="R173" s="661"/>
      <c r="S173" s="677">
        <v>0</v>
      </c>
      <c r="T173" s="742"/>
      <c r="U173" s="700">
        <v>0</v>
      </c>
    </row>
    <row r="174" spans="1:21" ht="14.4" customHeight="1" x14ac:dyDescent="0.3">
      <c r="A174" s="660">
        <v>22</v>
      </c>
      <c r="B174" s="661" t="s">
        <v>539</v>
      </c>
      <c r="C174" s="661">
        <v>89301222</v>
      </c>
      <c r="D174" s="740" t="s">
        <v>1642</v>
      </c>
      <c r="E174" s="741" t="s">
        <v>1051</v>
      </c>
      <c r="F174" s="661" t="s">
        <v>1045</v>
      </c>
      <c r="G174" s="661" t="s">
        <v>1359</v>
      </c>
      <c r="H174" s="661" t="s">
        <v>540</v>
      </c>
      <c r="I174" s="661" t="s">
        <v>1360</v>
      </c>
      <c r="J174" s="661" t="s">
        <v>1361</v>
      </c>
      <c r="K174" s="661" t="s">
        <v>1362</v>
      </c>
      <c r="L174" s="662">
        <v>0</v>
      </c>
      <c r="M174" s="662">
        <v>0</v>
      </c>
      <c r="N174" s="661">
        <v>2</v>
      </c>
      <c r="O174" s="742">
        <v>0.5</v>
      </c>
      <c r="P174" s="662"/>
      <c r="Q174" s="677"/>
      <c r="R174" s="661"/>
      <c r="S174" s="677">
        <v>0</v>
      </c>
      <c r="T174" s="742"/>
      <c r="U174" s="700">
        <v>0</v>
      </c>
    </row>
    <row r="175" spans="1:21" ht="14.4" customHeight="1" x14ac:dyDescent="0.3">
      <c r="A175" s="660">
        <v>22</v>
      </c>
      <c r="B175" s="661" t="s">
        <v>539</v>
      </c>
      <c r="C175" s="661">
        <v>89301222</v>
      </c>
      <c r="D175" s="740" t="s">
        <v>1642</v>
      </c>
      <c r="E175" s="741" t="s">
        <v>1051</v>
      </c>
      <c r="F175" s="661" t="s">
        <v>1045</v>
      </c>
      <c r="G175" s="661" t="s">
        <v>1160</v>
      </c>
      <c r="H175" s="661" t="s">
        <v>540</v>
      </c>
      <c r="I175" s="661" t="s">
        <v>1363</v>
      </c>
      <c r="J175" s="661" t="s">
        <v>1364</v>
      </c>
      <c r="K175" s="661" t="s">
        <v>1304</v>
      </c>
      <c r="L175" s="662">
        <v>286.63</v>
      </c>
      <c r="M175" s="662">
        <v>286.63</v>
      </c>
      <c r="N175" s="661">
        <v>1</v>
      </c>
      <c r="O175" s="742">
        <v>1</v>
      </c>
      <c r="P175" s="662">
        <v>286.63</v>
      </c>
      <c r="Q175" s="677">
        <v>1</v>
      </c>
      <c r="R175" s="661">
        <v>1</v>
      </c>
      <c r="S175" s="677">
        <v>1</v>
      </c>
      <c r="T175" s="742">
        <v>1</v>
      </c>
      <c r="U175" s="700">
        <v>1</v>
      </c>
    </row>
    <row r="176" spans="1:21" ht="14.4" customHeight="1" x14ac:dyDescent="0.3">
      <c r="A176" s="660">
        <v>22</v>
      </c>
      <c r="B176" s="661" t="s">
        <v>539</v>
      </c>
      <c r="C176" s="661">
        <v>89301222</v>
      </c>
      <c r="D176" s="740" t="s">
        <v>1642</v>
      </c>
      <c r="E176" s="741" t="s">
        <v>1051</v>
      </c>
      <c r="F176" s="661" t="s">
        <v>1045</v>
      </c>
      <c r="G176" s="661" t="s">
        <v>1365</v>
      </c>
      <c r="H176" s="661" t="s">
        <v>540</v>
      </c>
      <c r="I176" s="661" t="s">
        <v>1366</v>
      </c>
      <c r="J176" s="661" t="s">
        <v>1367</v>
      </c>
      <c r="K176" s="661" t="s">
        <v>643</v>
      </c>
      <c r="L176" s="662">
        <v>0</v>
      </c>
      <c r="M176" s="662">
        <v>0</v>
      </c>
      <c r="N176" s="661">
        <v>3</v>
      </c>
      <c r="O176" s="742">
        <v>2</v>
      </c>
      <c r="P176" s="662">
        <v>0</v>
      </c>
      <c r="Q176" s="677"/>
      <c r="R176" s="661">
        <v>1</v>
      </c>
      <c r="S176" s="677">
        <v>0.33333333333333331</v>
      </c>
      <c r="T176" s="742">
        <v>0.5</v>
      </c>
      <c r="U176" s="700">
        <v>0.25</v>
      </c>
    </row>
    <row r="177" spans="1:21" ht="14.4" customHeight="1" x14ac:dyDescent="0.3">
      <c r="A177" s="660">
        <v>22</v>
      </c>
      <c r="B177" s="661" t="s">
        <v>539</v>
      </c>
      <c r="C177" s="661">
        <v>89301222</v>
      </c>
      <c r="D177" s="740" t="s">
        <v>1642</v>
      </c>
      <c r="E177" s="741" t="s">
        <v>1051</v>
      </c>
      <c r="F177" s="661" t="s">
        <v>1045</v>
      </c>
      <c r="G177" s="661" t="s">
        <v>1365</v>
      </c>
      <c r="H177" s="661" t="s">
        <v>540</v>
      </c>
      <c r="I177" s="661" t="s">
        <v>1368</v>
      </c>
      <c r="J177" s="661" t="s">
        <v>1367</v>
      </c>
      <c r="K177" s="661" t="s">
        <v>646</v>
      </c>
      <c r="L177" s="662">
        <v>0</v>
      </c>
      <c r="M177" s="662">
        <v>0</v>
      </c>
      <c r="N177" s="661">
        <v>23</v>
      </c>
      <c r="O177" s="742">
        <v>21</v>
      </c>
      <c r="P177" s="662">
        <v>0</v>
      </c>
      <c r="Q177" s="677"/>
      <c r="R177" s="661">
        <v>1</v>
      </c>
      <c r="S177" s="677">
        <v>4.3478260869565216E-2</v>
      </c>
      <c r="T177" s="742">
        <v>1</v>
      </c>
      <c r="U177" s="700">
        <v>4.7619047619047616E-2</v>
      </c>
    </row>
    <row r="178" spans="1:21" ht="14.4" customHeight="1" x14ac:dyDescent="0.3">
      <c r="A178" s="660">
        <v>22</v>
      </c>
      <c r="B178" s="661" t="s">
        <v>539</v>
      </c>
      <c r="C178" s="661">
        <v>89301222</v>
      </c>
      <c r="D178" s="740" t="s">
        <v>1642</v>
      </c>
      <c r="E178" s="741" t="s">
        <v>1051</v>
      </c>
      <c r="F178" s="661" t="s">
        <v>1045</v>
      </c>
      <c r="G178" s="661" t="s">
        <v>1365</v>
      </c>
      <c r="H178" s="661" t="s">
        <v>540</v>
      </c>
      <c r="I178" s="661" t="s">
        <v>1369</v>
      </c>
      <c r="J178" s="661" t="s">
        <v>1367</v>
      </c>
      <c r="K178" s="661" t="s">
        <v>646</v>
      </c>
      <c r="L178" s="662">
        <v>0</v>
      </c>
      <c r="M178" s="662">
        <v>0</v>
      </c>
      <c r="N178" s="661">
        <v>1</v>
      </c>
      <c r="O178" s="742">
        <v>1</v>
      </c>
      <c r="P178" s="662"/>
      <c r="Q178" s="677"/>
      <c r="R178" s="661"/>
      <c r="S178" s="677">
        <v>0</v>
      </c>
      <c r="T178" s="742"/>
      <c r="U178" s="700">
        <v>0</v>
      </c>
    </row>
    <row r="179" spans="1:21" ht="14.4" customHeight="1" x14ac:dyDescent="0.3">
      <c r="A179" s="660">
        <v>22</v>
      </c>
      <c r="B179" s="661" t="s">
        <v>539</v>
      </c>
      <c r="C179" s="661">
        <v>89301222</v>
      </c>
      <c r="D179" s="740" t="s">
        <v>1642</v>
      </c>
      <c r="E179" s="741" t="s">
        <v>1051</v>
      </c>
      <c r="F179" s="661" t="s">
        <v>1045</v>
      </c>
      <c r="G179" s="661" t="s">
        <v>1370</v>
      </c>
      <c r="H179" s="661" t="s">
        <v>540</v>
      </c>
      <c r="I179" s="661" t="s">
        <v>1371</v>
      </c>
      <c r="J179" s="661" t="s">
        <v>1372</v>
      </c>
      <c r="K179" s="661" t="s">
        <v>1373</v>
      </c>
      <c r="L179" s="662">
        <v>0</v>
      </c>
      <c r="M179" s="662">
        <v>0</v>
      </c>
      <c r="N179" s="661">
        <v>1</v>
      </c>
      <c r="O179" s="742">
        <v>1</v>
      </c>
      <c r="P179" s="662">
        <v>0</v>
      </c>
      <c r="Q179" s="677"/>
      <c r="R179" s="661">
        <v>1</v>
      </c>
      <c r="S179" s="677">
        <v>1</v>
      </c>
      <c r="T179" s="742">
        <v>1</v>
      </c>
      <c r="U179" s="700">
        <v>1</v>
      </c>
    </row>
    <row r="180" spans="1:21" ht="14.4" customHeight="1" x14ac:dyDescent="0.3">
      <c r="A180" s="660">
        <v>22</v>
      </c>
      <c r="B180" s="661" t="s">
        <v>539</v>
      </c>
      <c r="C180" s="661">
        <v>89301222</v>
      </c>
      <c r="D180" s="740" t="s">
        <v>1642</v>
      </c>
      <c r="E180" s="741" t="s">
        <v>1051</v>
      </c>
      <c r="F180" s="661" t="s">
        <v>1045</v>
      </c>
      <c r="G180" s="661" t="s">
        <v>1374</v>
      </c>
      <c r="H180" s="661" t="s">
        <v>540</v>
      </c>
      <c r="I180" s="661" t="s">
        <v>1375</v>
      </c>
      <c r="J180" s="661" t="s">
        <v>1376</v>
      </c>
      <c r="K180" s="661" t="s">
        <v>1377</v>
      </c>
      <c r="L180" s="662">
        <v>738.41</v>
      </c>
      <c r="M180" s="662">
        <v>738.41</v>
      </c>
      <c r="N180" s="661">
        <v>1</v>
      </c>
      <c r="O180" s="742">
        <v>1</v>
      </c>
      <c r="P180" s="662"/>
      <c r="Q180" s="677">
        <v>0</v>
      </c>
      <c r="R180" s="661"/>
      <c r="S180" s="677">
        <v>0</v>
      </c>
      <c r="T180" s="742"/>
      <c r="U180" s="700">
        <v>0</v>
      </c>
    </row>
    <row r="181" spans="1:21" ht="14.4" customHeight="1" x14ac:dyDescent="0.3">
      <c r="A181" s="660">
        <v>22</v>
      </c>
      <c r="B181" s="661" t="s">
        <v>539</v>
      </c>
      <c r="C181" s="661">
        <v>89301222</v>
      </c>
      <c r="D181" s="740" t="s">
        <v>1642</v>
      </c>
      <c r="E181" s="741" t="s">
        <v>1051</v>
      </c>
      <c r="F181" s="661" t="s">
        <v>1045</v>
      </c>
      <c r="G181" s="661" t="s">
        <v>1374</v>
      </c>
      <c r="H181" s="661" t="s">
        <v>540</v>
      </c>
      <c r="I181" s="661" t="s">
        <v>1378</v>
      </c>
      <c r="J181" s="661" t="s">
        <v>1376</v>
      </c>
      <c r="K181" s="661" t="s">
        <v>1379</v>
      </c>
      <c r="L181" s="662">
        <v>0</v>
      </c>
      <c r="M181" s="662">
        <v>0</v>
      </c>
      <c r="N181" s="661">
        <v>1</v>
      </c>
      <c r="O181" s="742">
        <v>1</v>
      </c>
      <c r="P181" s="662"/>
      <c r="Q181" s="677"/>
      <c r="R181" s="661"/>
      <c r="S181" s="677">
        <v>0</v>
      </c>
      <c r="T181" s="742"/>
      <c r="U181" s="700">
        <v>0</v>
      </c>
    </row>
    <row r="182" spans="1:21" ht="14.4" customHeight="1" x14ac:dyDescent="0.3">
      <c r="A182" s="660">
        <v>22</v>
      </c>
      <c r="B182" s="661" t="s">
        <v>539</v>
      </c>
      <c r="C182" s="661">
        <v>89301222</v>
      </c>
      <c r="D182" s="740" t="s">
        <v>1642</v>
      </c>
      <c r="E182" s="741" t="s">
        <v>1052</v>
      </c>
      <c r="F182" s="661" t="s">
        <v>1045</v>
      </c>
      <c r="G182" s="661" t="s">
        <v>1164</v>
      </c>
      <c r="H182" s="661" t="s">
        <v>540</v>
      </c>
      <c r="I182" s="661" t="s">
        <v>1380</v>
      </c>
      <c r="J182" s="661" t="s">
        <v>1166</v>
      </c>
      <c r="K182" s="661" t="s">
        <v>1381</v>
      </c>
      <c r="L182" s="662">
        <v>418.67</v>
      </c>
      <c r="M182" s="662">
        <v>1256.01</v>
      </c>
      <c r="N182" s="661">
        <v>3</v>
      </c>
      <c r="O182" s="742">
        <v>1.5</v>
      </c>
      <c r="P182" s="662">
        <v>1256.01</v>
      </c>
      <c r="Q182" s="677">
        <v>1</v>
      </c>
      <c r="R182" s="661">
        <v>3</v>
      </c>
      <c r="S182" s="677">
        <v>1</v>
      </c>
      <c r="T182" s="742">
        <v>1.5</v>
      </c>
      <c r="U182" s="700">
        <v>1</v>
      </c>
    </row>
    <row r="183" spans="1:21" ht="14.4" customHeight="1" x14ac:dyDescent="0.3">
      <c r="A183" s="660">
        <v>22</v>
      </c>
      <c r="B183" s="661" t="s">
        <v>539</v>
      </c>
      <c r="C183" s="661">
        <v>89301222</v>
      </c>
      <c r="D183" s="740" t="s">
        <v>1642</v>
      </c>
      <c r="E183" s="741" t="s">
        <v>1052</v>
      </c>
      <c r="F183" s="661" t="s">
        <v>1045</v>
      </c>
      <c r="G183" s="661" t="s">
        <v>1164</v>
      </c>
      <c r="H183" s="661" t="s">
        <v>540</v>
      </c>
      <c r="I183" s="661" t="s">
        <v>1165</v>
      </c>
      <c r="J183" s="661" t="s">
        <v>1166</v>
      </c>
      <c r="K183" s="661" t="s">
        <v>1167</v>
      </c>
      <c r="L183" s="662">
        <v>0</v>
      </c>
      <c r="M183" s="662">
        <v>0</v>
      </c>
      <c r="N183" s="661">
        <v>1</v>
      </c>
      <c r="O183" s="742">
        <v>1</v>
      </c>
      <c r="P183" s="662">
        <v>0</v>
      </c>
      <c r="Q183" s="677"/>
      <c r="R183" s="661">
        <v>1</v>
      </c>
      <c r="S183" s="677">
        <v>1</v>
      </c>
      <c r="T183" s="742">
        <v>1</v>
      </c>
      <c r="U183" s="700">
        <v>1</v>
      </c>
    </row>
    <row r="184" spans="1:21" ht="14.4" customHeight="1" x14ac:dyDescent="0.3">
      <c r="A184" s="660">
        <v>22</v>
      </c>
      <c r="B184" s="661" t="s">
        <v>539</v>
      </c>
      <c r="C184" s="661">
        <v>89301222</v>
      </c>
      <c r="D184" s="740" t="s">
        <v>1642</v>
      </c>
      <c r="E184" s="741" t="s">
        <v>1052</v>
      </c>
      <c r="F184" s="661" t="s">
        <v>1045</v>
      </c>
      <c r="G184" s="661" t="s">
        <v>1061</v>
      </c>
      <c r="H184" s="661" t="s">
        <v>540</v>
      </c>
      <c r="I184" s="661" t="s">
        <v>1382</v>
      </c>
      <c r="J184" s="661" t="s">
        <v>1383</v>
      </c>
      <c r="K184" s="661" t="s">
        <v>1384</v>
      </c>
      <c r="L184" s="662">
        <v>0</v>
      </c>
      <c r="M184" s="662">
        <v>0</v>
      </c>
      <c r="N184" s="661">
        <v>1</v>
      </c>
      <c r="O184" s="742">
        <v>0.5</v>
      </c>
      <c r="P184" s="662">
        <v>0</v>
      </c>
      <c r="Q184" s="677"/>
      <c r="R184" s="661">
        <v>1</v>
      </c>
      <c r="S184" s="677">
        <v>1</v>
      </c>
      <c r="T184" s="742">
        <v>0.5</v>
      </c>
      <c r="U184" s="700">
        <v>1</v>
      </c>
    </row>
    <row r="185" spans="1:21" ht="14.4" customHeight="1" x14ac:dyDescent="0.3">
      <c r="A185" s="660">
        <v>22</v>
      </c>
      <c r="B185" s="661" t="s">
        <v>539</v>
      </c>
      <c r="C185" s="661">
        <v>89301222</v>
      </c>
      <c r="D185" s="740" t="s">
        <v>1642</v>
      </c>
      <c r="E185" s="741" t="s">
        <v>1052</v>
      </c>
      <c r="F185" s="661" t="s">
        <v>1045</v>
      </c>
      <c r="G185" s="661" t="s">
        <v>1195</v>
      </c>
      <c r="H185" s="661" t="s">
        <v>786</v>
      </c>
      <c r="I185" s="661" t="s">
        <v>1199</v>
      </c>
      <c r="J185" s="661" t="s">
        <v>1200</v>
      </c>
      <c r="K185" s="661" t="s">
        <v>1198</v>
      </c>
      <c r="L185" s="662">
        <v>125.14</v>
      </c>
      <c r="M185" s="662">
        <v>250.28</v>
      </c>
      <c r="N185" s="661">
        <v>2</v>
      </c>
      <c r="O185" s="742">
        <v>0.5</v>
      </c>
      <c r="P185" s="662"/>
      <c r="Q185" s="677">
        <v>0</v>
      </c>
      <c r="R185" s="661"/>
      <c r="S185" s="677">
        <v>0</v>
      </c>
      <c r="T185" s="742"/>
      <c r="U185" s="700">
        <v>0</v>
      </c>
    </row>
    <row r="186" spans="1:21" ht="14.4" customHeight="1" x14ac:dyDescent="0.3">
      <c r="A186" s="660">
        <v>22</v>
      </c>
      <c r="B186" s="661" t="s">
        <v>539</v>
      </c>
      <c r="C186" s="661">
        <v>89301222</v>
      </c>
      <c r="D186" s="740" t="s">
        <v>1642</v>
      </c>
      <c r="E186" s="741" t="s">
        <v>1052</v>
      </c>
      <c r="F186" s="661" t="s">
        <v>1045</v>
      </c>
      <c r="G186" s="661" t="s">
        <v>1385</v>
      </c>
      <c r="H186" s="661" t="s">
        <v>540</v>
      </c>
      <c r="I186" s="661" t="s">
        <v>1386</v>
      </c>
      <c r="J186" s="661" t="s">
        <v>1387</v>
      </c>
      <c r="K186" s="661" t="s">
        <v>1388</v>
      </c>
      <c r="L186" s="662">
        <v>0</v>
      </c>
      <c r="M186" s="662">
        <v>0</v>
      </c>
      <c r="N186" s="661">
        <v>1</v>
      </c>
      <c r="O186" s="742">
        <v>0.5</v>
      </c>
      <c r="P186" s="662"/>
      <c r="Q186" s="677"/>
      <c r="R186" s="661"/>
      <c r="S186" s="677">
        <v>0</v>
      </c>
      <c r="T186" s="742"/>
      <c r="U186" s="700">
        <v>0</v>
      </c>
    </row>
    <row r="187" spans="1:21" ht="14.4" customHeight="1" x14ac:dyDescent="0.3">
      <c r="A187" s="660">
        <v>22</v>
      </c>
      <c r="B187" s="661" t="s">
        <v>539</v>
      </c>
      <c r="C187" s="661">
        <v>89301222</v>
      </c>
      <c r="D187" s="740" t="s">
        <v>1642</v>
      </c>
      <c r="E187" s="741" t="s">
        <v>1052</v>
      </c>
      <c r="F187" s="661" t="s">
        <v>1045</v>
      </c>
      <c r="G187" s="661" t="s">
        <v>1389</v>
      </c>
      <c r="H187" s="661" t="s">
        <v>540</v>
      </c>
      <c r="I187" s="661" t="s">
        <v>1390</v>
      </c>
      <c r="J187" s="661" t="s">
        <v>1391</v>
      </c>
      <c r="K187" s="661" t="s">
        <v>1392</v>
      </c>
      <c r="L187" s="662">
        <v>0</v>
      </c>
      <c r="M187" s="662">
        <v>0</v>
      </c>
      <c r="N187" s="661">
        <v>1</v>
      </c>
      <c r="O187" s="742">
        <v>0.5</v>
      </c>
      <c r="P187" s="662">
        <v>0</v>
      </c>
      <c r="Q187" s="677"/>
      <c r="R187" s="661">
        <v>1</v>
      </c>
      <c r="S187" s="677">
        <v>1</v>
      </c>
      <c r="T187" s="742">
        <v>0.5</v>
      </c>
      <c r="U187" s="700">
        <v>1</v>
      </c>
    </row>
    <row r="188" spans="1:21" ht="14.4" customHeight="1" x14ac:dyDescent="0.3">
      <c r="A188" s="660">
        <v>22</v>
      </c>
      <c r="B188" s="661" t="s">
        <v>539</v>
      </c>
      <c r="C188" s="661">
        <v>89301222</v>
      </c>
      <c r="D188" s="740" t="s">
        <v>1642</v>
      </c>
      <c r="E188" s="741" t="s">
        <v>1052</v>
      </c>
      <c r="F188" s="661" t="s">
        <v>1045</v>
      </c>
      <c r="G188" s="661" t="s">
        <v>1203</v>
      </c>
      <c r="H188" s="661" t="s">
        <v>540</v>
      </c>
      <c r="I188" s="661" t="s">
        <v>1393</v>
      </c>
      <c r="J188" s="661" t="s">
        <v>1394</v>
      </c>
      <c r="K188" s="661" t="s">
        <v>1395</v>
      </c>
      <c r="L188" s="662">
        <v>59.41</v>
      </c>
      <c r="M188" s="662">
        <v>59.41</v>
      </c>
      <c r="N188" s="661">
        <v>1</v>
      </c>
      <c r="O188" s="742">
        <v>1</v>
      </c>
      <c r="P188" s="662">
        <v>59.41</v>
      </c>
      <c r="Q188" s="677">
        <v>1</v>
      </c>
      <c r="R188" s="661">
        <v>1</v>
      </c>
      <c r="S188" s="677">
        <v>1</v>
      </c>
      <c r="T188" s="742">
        <v>1</v>
      </c>
      <c r="U188" s="700">
        <v>1</v>
      </c>
    </row>
    <row r="189" spans="1:21" ht="14.4" customHeight="1" x14ac:dyDescent="0.3">
      <c r="A189" s="660">
        <v>22</v>
      </c>
      <c r="B189" s="661" t="s">
        <v>539</v>
      </c>
      <c r="C189" s="661">
        <v>89301222</v>
      </c>
      <c r="D189" s="740" t="s">
        <v>1642</v>
      </c>
      <c r="E189" s="741" t="s">
        <v>1052</v>
      </c>
      <c r="F189" s="661" t="s">
        <v>1045</v>
      </c>
      <c r="G189" s="661" t="s">
        <v>1147</v>
      </c>
      <c r="H189" s="661" t="s">
        <v>540</v>
      </c>
      <c r="I189" s="661" t="s">
        <v>1396</v>
      </c>
      <c r="J189" s="661" t="s">
        <v>1397</v>
      </c>
      <c r="K189" s="661" t="s">
        <v>1150</v>
      </c>
      <c r="L189" s="662">
        <v>45.75</v>
      </c>
      <c r="M189" s="662">
        <v>45.75</v>
      </c>
      <c r="N189" s="661">
        <v>1</v>
      </c>
      <c r="O189" s="742">
        <v>0.5</v>
      </c>
      <c r="P189" s="662"/>
      <c r="Q189" s="677">
        <v>0</v>
      </c>
      <c r="R189" s="661"/>
      <c r="S189" s="677">
        <v>0</v>
      </c>
      <c r="T189" s="742"/>
      <c r="U189" s="700">
        <v>0</v>
      </c>
    </row>
    <row r="190" spans="1:21" ht="14.4" customHeight="1" x14ac:dyDescent="0.3">
      <c r="A190" s="660">
        <v>22</v>
      </c>
      <c r="B190" s="661" t="s">
        <v>539</v>
      </c>
      <c r="C190" s="661">
        <v>89301222</v>
      </c>
      <c r="D190" s="740" t="s">
        <v>1642</v>
      </c>
      <c r="E190" s="741" t="s">
        <v>1052</v>
      </c>
      <c r="F190" s="661" t="s">
        <v>1045</v>
      </c>
      <c r="G190" s="661" t="s">
        <v>1209</v>
      </c>
      <c r="H190" s="661" t="s">
        <v>540</v>
      </c>
      <c r="I190" s="661" t="s">
        <v>1398</v>
      </c>
      <c r="J190" s="661" t="s">
        <v>1211</v>
      </c>
      <c r="K190" s="661" t="s">
        <v>1399</v>
      </c>
      <c r="L190" s="662">
        <v>115.3</v>
      </c>
      <c r="M190" s="662">
        <v>115.3</v>
      </c>
      <c r="N190" s="661">
        <v>1</v>
      </c>
      <c r="O190" s="742">
        <v>0.5</v>
      </c>
      <c r="P190" s="662"/>
      <c r="Q190" s="677">
        <v>0</v>
      </c>
      <c r="R190" s="661"/>
      <c r="S190" s="677">
        <v>0</v>
      </c>
      <c r="T190" s="742"/>
      <c r="U190" s="700">
        <v>0</v>
      </c>
    </row>
    <row r="191" spans="1:21" ht="14.4" customHeight="1" x14ac:dyDescent="0.3">
      <c r="A191" s="660">
        <v>22</v>
      </c>
      <c r="B191" s="661" t="s">
        <v>539</v>
      </c>
      <c r="C191" s="661">
        <v>89301222</v>
      </c>
      <c r="D191" s="740" t="s">
        <v>1642</v>
      </c>
      <c r="E191" s="741" t="s">
        <v>1052</v>
      </c>
      <c r="F191" s="661" t="s">
        <v>1045</v>
      </c>
      <c r="G191" s="661" t="s">
        <v>1400</v>
      </c>
      <c r="H191" s="661" t="s">
        <v>540</v>
      </c>
      <c r="I191" s="661" t="s">
        <v>1401</v>
      </c>
      <c r="J191" s="661" t="s">
        <v>1402</v>
      </c>
      <c r="K191" s="661" t="s">
        <v>1403</v>
      </c>
      <c r="L191" s="662">
        <v>51.88</v>
      </c>
      <c r="M191" s="662">
        <v>51.88</v>
      </c>
      <c r="N191" s="661">
        <v>1</v>
      </c>
      <c r="O191" s="742">
        <v>0.5</v>
      </c>
      <c r="P191" s="662"/>
      <c r="Q191" s="677">
        <v>0</v>
      </c>
      <c r="R191" s="661"/>
      <c r="S191" s="677">
        <v>0</v>
      </c>
      <c r="T191" s="742"/>
      <c r="U191" s="700">
        <v>0</v>
      </c>
    </row>
    <row r="192" spans="1:21" ht="14.4" customHeight="1" x14ac:dyDescent="0.3">
      <c r="A192" s="660">
        <v>22</v>
      </c>
      <c r="B192" s="661" t="s">
        <v>539</v>
      </c>
      <c r="C192" s="661">
        <v>89301222</v>
      </c>
      <c r="D192" s="740" t="s">
        <v>1642</v>
      </c>
      <c r="E192" s="741" t="s">
        <v>1052</v>
      </c>
      <c r="F192" s="661" t="s">
        <v>1045</v>
      </c>
      <c r="G192" s="661" t="s">
        <v>1404</v>
      </c>
      <c r="H192" s="661" t="s">
        <v>786</v>
      </c>
      <c r="I192" s="661" t="s">
        <v>1405</v>
      </c>
      <c r="J192" s="661" t="s">
        <v>1406</v>
      </c>
      <c r="K192" s="661" t="s">
        <v>1407</v>
      </c>
      <c r="L192" s="662">
        <v>581.30999999999995</v>
      </c>
      <c r="M192" s="662">
        <v>581.30999999999995</v>
      </c>
      <c r="N192" s="661">
        <v>1</v>
      </c>
      <c r="O192" s="742">
        <v>0.5</v>
      </c>
      <c r="P192" s="662"/>
      <c r="Q192" s="677">
        <v>0</v>
      </c>
      <c r="R192" s="661"/>
      <c r="S192" s="677">
        <v>0</v>
      </c>
      <c r="T192" s="742"/>
      <c r="U192" s="700">
        <v>0</v>
      </c>
    </row>
    <row r="193" spans="1:21" ht="14.4" customHeight="1" x14ac:dyDescent="0.3">
      <c r="A193" s="660">
        <v>22</v>
      </c>
      <c r="B193" s="661" t="s">
        <v>539</v>
      </c>
      <c r="C193" s="661">
        <v>89301222</v>
      </c>
      <c r="D193" s="740" t="s">
        <v>1642</v>
      </c>
      <c r="E193" s="741" t="s">
        <v>1052</v>
      </c>
      <c r="F193" s="661" t="s">
        <v>1045</v>
      </c>
      <c r="G193" s="661" t="s">
        <v>1155</v>
      </c>
      <c r="H193" s="661" t="s">
        <v>540</v>
      </c>
      <c r="I193" s="661" t="s">
        <v>1156</v>
      </c>
      <c r="J193" s="661" t="s">
        <v>1157</v>
      </c>
      <c r="K193" s="661" t="s">
        <v>1158</v>
      </c>
      <c r="L193" s="662">
        <v>163.9</v>
      </c>
      <c r="M193" s="662">
        <v>2130.7000000000003</v>
      </c>
      <c r="N193" s="661">
        <v>13</v>
      </c>
      <c r="O193" s="742">
        <v>3.5</v>
      </c>
      <c r="P193" s="662">
        <v>655.6</v>
      </c>
      <c r="Q193" s="677">
        <v>0.30769230769230765</v>
      </c>
      <c r="R193" s="661">
        <v>4</v>
      </c>
      <c r="S193" s="677">
        <v>0.30769230769230771</v>
      </c>
      <c r="T193" s="742">
        <v>1</v>
      </c>
      <c r="U193" s="700">
        <v>0.2857142857142857</v>
      </c>
    </row>
    <row r="194" spans="1:21" ht="14.4" customHeight="1" x14ac:dyDescent="0.3">
      <c r="A194" s="660">
        <v>22</v>
      </c>
      <c r="B194" s="661" t="s">
        <v>539</v>
      </c>
      <c r="C194" s="661">
        <v>89301222</v>
      </c>
      <c r="D194" s="740" t="s">
        <v>1642</v>
      </c>
      <c r="E194" s="741" t="s">
        <v>1052</v>
      </c>
      <c r="F194" s="661" t="s">
        <v>1045</v>
      </c>
      <c r="G194" s="661" t="s">
        <v>1228</v>
      </c>
      <c r="H194" s="661" t="s">
        <v>540</v>
      </c>
      <c r="I194" s="661" t="s">
        <v>1229</v>
      </c>
      <c r="J194" s="661" t="s">
        <v>1230</v>
      </c>
      <c r="K194" s="661" t="s">
        <v>1231</v>
      </c>
      <c r="L194" s="662">
        <v>23.72</v>
      </c>
      <c r="M194" s="662">
        <v>23.72</v>
      </c>
      <c r="N194" s="661">
        <v>1</v>
      </c>
      <c r="O194" s="742">
        <v>1</v>
      </c>
      <c r="P194" s="662"/>
      <c r="Q194" s="677">
        <v>0</v>
      </c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22</v>
      </c>
      <c r="B195" s="661" t="s">
        <v>539</v>
      </c>
      <c r="C195" s="661">
        <v>89301222</v>
      </c>
      <c r="D195" s="740" t="s">
        <v>1642</v>
      </c>
      <c r="E195" s="741" t="s">
        <v>1052</v>
      </c>
      <c r="F195" s="661" t="s">
        <v>1045</v>
      </c>
      <c r="G195" s="661" t="s">
        <v>1408</v>
      </c>
      <c r="H195" s="661" t="s">
        <v>540</v>
      </c>
      <c r="I195" s="661" t="s">
        <v>667</v>
      </c>
      <c r="J195" s="661" t="s">
        <v>668</v>
      </c>
      <c r="K195" s="661" t="s">
        <v>669</v>
      </c>
      <c r="L195" s="662">
        <v>0</v>
      </c>
      <c r="M195" s="662">
        <v>0</v>
      </c>
      <c r="N195" s="661">
        <v>1</v>
      </c>
      <c r="O195" s="742">
        <v>0.5</v>
      </c>
      <c r="P195" s="662">
        <v>0</v>
      </c>
      <c r="Q195" s="677"/>
      <c r="R195" s="661">
        <v>1</v>
      </c>
      <c r="S195" s="677">
        <v>1</v>
      </c>
      <c r="T195" s="742">
        <v>0.5</v>
      </c>
      <c r="U195" s="700">
        <v>1</v>
      </c>
    </row>
    <row r="196" spans="1:21" ht="14.4" customHeight="1" x14ac:dyDescent="0.3">
      <c r="A196" s="660">
        <v>22</v>
      </c>
      <c r="B196" s="661" t="s">
        <v>539</v>
      </c>
      <c r="C196" s="661">
        <v>89301222</v>
      </c>
      <c r="D196" s="740" t="s">
        <v>1642</v>
      </c>
      <c r="E196" s="741" t="s">
        <v>1052</v>
      </c>
      <c r="F196" s="661" t="s">
        <v>1045</v>
      </c>
      <c r="G196" s="661" t="s">
        <v>1118</v>
      </c>
      <c r="H196" s="661" t="s">
        <v>540</v>
      </c>
      <c r="I196" s="661" t="s">
        <v>1119</v>
      </c>
      <c r="J196" s="661" t="s">
        <v>1120</v>
      </c>
      <c r="K196" s="661"/>
      <c r="L196" s="662">
        <v>0</v>
      </c>
      <c r="M196" s="662">
        <v>0</v>
      </c>
      <c r="N196" s="661">
        <v>36</v>
      </c>
      <c r="O196" s="742">
        <v>36</v>
      </c>
      <c r="P196" s="662">
        <v>0</v>
      </c>
      <c r="Q196" s="677"/>
      <c r="R196" s="661">
        <v>34</v>
      </c>
      <c r="S196" s="677">
        <v>0.94444444444444442</v>
      </c>
      <c r="T196" s="742">
        <v>34</v>
      </c>
      <c r="U196" s="700">
        <v>0.94444444444444442</v>
      </c>
    </row>
    <row r="197" spans="1:21" ht="14.4" customHeight="1" x14ac:dyDescent="0.3">
      <c r="A197" s="660">
        <v>22</v>
      </c>
      <c r="B197" s="661" t="s">
        <v>539</v>
      </c>
      <c r="C197" s="661">
        <v>89301222</v>
      </c>
      <c r="D197" s="740" t="s">
        <v>1642</v>
      </c>
      <c r="E197" s="741" t="s">
        <v>1052</v>
      </c>
      <c r="F197" s="661" t="s">
        <v>1045</v>
      </c>
      <c r="G197" s="661" t="s">
        <v>1242</v>
      </c>
      <c r="H197" s="661" t="s">
        <v>540</v>
      </c>
      <c r="I197" s="661" t="s">
        <v>1409</v>
      </c>
      <c r="J197" s="661" t="s">
        <v>1410</v>
      </c>
      <c r="K197" s="661" t="s">
        <v>1411</v>
      </c>
      <c r="L197" s="662">
        <v>0</v>
      </c>
      <c r="M197" s="662">
        <v>0</v>
      </c>
      <c r="N197" s="661">
        <v>1</v>
      </c>
      <c r="O197" s="742">
        <v>0.5</v>
      </c>
      <c r="P197" s="662"/>
      <c r="Q197" s="677"/>
      <c r="R197" s="661"/>
      <c r="S197" s="677">
        <v>0</v>
      </c>
      <c r="T197" s="742"/>
      <c r="U197" s="700">
        <v>0</v>
      </c>
    </row>
    <row r="198" spans="1:21" ht="14.4" customHeight="1" x14ac:dyDescent="0.3">
      <c r="A198" s="660">
        <v>22</v>
      </c>
      <c r="B198" s="661" t="s">
        <v>539</v>
      </c>
      <c r="C198" s="661">
        <v>89301222</v>
      </c>
      <c r="D198" s="740" t="s">
        <v>1642</v>
      </c>
      <c r="E198" s="741" t="s">
        <v>1052</v>
      </c>
      <c r="F198" s="661" t="s">
        <v>1045</v>
      </c>
      <c r="G198" s="661" t="s">
        <v>1242</v>
      </c>
      <c r="H198" s="661" t="s">
        <v>540</v>
      </c>
      <c r="I198" s="661" t="s">
        <v>1412</v>
      </c>
      <c r="J198" s="661" t="s">
        <v>1413</v>
      </c>
      <c r="K198" s="661" t="s">
        <v>1414</v>
      </c>
      <c r="L198" s="662">
        <v>0</v>
      </c>
      <c r="M198" s="662">
        <v>0</v>
      </c>
      <c r="N198" s="661">
        <v>2</v>
      </c>
      <c r="O198" s="742">
        <v>1</v>
      </c>
      <c r="P198" s="662"/>
      <c r="Q198" s="677"/>
      <c r="R198" s="661"/>
      <c r="S198" s="677">
        <v>0</v>
      </c>
      <c r="T198" s="742"/>
      <c r="U198" s="700">
        <v>0</v>
      </c>
    </row>
    <row r="199" spans="1:21" ht="14.4" customHeight="1" x14ac:dyDescent="0.3">
      <c r="A199" s="660">
        <v>22</v>
      </c>
      <c r="B199" s="661" t="s">
        <v>539</v>
      </c>
      <c r="C199" s="661">
        <v>89301222</v>
      </c>
      <c r="D199" s="740" t="s">
        <v>1642</v>
      </c>
      <c r="E199" s="741" t="s">
        <v>1052</v>
      </c>
      <c r="F199" s="661" t="s">
        <v>1045</v>
      </c>
      <c r="G199" s="661" t="s">
        <v>1415</v>
      </c>
      <c r="H199" s="661" t="s">
        <v>540</v>
      </c>
      <c r="I199" s="661" t="s">
        <v>1416</v>
      </c>
      <c r="J199" s="661" t="s">
        <v>1417</v>
      </c>
      <c r="K199" s="661" t="s">
        <v>1418</v>
      </c>
      <c r="L199" s="662">
        <v>0</v>
      </c>
      <c r="M199" s="662">
        <v>0</v>
      </c>
      <c r="N199" s="661">
        <v>2</v>
      </c>
      <c r="O199" s="742">
        <v>1</v>
      </c>
      <c r="P199" s="662">
        <v>0</v>
      </c>
      <c r="Q199" s="677"/>
      <c r="R199" s="661">
        <v>1</v>
      </c>
      <c r="S199" s="677">
        <v>0.5</v>
      </c>
      <c r="T199" s="742">
        <v>0.5</v>
      </c>
      <c r="U199" s="700">
        <v>0.5</v>
      </c>
    </row>
    <row r="200" spans="1:21" ht="14.4" customHeight="1" x14ac:dyDescent="0.3">
      <c r="A200" s="660">
        <v>22</v>
      </c>
      <c r="B200" s="661" t="s">
        <v>539</v>
      </c>
      <c r="C200" s="661">
        <v>89301222</v>
      </c>
      <c r="D200" s="740" t="s">
        <v>1642</v>
      </c>
      <c r="E200" s="741" t="s">
        <v>1052</v>
      </c>
      <c r="F200" s="661" t="s">
        <v>1045</v>
      </c>
      <c r="G200" s="661" t="s">
        <v>1419</v>
      </c>
      <c r="H200" s="661" t="s">
        <v>540</v>
      </c>
      <c r="I200" s="661" t="s">
        <v>1420</v>
      </c>
      <c r="J200" s="661" t="s">
        <v>1421</v>
      </c>
      <c r="K200" s="661" t="s">
        <v>1422</v>
      </c>
      <c r="L200" s="662">
        <v>91.14</v>
      </c>
      <c r="M200" s="662">
        <v>546.84</v>
      </c>
      <c r="N200" s="661">
        <v>6</v>
      </c>
      <c r="O200" s="742">
        <v>1</v>
      </c>
      <c r="P200" s="662"/>
      <c r="Q200" s="677">
        <v>0</v>
      </c>
      <c r="R200" s="661"/>
      <c r="S200" s="677">
        <v>0</v>
      </c>
      <c r="T200" s="742"/>
      <c r="U200" s="700">
        <v>0</v>
      </c>
    </row>
    <row r="201" spans="1:21" ht="14.4" customHeight="1" x14ac:dyDescent="0.3">
      <c r="A201" s="660">
        <v>22</v>
      </c>
      <c r="B201" s="661" t="s">
        <v>539</v>
      </c>
      <c r="C201" s="661">
        <v>89301222</v>
      </c>
      <c r="D201" s="740" t="s">
        <v>1642</v>
      </c>
      <c r="E201" s="741" t="s">
        <v>1052</v>
      </c>
      <c r="F201" s="661" t="s">
        <v>1045</v>
      </c>
      <c r="G201" s="661" t="s">
        <v>1065</v>
      </c>
      <c r="H201" s="661" t="s">
        <v>786</v>
      </c>
      <c r="I201" s="661" t="s">
        <v>1066</v>
      </c>
      <c r="J201" s="661" t="s">
        <v>1067</v>
      </c>
      <c r="K201" s="661" t="s">
        <v>1068</v>
      </c>
      <c r="L201" s="662">
        <v>0</v>
      </c>
      <c r="M201" s="662">
        <v>0</v>
      </c>
      <c r="N201" s="661">
        <v>2</v>
      </c>
      <c r="O201" s="742">
        <v>1.5</v>
      </c>
      <c r="P201" s="662">
        <v>0</v>
      </c>
      <c r="Q201" s="677"/>
      <c r="R201" s="661">
        <v>1</v>
      </c>
      <c r="S201" s="677">
        <v>0.5</v>
      </c>
      <c r="T201" s="742">
        <v>0.5</v>
      </c>
      <c r="U201" s="700">
        <v>0.33333333333333331</v>
      </c>
    </row>
    <row r="202" spans="1:21" ht="14.4" customHeight="1" x14ac:dyDescent="0.3">
      <c r="A202" s="660">
        <v>22</v>
      </c>
      <c r="B202" s="661" t="s">
        <v>539</v>
      </c>
      <c r="C202" s="661">
        <v>89301222</v>
      </c>
      <c r="D202" s="740" t="s">
        <v>1642</v>
      </c>
      <c r="E202" s="741" t="s">
        <v>1052</v>
      </c>
      <c r="F202" s="661" t="s">
        <v>1045</v>
      </c>
      <c r="G202" s="661" t="s">
        <v>1065</v>
      </c>
      <c r="H202" s="661" t="s">
        <v>786</v>
      </c>
      <c r="I202" s="661" t="s">
        <v>1121</v>
      </c>
      <c r="J202" s="661" t="s">
        <v>1122</v>
      </c>
      <c r="K202" s="661" t="s">
        <v>1123</v>
      </c>
      <c r="L202" s="662">
        <v>0</v>
      </c>
      <c r="M202" s="662">
        <v>0</v>
      </c>
      <c r="N202" s="661">
        <v>5</v>
      </c>
      <c r="O202" s="742">
        <v>4.5</v>
      </c>
      <c r="P202" s="662">
        <v>0</v>
      </c>
      <c r="Q202" s="677"/>
      <c r="R202" s="661">
        <v>1</v>
      </c>
      <c r="S202" s="677">
        <v>0.2</v>
      </c>
      <c r="T202" s="742">
        <v>1</v>
      </c>
      <c r="U202" s="700">
        <v>0.22222222222222221</v>
      </c>
    </row>
    <row r="203" spans="1:21" ht="14.4" customHeight="1" x14ac:dyDescent="0.3">
      <c r="A203" s="660">
        <v>22</v>
      </c>
      <c r="B203" s="661" t="s">
        <v>539</v>
      </c>
      <c r="C203" s="661">
        <v>89301222</v>
      </c>
      <c r="D203" s="740" t="s">
        <v>1642</v>
      </c>
      <c r="E203" s="741" t="s">
        <v>1052</v>
      </c>
      <c r="F203" s="661" t="s">
        <v>1045</v>
      </c>
      <c r="G203" s="661" t="s">
        <v>1065</v>
      </c>
      <c r="H203" s="661" t="s">
        <v>786</v>
      </c>
      <c r="I203" s="661" t="s">
        <v>1124</v>
      </c>
      <c r="J203" s="661" t="s">
        <v>1122</v>
      </c>
      <c r="K203" s="661" t="s">
        <v>1125</v>
      </c>
      <c r="L203" s="662">
        <v>97.18</v>
      </c>
      <c r="M203" s="662">
        <v>97.18</v>
      </c>
      <c r="N203" s="661">
        <v>1</v>
      </c>
      <c r="O203" s="742">
        <v>0.5</v>
      </c>
      <c r="P203" s="662">
        <v>97.18</v>
      </c>
      <c r="Q203" s="677">
        <v>1</v>
      </c>
      <c r="R203" s="661">
        <v>1</v>
      </c>
      <c r="S203" s="677">
        <v>1</v>
      </c>
      <c r="T203" s="742">
        <v>0.5</v>
      </c>
      <c r="U203" s="700">
        <v>1</v>
      </c>
    </row>
    <row r="204" spans="1:21" ht="14.4" customHeight="1" x14ac:dyDescent="0.3">
      <c r="A204" s="660">
        <v>22</v>
      </c>
      <c r="B204" s="661" t="s">
        <v>539</v>
      </c>
      <c r="C204" s="661">
        <v>89301222</v>
      </c>
      <c r="D204" s="740" t="s">
        <v>1642</v>
      </c>
      <c r="E204" s="741" t="s">
        <v>1052</v>
      </c>
      <c r="F204" s="661" t="s">
        <v>1045</v>
      </c>
      <c r="G204" s="661" t="s">
        <v>1065</v>
      </c>
      <c r="H204" s="661" t="s">
        <v>540</v>
      </c>
      <c r="I204" s="661" t="s">
        <v>1126</v>
      </c>
      <c r="J204" s="661" t="s">
        <v>1127</v>
      </c>
      <c r="K204" s="661" t="s">
        <v>1128</v>
      </c>
      <c r="L204" s="662">
        <v>0</v>
      </c>
      <c r="M204" s="662">
        <v>0</v>
      </c>
      <c r="N204" s="661">
        <v>11</v>
      </c>
      <c r="O204" s="742">
        <v>9</v>
      </c>
      <c r="P204" s="662">
        <v>0</v>
      </c>
      <c r="Q204" s="677"/>
      <c r="R204" s="661">
        <v>6</v>
      </c>
      <c r="S204" s="677">
        <v>0.54545454545454541</v>
      </c>
      <c r="T204" s="742">
        <v>5.5</v>
      </c>
      <c r="U204" s="700">
        <v>0.61111111111111116</v>
      </c>
    </row>
    <row r="205" spans="1:21" ht="14.4" customHeight="1" x14ac:dyDescent="0.3">
      <c r="A205" s="660">
        <v>22</v>
      </c>
      <c r="B205" s="661" t="s">
        <v>539</v>
      </c>
      <c r="C205" s="661">
        <v>89301222</v>
      </c>
      <c r="D205" s="740" t="s">
        <v>1642</v>
      </c>
      <c r="E205" s="741" t="s">
        <v>1052</v>
      </c>
      <c r="F205" s="661" t="s">
        <v>1045</v>
      </c>
      <c r="G205" s="661" t="s">
        <v>1065</v>
      </c>
      <c r="H205" s="661" t="s">
        <v>540</v>
      </c>
      <c r="I205" s="661" t="s">
        <v>1129</v>
      </c>
      <c r="J205" s="661" t="s">
        <v>1127</v>
      </c>
      <c r="K205" s="661" t="s">
        <v>1130</v>
      </c>
      <c r="L205" s="662">
        <v>173.54</v>
      </c>
      <c r="M205" s="662">
        <v>1735.4</v>
      </c>
      <c r="N205" s="661">
        <v>10</v>
      </c>
      <c r="O205" s="742">
        <v>7</v>
      </c>
      <c r="P205" s="662">
        <v>520.62</v>
      </c>
      <c r="Q205" s="677">
        <v>0.3</v>
      </c>
      <c r="R205" s="661">
        <v>3</v>
      </c>
      <c r="S205" s="677">
        <v>0.3</v>
      </c>
      <c r="T205" s="742">
        <v>2</v>
      </c>
      <c r="U205" s="700">
        <v>0.2857142857142857</v>
      </c>
    </row>
    <row r="206" spans="1:21" ht="14.4" customHeight="1" x14ac:dyDescent="0.3">
      <c r="A206" s="660">
        <v>22</v>
      </c>
      <c r="B206" s="661" t="s">
        <v>539</v>
      </c>
      <c r="C206" s="661">
        <v>89301222</v>
      </c>
      <c r="D206" s="740" t="s">
        <v>1642</v>
      </c>
      <c r="E206" s="741" t="s">
        <v>1052</v>
      </c>
      <c r="F206" s="661" t="s">
        <v>1045</v>
      </c>
      <c r="G206" s="661" t="s">
        <v>1065</v>
      </c>
      <c r="H206" s="661" t="s">
        <v>786</v>
      </c>
      <c r="I206" s="661" t="s">
        <v>1069</v>
      </c>
      <c r="J206" s="661" t="s">
        <v>1070</v>
      </c>
      <c r="K206" s="661" t="s">
        <v>1071</v>
      </c>
      <c r="L206" s="662">
        <v>0</v>
      </c>
      <c r="M206" s="662">
        <v>0</v>
      </c>
      <c r="N206" s="661">
        <v>4</v>
      </c>
      <c r="O206" s="742">
        <v>3.5</v>
      </c>
      <c r="P206" s="662">
        <v>0</v>
      </c>
      <c r="Q206" s="677"/>
      <c r="R206" s="661">
        <v>1</v>
      </c>
      <c r="S206" s="677">
        <v>0.25</v>
      </c>
      <c r="T206" s="742">
        <v>0.5</v>
      </c>
      <c r="U206" s="700">
        <v>0.14285714285714285</v>
      </c>
    </row>
    <row r="207" spans="1:21" ht="14.4" customHeight="1" x14ac:dyDescent="0.3">
      <c r="A207" s="660">
        <v>22</v>
      </c>
      <c r="B207" s="661" t="s">
        <v>539</v>
      </c>
      <c r="C207" s="661">
        <v>89301222</v>
      </c>
      <c r="D207" s="740" t="s">
        <v>1642</v>
      </c>
      <c r="E207" s="741" t="s">
        <v>1052</v>
      </c>
      <c r="F207" s="661" t="s">
        <v>1045</v>
      </c>
      <c r="G207" s="661" t="s">
        <v>1065</v>
      </c>
      <c r="H207" s="661" t="s">
        <v>786</v>
      </c>
      <c r="I207" s="661" t="s">
        <v>1131</v>
      </c>
      <c r="J207" s="661" t="s">
        <v>1070</v>
      </c>
      <c r="K207" s="661" t="s">
        <v>1132</v>
      </c>
      <c r="L207" s="662">
        <v>118.87</v>
      </c>
      <c r="M207" s="662">
        <v>356.61</v>
      </c>
      <c r="N207" s="661">
        <v>3</v>
      </c>
      <c r="O207" s="742">
        <v>3</v>
      </c>
      <c r="P207" s="662">
        <v>237.74</v>
      </c>
      <c r="Q207" s="677">
        <v>0.66666666666666663</v>
      </c>
      <c r="R207" s="661">
        <v>2</v>
      </c>
      <c r="S207" s="677">
        <v>0.66666666666666663</v>
      </c>
      <c r="T207" s="742">
        <v>2</v>
      </c>
      <c r="U207" s="700">
        <v>0.66666666666666663</v>
      </c>
    </row>
    <row r="208" spans="1:21" ht="14.4" customHeight="1" x14ac:dyDescent="0.3">
      <c r="A208" s="660">
        <v>22</v>
      </c>
      <c r="B208" s="661" t="s">
        <v>539</v>
      </c>
      <c r="C208" s="661">
        <v>89301222</v>
      </c>
      <c r="D208" s="740" t="s">
        <v>1642</v>
      </c>
      <c r="E208" s="741" t="s">
        <v>1052</v>
      </c>
      <c r="F208" s="661" t="s">
        <v>1045</v>
      </c>
      <c r="G208" s="661" t="s">
        <v>1065</v>
      </c>
      <c r="H208" s="661" t="s">
        <v>540</v>
      </c>
      <c r="I208" s="661" t="s">
        <v>1262</v>
      </c>
      <c r="J208" s="661" t="s">
        <v>1263</v>
      </c>
      <c r="K208" s="661" t="s">
        <v>1264</v>
      </c>
      <c r="L208" s="662">
        <v>86.76</v>
      </c>
      <c r="M208" s="662">
        <v>4077.7200000000003</v>
      </c>
      <c r="N208" s="661">
        <v>47</v>
      </c>
      <c r="O208" s="742">
        <v>30</v>
      </c>
      <c r="P208" s="662">
        <v>2169.0000000000005</v>
      </c>
      <c r="Q208" s="677">
        <v>0.53191489361702138</v>
      </c>
      <c r="R208" s="661">
        <v>25</v>
      </c>
      <c r="S208" s="677">
        <v>0.53191489361702127</v>
      </c>
      <c r="T208" s="742">
        <v>17</v>
      </c>
      <c r="U208" s="700">
        <v>0.56666666666666665</v>
      </c>
    </row>
    <row r="209" spans="1:21" ht="14.4" customHeight="1" x14ac:dyDescent="0.3">
      <c r="A209" s="660">
        <v>22</v>
      </c>
      <c r="B209" s="661" t="s">
        <v>539</v>
      </c>
      <c r="C209" s="661">
        <v>89301222</v>
      </c>
      <c r="D209" s="740" t="s">
        <v>1642</v>
      </c>
      <c r="E209" s="741" t="s">
        <v>1052</v>
      </c>
      <c r="F209" s="661" t="s">
        <v>1045</v>
      </c>
      <c r="G209" s="661" t="s">
        <v>1065</v>
      </c>
      <c r="H209" s="661" t="s">
        <v>786</v>
      </c>
      <c r="I209" s="661" t="s">
        <v>1133</v>
      </c>
      <c r="J209" s="661" t="s">
        <v>1134</v>
      </c>
      <c r="K209" s="661" t="s">
        <v>1135</v>
      </c>
      <c r="L209" s="662">
        <v>65.069999999999993</v>
      </c>
      <c r="M209" s="662">
        <v>390.41999999999996</v>
      </c>
      <c r="N209" s="661">
        <v>6</v>
      </c>
      <c r="O209" s="742">
        <v>4</v>
      </c>
      <c r="P209" s="662">
        <v>130.13999999999999</v>
      </c>
      <c r="Q209" s="677">
        <v>0.33333333333333331</v>
      </c>
      <c r="R209" s="661">
        <v>2</v>
      </c>
      <c r="S209" s="677">
        <v>0.33333333333333331</v>
      </c>
      <c r="T209" s="742">
        <v>1</v>
      </c>
      <c r="U209" s="700">
        <v>0.25</v>
      </c>
    </row>
    <row r="210" spans="1:21" ht="14.4" customHeight="1" x14ac:dyDescent="0.3">
      <c r="A210" s="660">
        <v>22</v>
      </c>
      <c r="B210" s="661" t="s">
        <v>539</v>
      </c>
      <c r="C210" s="661">
        <v>89301222</v>
      </c>
      <c r="D210" s="740" t="s">
        <v>1642</v>
      </c>
      <c r="E210" s="741" t="s">
        <v>1052</v>
      </c>
      <c r="F210" s="661" t="s">
        <v>1045</v>
      </c>
      <c r="G210" s="661" t="s">
        <v>1065</v>
      </c>
      <c r="H210" s="661" t="s">
        <v>786</v>
      </c>
      <c r="I210" s="661" t="s">
        <v>1075</v>
      </c>
      <c r="J210" s="661" t="s">
        <v>1073</v>
      </c>
      <c r="K210" s="661" t="s">
        <v>1074</v>
      </c>
      <c r="L210" s="662">
        <v>108.46</v>
      </c>
      <c r="M210" s="662">
        <v>4338.4000000000005</v>
      </c>
      <c r="N210" s="661">
        <v>40</v>
      </c>
      <c r="O210" s="742">
        <v>35.5</v>
      </c>
      <c r="P210" s="662">
        <v>1518.4400000000003</v>
      </c>
      <c r="Q210" s="677">
        <v>0.35000000000000003</v>
      </c>
      <c r="R210" s="661">
        <v>14</v>
      </c>
      <c r="S210" s="677">
        <v>0.35</v>
      </c>
      <c r="T210" s="742">
        <v>12.5</v>
      </c>
      <c r="U210" s="700">
        <v>0.352112676056338</v>
      </c>
    </row>
    <row r="211" spans="1:21" ht="14.4" customHeight="1" x14ac:dyDescent="0.3">
      <c r="A211" s="660">
        <v>22</v>
      </c>
      <c r="B211" s="661" t="s">
        <v>539</v>
      </c>
      <c r="C211" s="661">
        <v>89301222</v>
      </c>
      <c r="D211" s="740" t="s">
        <v>1642</v>
      </c>
      <c r="E211" s="741" t="s">
        <v>1052</v>
      </c>
      <c r="F211" s="661" t="s">
        <v>1045</v>
      </c>
      <c r="G211" s="661" t="s">
        <v>1065</v>
      </c>
      <c r="H211" s="661" t="s">
        <v>786</v>
      </c>
      <c r="I211" s="661" t="s">
        <v>1136</v>
      </c>
      <c r="J211" s="661" t="s">
        <v>1137</v>
      </c>
      <c r="K211" s="661" t="s">
        <v>1138</v>
      </c>
      <c r="L211" s="662">
        <v>65.069999999999993</v>
      </c>
      <c r="M211" s="662">
        <v>650.69999999999982</v>
      </c>
      <c r="N211" s="661">
        <v>10</v>
      </c>
      <c r="O211" s="742">
        <v>6.5</v>
      </c>
      <c r="P211" s="662">
        <v>65.069999999999993</v>
      </c>
      <c r="Q211" s="677">
        <v>0.10000000000000002</v>
      </c>
      <c r="R211" s="661">
        <v>1</v>
      </c>
      <c r="S211" s="677">
        <v>0.1</v>
      </c>
      <c r="T211" s="742">
        <v>1</v>
      </c>
      <c r="U211" s="700">
        <v>0.15384615384615385</v>
      </c>
    </row>
    <row r="212" spans="1:21" ht="14.4" customHeight="1" x14ac:dyDescent="0.3">
      <c r="A212" s="660">
        <v>22</v>
      </c>
      <c r="B212" s="661" t="s">
        <v>539</v>
      </c>
      <c r="C212" s="661">
        <v>89301222</v>
      </c>
      <c r="D212" s="740" t="s">
        <v>1642</v>
      </c>
      <c r="E212" s="741" t="s">
        <v>1052</v>
      </c>
      <c r="F212" s="661" t="s">
        <v>1045</v>
      </c>
      <c r="G212" s="661" t="s">
        <v>1065</v>
      </c>
      <c r="H212" s="661" t="s">
        <v>540</v>
      </c>
      <c r="I212" s="661" t="s">
        <v>563</v>
      </c>
      <c r="J212" s="661" t="s">
        <v>1076</v>
      </c>
      <c r="K212" s="661" t="s">
        <v>1077</v>
      </c>
      <c r="L212" s="662">
        <v>108.46</v>
      </c>
      <c r="M212" s="662">
        <v>976.1400000000001</v>
      </c>
      <c r="N212" s="661">
        <v>9</v>
      </c>
      <c r="O212" s="742">
        <v>8.5</v>
      </c>
      <c r="P212" s="662">
        <v>108.46</v>
      </c>
      <c r="Q212" s="677">
        <v>0.11111111111111109</v>
      </c>
      <c r="R212" s="661">
        <v>1</v>
      </c>
      <c r="S212" s="677">
        <v>0.1111111111111111</v>
      </c>
      <c r="T212" s="742">
        <v>0.5</v>
      </c>
      <c r="U212" s="700">
        <v>5.8823529411764705E-2</v>
      </c>
    </row>
    <row r="213" spans="1:21" ht="14.4" customHeight="1" x14ac:dyDescent="0.3">
      <c r="A213" s="660">
        <v>22</v>
      </c>
      <c r="B213" s="661" t="s">
        <v>539</v>
      </c>
      <c r="C213" s="661">
        <v>89301222</v>
      </c>
      <c r="D213" s="740" t="s">
        <v>1642</v>
      </c>
      <c r="E213" s="741" t="s">
        <v>1052</v>
      </c>
      <c r="F213" s="661" t="s">
        <v>1045</v>
      </c>
      <c r="G213" s="661" t="s">
        <v>1065</v>
      </c>
      <c r="H213" s="661" t="s">
        <v>786</v>
      </c>
      <c r="I213" s="661" t="s">
        <v>810</v>
      </c>
      <c r="J213" s="661" t="s">
        <v>811</v>
      </c>
      <c r="K213" s="661" t="s">
        <v>1018</v>
      </c>
      <c r="L213" s="662">
        <v>130.15</v>
      </c>
      <c r="M213" s="662">
        <v>22255.649999999969</v>
      </c>
      <c r="N213" s="661">
        <v>171</v>
      </c>
      <c r="O213" s="742">
        <v>128.5</v>
      </c>
      <c r="P213" s="662">
        <v>6897.9499999999971</v>
      </c>
      <c r="Q213" s="677">
        <v>0.30994152046783657</v>
      </c>
      <c r="R213" s="661">
        <v>53</v>
      </c>
      <c r="S213" s="677">
        <v>0.30994152046783624</v>
      </c>
      <c r="T213" s="742">
        <v>38.5</v>
      </c>
      <c r="U213" s="700">
        <v>0.29961089494163423</v>
      </c>
    </row>
    <row r="214" spans="1:21" ht="14.4" customHeight="1" x14ac:dyDescent="0.3">
      <c r="A214" s="660">
        <v>22</v>
      </c>
      <c r="B214" s="661" t="s">
        <v>539</v>
      </c>
      <c r="C214" s="661">
        <v>89301222</v>
      </c>
      <c r="D214" s="740" t="s">
        <v>1642</v>
      </c>
      <c r="E214" s="741" t="s">
        <v>1052</v>
      </c>
      <c r="F214" s="661" t="s">
        <v>1045</v>
      </c>
      <c r="G214" s="661" t="s">
        <v>1065</v>
      </c>
      <c r="H214" s="661" t="s">
        <v>786</v>
      </c>
      <c r="I214" s="661" t="s">
        <v>1168</v>
      </c>
      <c r="J214" s="661" t="s">
        <v>814</v>
      </c>
      <c r="K214" s="661" t="s">
        <v>1169</v>
      </c>
      <c r="L214" s="662">
        <v>50.57</v>
      </c>
      <c r="M214" s="662">
        <v>353.99</v>
      </c>
      <c r="N214" s="661">
        <v>7</v>
      </c>
      <c r="O214" s="742">
        <v>5.5</v>
      </c>
      <c r="P214" s="662">
        <v>101.14</v>
      </c>
      <c r="Q214" s="677">
        <v>0.2857142857142857</v>
      </c>
      <c r="R214" s="661">
        <v>2</v>
      </c>
      <c r="S214" s="677">
        <v>0.2857142857142857</v>
      </c>
      <c r="T214" s="742">
        <v>2</v>
      </c>
      <c r="U214" s="700">
        <v>0.36363636363636365</v>
      </c>
    </row>
    <row r="215" spans="1:21" ht="14.4" customHeight="1" x14ac:dyDescent="0.3">
      <c r="A215" s="660">
        <v>22</v>
      </c>
      <c r="B215" s="661" t="s">
        <v>539</v>
      </c>
      <c r="C215" s="661">
        <v>89301222</v>
      </c>
      <c r="D215" s="740" t="s">
        <v>1642</v>
      </c>
      <c r="E215" s="741" t="s">
        <v>1052</v>
      </c>
      <c r="F215" s="661" t="s">
        <v>1045</v>
      </c>
      <c r="G215" s="661" t="s">
        <v>1065</v>
      </c>
      <c r="H215" s="661" t="s">
        <v>786</v>
      </c>
      <c r="I215" s="661" t="s">
        <v>792</v>
      </c>
      <c r="J215" s="661" t="s">
        <v>793</v>
      </c>
      <c r="K215" s="661" t="s">
        <v>1019</v>
      </c>
      <c r="L215" s="662">
        <v>86.76</v>
      </c>
      <c r="M215" s="662">
        <v>13274.280000000019</v>
      </c>
      <c r="N215" s="661">
        <v>153</v>
      </c>
      <c r="O215" s="742">
        <v>102.5</v>
      </c>
      <c r="P215" s="662">
        <v>4945.3200000000052</v>
      </c>
      <c r="Q215" s="677">
        <v>0.37254901960784298</v>
      </c>
      <c r="R215" s="661">
        <v>57</v>
      </c>
      <c r="S215" s="677">
        <v>0.37254901960784315</v>
      </c>
      <c r="T215" s="742">
        <v>40</v>
      </c>
      <c r="U215" s="700">
        <v>0.3902439024390244</v>
      </c>
    </row>
    <row r="216" spans="1:21" ht="14.4" customHeight="1" x14ac:dyDescent="0.3">
      <c r="A216" s="660">
        <v>22</v>
      </c>
      <c r="B216" s="661" t="s">
        <v>539</v>
      </c>
      <c r="C216" s="661">
        <v>89301222</v>
      </c>
      <c r="D216" s="740" t="s">
        <v>1642</v>
      </c>
      <c r="E216" s="741" t="s">
        <v>1052</v>
      </c>
      <c r="F216" s="661" t="s">
        <v>1045</v>
      </c>
      <c r="G216" s="661" t="s">
        <v>1065</v>
      </c>
      <c r="H216" s="661" t="s">
        <v>786</v>
      </c>
      <c r="I216" s="661" t="s">
        <v>802</v>
      </c>
      <c r="J216" s="661" t="s">
        <v>1268</v>
      </c>
      <c r="K216" s="661" t="s">
        <v>1269</v>
      </c>
      <c r="L216" s="662">
        <v>50.57</v>
      </c>
      <c r="M216" s="662">
        <v>252.85</v>
      </c>
      <c r="N216" s="661">
        <v>5</v>
      </c>
      <c r="O216" s="742">
        <v>4.5</v>
      </c>
      <c r="P216" s="662"/>
      <c r="Q216" s="677">
        <v>0</v>
      </c>
      <c r="R216" s="661"/>
      <c r="S216" s="677">
        <v>0</v>
      </c>
      <c r="T216" s="742"/>
      <c r="U216" s="700">
        <v>0</v>
      </c>
    </row>
    <row r="217" spans="1:21" ht="14.4" customHeight="1" x14ac:dyDescent="0.3">
      <c r="A217" s="660">
        <v>22</v>
      </c>
      <c r="B217" s="661" t="s">
        <v>539</v>
      </c>
      <c r="C217" s="661">
        <v>89301222</v>
      </c>
      <c r="D217" s="740" t="s">
        <v>1642</v>
      </c>
      <c r="E217" s="741" t="s">
        <v>1052</v>
      </c>
      <c r="F217" s="661" t="s">
        <v>1045</v>
      </c>
      <c r="G217" s="661" t="s">
        <v>1065</v>
      </c>
      <c r="H217" s="661" t="s">
        <v>786</v>
      </c>
      <c r="I217" s="661" t="s">
        <v>1080</v>
      </c>
      <c r="J217" s="661" t="s">
        <v>1081</v>
      </c>
      <c r="K217" s="661" t="s">
        <v>1018</v>
      </c>
      <c r="L217" s="662">
        <v>130.15</v>
      </c>
      <c r="M217" s="662">
        <v>5075.8500000000022</v>
      </c>
      <c r="N217" s="661">
        <v>39</v>
      </c>
      <c r="O217" s="742">
        <v>30.5</v>
      </c>
      <c r="P217" s="662">
        <v>1431.6500000000003</v>
      </c>
      <c r="Q217" s="677">
        <v>0.28205128205128199</v>
      </c>
      <c r="R217" s="661">
        <v>11</v>
      </c>
      <c r="S217" s="677">
        <v>0.28205128205128205</v>
      </c>
      <c r="T217" s="742">
        <v>7.5</v>
      </c>
      <c r="U217" s="700">
        <v>0.24590163934426229</v>
      </c>
    </row>
    <row r="218" spans="1:21" ht="14.4" customHeight="1" x14ac:dyDescent="0.3">
      <c r="A218" s="660">
        <v>22</v>
      </c>
      <c r="B218" s="661" t="s">
        <v>539</v>
      </c>
      <c r="C218" s="661">
        <v>89301222</v>
      </c>
      <c r="D218" s="740" t="s">
        <v>1642</v>
      </c>
      <c r="E218" s="741" t="s">
        <v>1052</v>
      </c>
      <c r="F218" s="661" t="s">
        <v>1045</v>
      </c>
      <c r="G218" s="661" t="s">
        <v>1065</v>
      </c>
      <c r="H218" s="661" t="s">
        <v>540</v>
      </c>
      <c r="I218" s="661" t="s">
        <v>567</v>
      </c>
      <c r="J218" s="661" t="s">
        <v>1082</v>
      </c>
      <c r="K218" s="661" t="s">
        <v>1083</v>
      </c>
      <c r="L218" s="662">
        <v>86.76</v>
      </c>
      <c r="M218" s="662">
        <v>2863.08</v>
      </c>
      <c r="N218" s="661">
        <v>33</v>
      </c>
      <c r="O218" s="742">
        <v>24</v>
      </c>
      <c r="P218" s="662">
        <v>1127.8800000000001</v>
      </c>
      <c r="Q218" s="677">
        <v>0.39393939393939398</v>
      </c>
      <c r="R218" s="661">
        <v>13</v>
      </c>
      <c r="S218" s="677">
        <v>0.39393939393939392</v>
      </c>
      <c r="T218" s="742">
        <v>10</v>
      </c>
      <c r="U218" s="700">
        <v>0.41666666666666669</v>
      </c>
    </row>
    <row r="219" spans="1:21" ht="14.4" customHeight="1" x14ac:dyDescent="0.3">
      <c r="A219" s="660">
        <v>22</v>
      </c>
      <c r="B219" s="661" t="s">
        <v>539</v>
      </c>
      <c r="C219" s="661">
        <v>89301222</v>
      </c>
      <c r="D219" s="740" t="s">
        <v>1642</v>
      </c>
      <c r="E219" s="741" t="s">
        <v>1052</v>
      </c>
      <c r="F219" s="661" t="s">
        <v>1045</v>
      </c>
      <c r="G219" s="661" t="s">
        <v>1423</v>
      </c>
      <c r="H219" s="661" t="s">
        <v>540</v>
      </c>
      <c r="I219" s="661" t="s">
        <v>1424</v>
      </c>
      <c r="J219" s="661" t="s">
        <v>1425</v>
      </c>
      <c r="K219" s="661" t="s">
        <v>1426</v>
      </c>
      <c r="L219" s="662">
        <v>0</v>
      </c>
      <c r="M219" s="662">
        <v>0</v>
      </c>
      <c r="N219" s="661">
        <v>2</v>
      </c>
      <c r="O219" s="742">
        <v>1</v>
      </c>
      <c r="P219" s="662"/>
      <c r="Q219" s="677"/>
      <c r="R219" s="661"/>
      <c r="S219" s="677">
        <v>0</v>
      </c>
      <c r="T219" s="742"/>
      <c r="U219" s="700">
        <v>0</v>
      </c>
    </row>
    <row r="220" spans="1:21" ht="14.4" customHeight="1" x14ac:dyDescent="0.3">
      <c r="A220" s="660">
        <v>22</v>
      </c>
      <c r="B220" s="661" t="s">
        <v>539</v>
      </c>
      <c r="C220" s="661">
        <v>89301222</v>
      </c>
      <c r="D220" s="740" t="s">
        <v>1642</v>
      </c>
      <c r="E220" s="741" t="s">
        <v>1052</v>
      </c>
      <c r="F220" s="661" t="s">
        <v>1045</v>
      </c>
      <c r="G220" s="661" t="s">
        <v>1427</v>
      </c>
      <c r="H220" s="661" t="s">
        <v>786</v>
      </c>
      <c r="I220" s="661" t="s">
        <v>1428</v>
      </c>
      <c r="J220" s="661" t="s">
        <v>1429</v>
      </c>
      <c r="K220" s="661" t="s">
        <v>1430</v>
      </c>
      <c r="L220" s="662">
        <v>0</v>
      </c>
      <c r="M220" s="662">
        <v>0</v>
      </c>
      <c r="N220" s="661">
        <v>7</v>
      </c>
      <c r="O220" s="742">
        <v>2</v>
      </c>
      <c r="P220" s="662"/>
      <c r="Q220" s="677"/>
      <c r="R220" s="661"/>
      <c r="S220" s="677">
        <v>0</v>
      </c>
      <c r="T220" s="742"/>
      <c r="U220" s="700">
        <v>0</v>
      </c>
    </row>
    <row r="221" spans="1:21" ht="14.4" customHeight="1" x14ac:dyDescent="0.3">
      <c r="A221" s="660">
        <v>22</v>
      </c>
      <c r="B221" s="661" t="s">
        <v>539</v>
      </c>
      <c r="C221" s="661">
        <v>89301222</v>
      </c>
      <c r="D221" s="740" t="s">
        <v>1642</v>
      </c>
      <c r="E221" s="741" t="s">
        <v>1052</v>
      </c>
      <c r="F221" s="661" t="s">
        <v>1045</v>
      </c>
      <c r="G221" s="661" t="s">
        <v>1282</v>
      </c>
      <c r="H221" s="661" t="s">
        <v>540</v>
      </c>
      <c r="I221" s="661" t="s">
        <v>1283</v>
      </c>
      <c r="J221" s="661" t="s">
        <v>1284</v>
      </c>
      <c r="K221" s="661" t="s">
        <v>1285</v>
      </c>
      <c r="L221" s="662">
        <v>50.62</v>
      </c>
      <c r="M221" s="662">
        <v>50.62</v>
      </c>
      <c r="N221" s="661">
        <v>1</v>
      </c>
      <c r="O221" s="742">
        <v>0.5</v>
      </c>
      <c r="P221" s="662"/>
      <c r="Q221" s="677">
        <v>0</v>
      </c>
      <c r="R221" s="661"/>
      <c r="S221" s="677">
        <v>0</v>
      </c>
      <c r="T221" s="742"/>
      <c r="U221" s="700">
        <v>0</v>
      </c>
    </row>
    <row r="222" spans="1:21" ht="14.4" customHeight="1" x14ac:dyDescent="0.3">
      <c r="A222" s="660">
        <v>22</v>
      </c>
      <c r="B222" s="661" t="s">
        <v>539</v>
      </c>
      <c r="C222" s="661">
        <v>89301222</v>
      </c>
      <c r="D222" s="740" t="s">
        <v>1642</v>
      </c>
      <c r="E222" s="741" t="s">
        <v>1052</v>
      </c>
      <c r="F222" s="661" t="s">
        <v>1045</v>
      </c>
      <c r="G222" s="661" t="s">
        <v>1091</v>
      </c>
      <c r="H222" s="661" t="s">
        <v>540</v>
      </c>
      <c r="I222" s="661" t="s">
        <v>604</v>
      </c>
      <c r="J222" s="661" t="s">
        <v>601</v>
      </c>
      <c r="K222" s="661" t="s">
        <v>1100</v>
      </c>
      <c r="L222" s="662">
        <v>314.89999999999998</v>
      </c>
      <c r="M222" s="662">
        <v>629.79999999999995</v>
      </c>
      <c r="N222" s="661">
        <v>2</v>
      </c>
      <c r="O222" s="742">
        <v>0.5</v>
      </c>
      <c r="P222" s="662"/>
      <c r="Q222" s="677">
        <v>0</v>
      </c>
      <c r="R222" s="661"/>
      <c r="S222" s="677">
        <v>0</v>
      </c>
      <c r="T222" s="742"/>
      <c r="U222" s="700">
        <v>0</v>
      </c>
    </row>
    <row r="223" spans="1:21" ht="14.4" customHeight="1" x14ac:dyDescent="0.3">
      <c r="A223" s="660">
        <v>22</v>
      </c>
      <c r="B223" s="661" t="s">
        <v>539</v>
      </c>
      <c r="C223" s="661">
        <v>89301222</v>
      </c>
      <c r="D223" s="740" t="s">
        <v>1642</v>
      </c>
      <c r="E223" s="741" t="s">
        <v>1052</v>
      </c>
      <c r="F223" s="661" t="s">
        <v>1045</v>
      </c>
      <c r="G223" s="661" t="s">
        <v>1101</v>
      </c>
      <c r="H223" s="661" t="s">
        <v>540</v>
      </c>
      <c r="I223" s="661" t="s">
        <v>700</v>
      </c>
      <c r="J223" s="661" t="s">
        <v>1102</v>
      </c>
      <c r="K223" s="661" t="s">
        <v>1103</v>
      </c>
      <c r="L223" s="662">
        <v>91.52</v>
      </c>
      <c r="M223" s="662">
        <v>91.52</v>
      </c>
      <c r="N223" s="661">
        <v>1</v>
      </c>
      <c r="O223" s="742">
        <v>0.5</v>
      </c>
      <c r="P223" s="662"/>
      <c r="Q223" s="677">
        <v>0</v>
      </c>
      <c r="R223" s="661"/>
      <c r="S223" s="677">
        <v>0</v>
      </c>
      <c r="T223" s="742"/>
      <c r="U223" s="700">
        <v>0</v>
      </c>
    </row>
    <row r="224" spans="1:21" ht="14.4" customHeight="1" x14ac:dyDescent="0.3">
      <c r="A224" s="660">
        <v>22</v>
      </c>
      <c r="B224" s="661" t="s">
        <v>539</v>
      </c>
      <c r="C224" s="661">
        <v>89301222</v>
      </c>
      <c r="D224" s="740" t="s">
        <v>1642</v>
      </c>
      <c r="E224" s="741" t="s">
        <v>1052</v>
      </c>
      <c r="F224" s="661" t="s">
        <v>1045</v>
      </c>
      <c r="G224" s="661" t="s">
        <v>1312</v>
      </c>
      <c r="H224" s="661" t="s">
        <v>540</v>
      </c>
      <c r="I224" s="661" t="s">
        <v>1431</v>
      </c>
      <c r="J224" s="661" t="s">
        <v>1432</v>
      </c>
      <c r="K224" s="661" t="s">
        <v>1433</v>
      </c>
      <c r="L224" s="662">
        <v>0</v>
      </c>
      <c r="M224" s="662">
        <v>0</v>
      </c>
      <c r="N224" s="661">
        <v>1</v>
      </c>
      <c r="O224" s="742">
        <v>0.5</v>
      </c>
      <c r="P224" s="662"/>
      <c r="Q224" s="677"/>
      <c r="R224" s="661"/>
      <c r="S224" s="677">
        <v>0</v>
      </c>
      <c r="T224" s="742"/>
      <c r="U224" s="700">
        <v>0</v>
      </c>
    </row>
    <row r="225" spans="1:21" ht="14.4" customHeight="1" x14ac:dyDescent="0.3">
      <c r="A225" s="660">
        <v>22</v>
      </c>
      <c r="B225" s="661" t="s">
        <v>539</v>
      </c>
      <c r="C225" s="661">
        <v>89301222</v>
      </c>
      <c r="D225" s="740" t="s">
        <v>1642</v>
      </c>
      <c r="E225" s="741" t="s">
        <v>1052</v>
      </c>
      <c r="F225" s="661" t="s">
        <v>1045</v>
      </c>
      <c r="G225" s="661" t="s">
        <v>1104</v>
      </c>
      <c r="H225" s="661" t="s">
        <v>540</v>
      </c>
      <c r="I225" s="661" t="s">
        <v>713</v>
      </c>
      <c r="J225" s="661" t="s">
        <v>714</v>
      </c>
      <c r="K225" s="661" t="s">
        <v>1106</v>
      </c>
      <c r="L225" s="662">
        <v>137.04</v>
      </c>
      <c r="M225" s="662">
        <v>137.04</v>
      </c>
      <c r="N225" s="661">
        <v>1</v>
      </c>
      <c r="O225" s="742">
        <v>0.5</v>
      </c>
      <c r="P225" s="662"/>
      <c r="Q225" s="677">
        <v>0</v>
      </c>
      <c r="R225" s="661"/>
      <c r="S225" s="677">
        <v>0</v>
      </c>
      <c r="T225" s="742"/>
      <c r="U225" s="700">
        <v>0</v>
      </c>
    </row>
    <row r="226" spans="1:21" ht="14.4" customHeight="1" x14ac:dyDescent="0.3">
      <c r="A226" s="660">
        <v>22</v>
      </c>
      <c r="B226" s="661" t="s">
        <v>539</v>
      </c>
      <c r="C226" s="661">
        <v>89301222</v>
      </c>
      <c r="D226" s="740" t="s">
        <v>1642</v>
      </c>
      <c r="E226" s="741" t="s">
        <v>1052</v>
      </c>
      <c r="F226" s="661" t="s">
        <v>1045</v>
      </c>
      <c r="G226" s="661" t="s">
        <v>1160</v>
      </c>
      <c r="H226" s="661" t="s">
        <v>540</v>
      </c>
      <c r="I226" s="661" t="s">
        <v>1434</v>
      </c>
      <c r="J226" s="661" t="s">
        <v>1435</v>
      </c>
      <c r="K226" s="661" t="s">
        <v>1436</v>
      </c>
      <c r="L226" s="662">
        <v>0</v>
      </c>
      <c r="M226" s="662">
        <v>0</v>
      </c>
      <c r="N226" s="661">
        <v>2</v>
      </c>
      <c r="O226" s="742">
        <v>0.5</v>
      </c>
      <c r="P226" s="662"/>
      <c r="Q226" s="677"/>
      <c r="R226" s="661"/>
      <c r="S226" s="677">
        <v>0</v>
      </c>
      <c r="T226" s="742"/>
      <c r="U226" s="700">
        <v>0</v>
      </c>
    </row>
    <row r="227" spans="1:21" ht="14.4" customHeight="1" x14ac:dyDescent="0.3">
      <c r="A227" s="660">
        <v>22</v>
      </c>
      <c r="B227" s="661" t="s">
        <v>539</v>
      </c>
      <c r="C227" s="661">
        <v>89301222</v>
      </c>
      <c r="D227" s="740" t="s">
        <v>1642</v>
      </c>
      <c r="E227" s="741" t="s">
        <v>1052</v>
      </c>
      <c r="F227" s="661" t="s">
        <v>1045</v>
      </c>
      <c r="G227" s="661" t="s">
        <v>1160</v>
      </c>
      <c r="H227" s="661" t="s">
        <v>540</v>
      </c>
      <c r="I227" s="661" t="s">
        <v>1437</v>
      </c>
      <c r="J227" s="661" t="s">
        <v>1438</v>
      </c>
      <c r="K227" s="661" t="s">
        <v>1439</v>
      </c>
      <c r="L227" s="662">
        <v>0</v>
      </c>
      <c r="M227" s="662">
        <v>0</v>
      </c>
      <c r="N227" s="661">
        <v>1</v>
      </c>
      <c r="O227" s="742">
        <v>0.5</v>
      </c>
      <c r="P227" s="662">
        <v>0</v>
      </c>
      <c r="Q227" s="677"/>
      <c r="R227" s="661">
        <v>1</v>
      </c>
      <c r="S227" s="677">
        <v>1</v>
      </c>
      <c r="T227" s="742">
        <v>0.5</v>
      </c>
      <c r="U227" s="700">
        <v>1</v>
      </c>
    </row>
    <row r="228" spans="1:21" ht="14.4" customHeight="1" x14ac:dyDescent="0.3">
      <c r="A228" s="660">
        <v>22</v>
      </c>
      <c r="B228" s="661" t="s">
        <v>539</v>
      </c>
      <c r="C228" s="661">
        <v>89301222</v>
      </c>
      <c r="D228" s="740" t="s">
        <v>1642</v>
      </c>
      <c r="E228" s="741" t="s">
        <v>1052</v>
      </c>
      <c r="F228" s="661" t="s">
        <v>1045</v>
      </c>
      <c r="G228" s="661" t="s">
        <v>1160</v>
      </c>
      <c r="H228" s="661" t="s">
        <v>540</v>
      </c>
      <c r="I228" s="661" t="s">
        <v>1161</v>
      </c>
      <c r="J228" s="661" t="s">
        <v>1162</v>
      </c>
      <c r="K228" s="661" t="s">
        <v>1440</v>
      </c>
      <c r="L228" s="662">
        <v>103.24</v>
      </c>
      <c r="M228" s="662">
        <v>309.71999999999997</v>
      </c>
      <c r="N228" s="661">
        <v>3</v>
      </c>
      <c r="O228" s="742">
        <v>0.5</v>
      </c>
      <c r="P228" s="662">
        <v>309.71999999999997</v>
      </c>
      <c r="Q228" s="677">
        <v>1</v>
      </c>
      <c r="R228" s="661">
        <v>3</v>
      </c>
      <c r="S228" s="677">
        <v>1</v>
      </c>
      <c r="T228" s="742">
        <v>0.5</v>
      </c>
      <c r="U228" s="700">
        <v>1</v>
      </c>
    </row>
    <row r="229" spans="1:21" ht="14.4" customHeight="1" x14ac:dyDescent="0.3">
      <c r="A229" s="660">
        <v>22</v>
      </c>
      <c r="B229" s="661" t="s">
        <v>539</v>
      </c>
      <c r="C229" s="661">
        <v>89301222</v>
      </c>
      <c r="D229" s="740" t="s">
        <v>1642</v>
      </c>
      <c r="E229" s="741" t="s">
        <v>1052</v>
      </c>
      <c r="F229" s="661" t="s">
        <v>1045</v>
      </c>
      <c r="G229" s="661" t="s">
        <v>1365</v>
      </c>
      <c r="H229" s="661" t="s">
        <v>540</v>
      </c>
      <c r="I229" s="661" t="s">
        <v>784</v>
      </c>
      <c r="J229" s="661" t="s">
        <v>785</v>
      </c>
      <c r="K229" s="661" t="s">
        <v>646</v>
      </c>
      <c r="L229" s="662">
        <v>0</v>
      </c>
      <c r="M229" s="662">
        <v>0</v>
      </c>
      <c r="N229" s="661">
        <v>3</v>
      </c>
      <c r="O229" s="742">
        <v>1</v>
      </c>
      <c r="P229" s="662">
        <v>0</v>
      </c>
      <c r="Q229" s="677"/>
      <c r="R229" s="661">
        <v>2</v>
      </c>
      <c r="S229" s="677">
        <v>0.66666666666666663</v>
      </c>
      <c r="T229" s="742">
        <v>0.5</v>
      </c>
      <c r="U229" s="700">
        <v>0.5</v>
      </c>
    </row>
    <row r="230" spans="1:21" ht="14.4" customHeight="1" x14ac:dyDescent="0.3">
      <c r="A230" s="660">
        <v>22</v>
      </c>
      <c r="B230" s="661" t="s">
        <v>539</v>
      </c>
      <c r="C230" s="661">
        <v>89301222</v>
      </c>
      <c r="D230" s="740" t="s">
        <v>1642</v>
      </c>
      <c r="E230" s="741" t="s">
        <v>1053</v>
      </c>
      <c r="F230" s="661" t="s">
        <v>1046</v>
      </c>
      <c r="G230" s="661" t="s">
        <v>1118</v>
      </c>
      <c r="H230" s="661" t="s">
        <v>540</v>
      </c>
      <c r="I230" s="661" t="s">
        <v>1441</v>
      </c>
      <c r="J230" s="661" t="s">
        <v>1120</v>
      </c>
      <c r="K230" s="661"/>
      <c r="L230" s="662">
        <v>0</v>
      </c>
      <c r="M230" s="662">
        <v>0</v>
      </c>
      <c r="N230" s="661">
        <v>1</v>
      </c>
      <c r="O230" s="742">
        <v>1</v>
      </c>
      <c r="P230" s="662">
        <v>0</v>
      </c>
      <c r="Q230" s="677"/>
      <c r="R230" s="661">
        <v>1</v>
      </c>
      <c r="S230" s="677">
        <v>1</v>
      </c>
      <c r="T230" s="742">
        <v>1</v>
      </c>
      <c r="U230" s="700">
        <v>1</v>
      </c>
    </row>
    <row r="231" spans="1:21" ht="14.4" customHeight="1" x14ac:dyDescent="0.3">
      <c r="A231" s="660">
        <v>22</v>
      </c>
      <c r="B231" s="661" t="s">
        <v>539</v>
      </c>
      <c r="C231" s="661">
        <v>89301222</v>
      </c>
      <c r="D231" s="740" t="s">
        <v>1642</v>
      </c>
      <c r="E231" s="741" t="s">
        <v>1054</v>
      </c>
      <c r="F231" s="661" t="s">
        <v>1045</v>
      </c>
      <c r="G231" s="661" t="s">
        <v>1164</v>
      </c>
      <c r="H231" s="661" t="s">
        <v>540</v>
      </c>
      <c r="I231" s="661" t="s">
        <v>1442</v>
      </c>
      <c r="J231" s="661" t="s">
        <v>1443</v>
      </c>
      <c r="K231" s="661" t="s">
        <v>1411</v>
      </c>
      <c r="L231" s="662">
        <v>370.04</v>
      </c>
      <c r="M231" s="662">
        <v>740.08</v>
      </c>
      <c r="N231" s="661">
        <v>2</v>
      </c>
      <c r="O231" s="742">
        <v>0.5</v>
      </c>
      <c r="P231" s="662"/>
      <c r="Q231" s="677">
        <v>0</v>
      </c>
      <c r="R231" s="661"/>
      <c r="S231" s="677">
        <v>0</v>
      </c>
      <c r="T231" s="742"/>
      <c r="U231" s="700">
        <v>0</v>
      </c>
    </row>
    <row r="232" spans="1:21" ht="14.4" customHeight="1" x14ac:dyDescent="0.3">
      <c r="A232" s="660">
        <v>22</v>
      </c>
      <c r="B232" s="661" t="s">
        <v>539</v>
      </c>
      <c r="C232" s="661">
        <v>89301222</v>
      </c>
      <c r="D232" s="740" t="s">
        <v>1642</v>
      </c>
      <c r="E232" s="741" t="s">
        <v>1054</v>
      </c>
      <c r="F232" s="661" t="s">
        <v>1045</v>
      </c>
      <c r="G232" s="661" t="s">
        <v>1164</v>
      </c>
      <c r="H232" s="661" t="s">
        <v>540</v>
      </c>
      <c r="I232" s="661" t="s">
        <v>1380</v>
      </c>
      <c r="J232" s="661" t="s">
        <v>1166</v>
      </c>
      <c r="K232" s="661" t="s">
        <v>1381</v>
      </c>
      <c r="L232" s="662">
        <v>418.67</v>
      </c>
      <c r="M232" s="662">
        <v>1674.68</v>
      </c>
      <c r="N232" s="661">
        <v>4</v>
      </c>
      <c r="O232" s="742">
        <v>1.5</v>
      </c>
      <c r="P232" s="662">
        <v>837.34</v>
      </c>
      <c r="Q232" s="677">
        <v>0.5</v>
      </c>
      <c r="R232" s="661">
        <v>2</v>
      </c>
      <c r="S232" s="677">
        <v>0.5</v>
      </c>
      <c r="T232" s="742">
        <v>0.5</v>
      </c>
      <c r="U232" s="700">
        <v>0.33333333333333331</v>
      </c>
    </row>
    <row r="233" spans="1:21" ht="14.4" customHeight="1" x14ac:dyDescent="0.3">
      <c r="A233" s="660">
        <v>22</v>
      </c>
      <c r="B233" s="661" t="s">
        <v>539</v>
      </c>
      <c r="C233" s="661">
        <v>89301222</v>
      </c>
      <c r="D233" s="740" t="s">
        <v>1642</v>
      </c>
      <c r="E233" s="741" t="s">
        <v>1054</v>
      </c>
      <c r="F233" s="661" t="s">
        <v>1045</v>
      </c>
      <c r="G233" s="661" t="s">
        <v>1164</v>
      </c>
      <c r="H233" s="661" t="s">
        <v>540</v>
      </c>
      <c r="I233" s="661" t="s">
        <v>1380</v>
      </c>
      <c r="J233" s="661" t="s">
        <v>1166</v>
      </c>
      <c r="K233" s="661" t="s">
        <v>1381</v>
      </c>
      <c r="L233" s="662">
        <v>266.41000000000003</v>
      </c>
      <c r="M233" s="662">
        <v>266.41000000000003</v>
      </c>
      <c r="N233" s="661">
        <v>1</v>
      </c>
      <c r="O233" s="742">
        <v>0.5</v>
      </c>
      <c r="P233" s="662">
        <v>266.41000000000003</v>
      </c>
      <c r="Q233" s="677">
        <v>1</v>
      </c>
      <c r="R233" s="661">
        <v>1</v>
      </c>
      <c r="S233" s="677">
        <v>1</v>
      </c>
      <c r="T233" s="742">
        <v>0.5</v>
      </c>
      <c r="U233" s="700">
        <v>1</v>
      </c>
    </row>
    <row r="234" spans="1:21" ht="14.4" customHeight="1" x14ac:dyDescent="0.3">
      <c r="A234" s="660">
        <v>22</v>
      </c>
      <c r="B234" s="661" t="s">
        <v>539</v>
      </c>
      <c r="C234" s="661">
        <v>89301222</v>
      </c>
      <c r="D234" s="740" t="s">
        <v>1642</v>
      </c>
      <c r="E234" s="741" t="s">
        <v>1054</v>
      </c>
      <c r="F234" s="661" t="s">
        <v>1045</v>
      </c>
      <c r="G234" s="661" t="s">
        <v>1164</v>
      </c>
      <c r="H234" s="661" t="s">
        <v>540</v>
      </c>
      <c r="I234" s="661" t="s">
        <v>1165</v>
      </c>
      <c r="J234" s="661" t="s">
        <v>1166</v>
      </c>
      <c r="K234" s="661" t="s">
        <v>1167</v>
      </c>
      <c r="L234" s="662">
        <v>0</v>
      </c>
      <c r="M234" s="662">
        <v>0</v>
      </c>
      <c r="N234" s="661">
        <v>2</v>
      </c>
      <c r="O234" s="742">
        <v>2</v>
      </c>
      <c r="P234" s="662">
        <v>0</v>
      </c>
      <c r="Q234" s="677"/>
      <c r="R234" s="661">
        <v>2</v>
      </c>
      <c r="S234" s="677">
        <v>1</v>
      </c>
      <c r="T234" s="742">
        <v>2</v>
      </c>
      <c r="U234" s="700">
        <v>1</v>
      </c>
    </row>
    <row r="235" spans="1:21" ht="14.4" customHeight="1" x14ac:dyDescent="0.3">
      <c r="A235" s="660">
        <v>22</v>
      </c>
      <c r="B235" s="661" t="s">
        <v>539</v>
      </c>
      <c r="C235" s="661">
        <v>89301222</v>
      </c>
      <c r="D235" s="740" t="s">
        <v>1642</v>
      </c>
      <c r="E235" s="741" t="s">
        <v>1054</v>
      </c>
      <c r="F235" s="661" t="s">
        <v>1045</v>
      </c>
      <c r="G235" s="661" t="s">
        <v>1444</v>
      </c>
      <c r="H235" s="661" t="s">
        <v>540</v>
      </c>
      <c r="I235" s="661" t="s">
        <v>1445</v>
      </c>
      <c r="J235" s="661" t="s">
        <v>1446</v>
      </c>
      <c r="K235" s="661" t="s">
        <v>1447</v>
      </c>
      <c r="L235" s="662">
        <v>89.6</v>
      </c>
      <c r="M235" s="662">
        <v>179.2</v>
      </c>
      <c r="N235" s="661">
        <v>2</v>
      </c>
      <c r="O235" s="742">
        <v>0.5</v>
      </c>
      <c r="P235" s="662"/>
      <c r="Q235" s="677">
        <v>0</v>
      </c>
      <c r="R235" s="661"/>
      <c r="S235" s="677">
        <v>0</v>
      </c>
      <c r="T235" s="742"/>
      <c r="U235" s="700">
        <v>0</v>
      </c>
    </row>
    <row r="236" spans="1:21" ht="14.4" customHeight="1" x14ac:dyDescent="0.3">
      <c r="A236" s="660">
        <v>22</v>
      </c>
      <c r="B236" s="661" t="s">
        <v>539</v>
      </c>
      <c r="C236" s="661">
        <v>89301222</v>
      </c>
      <c r="D236" s="740" t="s">
        <v>1642</v>
      </c>
      <c r="E236" s="741" t="s">
        <v>1054</v>
      </c>
      <c r="F236" s="661" t="s">
        <v>1045</v>
      </c>
      <c r="G236" s="661" t="s">
        <v>1444</v>
      </c>
      <c r="H236" s="661" t="s">
        <v>540</v>
      </c>
      <c r="I236" s="661" t="s">
        <v>1445</v>
      </c>
      <c r="J236" s="661" t="s">
        <v>1446</v>
      </c>
      <c r="K236" s="661" t="s">
        <v>1447</v>
      </c>
      <c r="L236" s="662">
        <v>95.25</v>
      </c>
      <c r="M236" s="662">
        <v>95.25</v>
      </c>
      <c r="N236" s="661">
        <v>1</v>
      </c>
      <c r="O236" s="742">
        <v>1</v>
      </c>
      <c r="P236" s="662"/>
      <c r="Q236" s="677">
        <v>0</v>
      </c>
      <c r="R236" s="661"/>
      <c r="S236" s="677">
        <v>0</v>
      </c>
      <c r="T236" s="742"/>
      <c r="U236" s="700">
        <v>0</v>
      </c>
    </row>
    <row r="237" spans="1:21" ht="14.4" customHeight="1" x14ac:dyDescent="0.3">
      <c r="A237" s="660">
        <v>22</v>
      </c>
      <c r="B237" s="661" t="s">
        <v>539</v>
      </c>
      <c r="C237" s="661">
        <v>89301222</v>
      </c>
      <c r="D237" s="740" t="s">
        <v>1642</v>
      </c>
      <c r="E237" s="741" t="s">
        <v>1054</v>
      </c>
      <c r="F237" s="661" t="s">
        <v>1045</v>
      </c>
      <c r="G237" s="661" t="s">
        <v>1191</v>
      </c>
      <c r="H237" s="661" t="s">
        <v>786</v>
      </c>
      <c r="I237" s="661" t="s">
        <v>1448</v>
      </c>
      <c r="J237" s="661" t="s">
        <v>1193</v>
      </c>
      <c r="K237" s="661" t="s">
        <v>1449</v>
      </c>
      <c r="L237" s="662">
        <v>435.3</v>
      </c>
      <c r="M237" s="662">
        <v>870.6</v>
      </c>
      <c r="N237" s="661">
        <v>2</v>
      </c>
      <c r="O237" s="742">
        <v>2</v>
      </c>
      <c r="P237" s="662">
        <v>870.6</v>
      </c>
      <c r="Q237" s="677">
        <v>1</v>
      </c>
      <c r="R237" s="661">
        <v>2</v>
      </c>
      <c r="S237" s="677">
        <v>1</v>
      </c>
      <c r="T237" s="742">
        <v>2</v>
      </c>
      <c r="U237" s="700">
        <v>1</v>
      </c>
    </row>
    <row r="238" spans="1:21" ht="14.4" customHeight="1" x14ac:dyDescent="0.3">
      <c r="A238" s="660">
        <v>22</v>
      </c>
      <c r="B238" s="661" t="s">
        <v>539</v>
      </c>
      <c r="C238" s="661">
        <v>89301222</v>
      </c>
      <c r="D238" s="740" t="s">
        <v>1642</v>
      </c>
      <c r="E238" s="741" t="s">
        <v>1054</v>
      </c>
      <c r="F238" s="661" t="s">
        <v>1045</v>
      </c>
      <c r="G238" s="661" t="s">
        <v>1195</v>
      </c>
      <c r="H238" s="661" t="s">
        <v>786</v>
      </c>
      <c r="I238" s="661" t="s">
        <v>1199</v>
      </c>
      <c r="J238" s="661" t="s">
        <v>1200</v>
      </c>
      <c r="K238" s="661" t="s">
        <v>1198</v>
      </c>
      <c r="L238" s="662">
        <v>125.14</v>
      </c>
      <c r="M238" s="662">
        <v>250.28</v>
      </c>
      <c r="N238" s="661">
        <v>2</v>
      </c>
      <c r="O238" s="742">
        <v>2</v>
      </c>
      <c r="P238" s="662">
        <v>125.14</v>
      </c>
      <c r="Q238" s="677">
        <v>0.5</v>
      </c>
      <c r="R238" s="661">
        <v>1</v>
      </c>
      <c r="S238" s="677">
        <v>0.5</v>
      </c>
      <c r="T238" s="742">
        <v>1</v>
      </c>
      <c r="U238" s="700">
        <v>0.5</v>
      </c>
    </row>
    <row r="239" spans="1:21" ht="14.4" customHeight="1" x14ac:dyDescent="0.3">
      <c r="A239" s="660">
        <v>22</v>
      </c>
      <c r="B239" s="661" t="s">
        <v>539</v>
      </c>
      <c r="C239" s="661">
        <v>89301222</v>
      </c>
      <c r="D239" s="740" t="s">
        <v>1642</v>
      </c>
      <c r="E239" s="741" t="s">
        <v>1054</v>
      </c>
      <c r="F239" s="661" t="s">
        <v>1045</v>
      </c>
      <c r="G239" s="661" t="s">
        <v>1195</v>
      </c>
      <c r="H239" s="661" t="s">
        <v>786</v>
      </c>
      <c r="I239" s="661" t="s">
        <v>1450</v>
      </c>
      <c r="J239" s="661" t="s">
        <v>1451</v>
      </c>
      <c r="K239" s="661" t="s">
        <v>1452</v>
      </c>
      <c r="L239" s="662">
        <v>125.14</v>
      </c>
      <c r="M239" s="662">
        <v>125.14</v>
      </c>
      <c r="N239" s="661">
        <v>1</v>
      </c>
      <c r="O239" s="742">
        <v>1</v>
      </c>
      <c r="P239" s="662"/>
      <c r="Q239" s="677">
        <v>0</v>
      </c>
      <c r="R239" s="661"/>
      <c r="S239" s="677">
        <v>0</v>
      </c>
      <c r="T239" s="742"/>
      <c r="U239" s="700">
        <v>0</v>
      </c>
    </row>
    <row r="240" spans="1:21" ht="14.4" customHeight="1" x14ac:dyDescent="0.3">
      <c r="A240" s="660">
        <v>22</v>
      </c>
      <c r="B240" s="661" t="s">
        <v>539</v>
      </c>
      <c r="C240" s="661">
        <v>89301222</v>
      </c>
      <c r="D240" s="740" t="s">
        <v>1642</v>
      </c>
      <c r="E240" s="741" t="s">
        <v>1054</v>
      </c>
      <c r="F240" s="661" t="s">
        <v>1045</v>
      </c>
      <c r="G240" s="661" t="s">
        <v>1453</v>
      </c>
      <c r="H240" s="661" t="s">
        <v>540</v>
      </c>
      <c r="I240" s="661" t="s">
        <v>1454</v>
      </c>
      <c r="J240" s="661" t="s">
        <v>1455</v>
      </c>
      <c r="K240" s="661" t="s">
        <v>1456</v>
      </c>
      <c r="L240" s="662">
        <v>0</v>
      </c>
      <c r="M240" s="662">
        <v>0</v>
      </c>
      <c r="N240" s="661">
        <v>1</v>
      </c>
      <c r="O240" s="742">
        <v>1</v>
      </c>
      <c r="P240" s="662">
        <v>0</v>
      </c>
      <c r="Q240" s="677"/>
      <c r="R240" s="661">
        <v>1</v>
      </c>
      <c r="S240" s="677">
        <v>1</v>
      </c>
      <c r="T240" s="742">
        <v>1</v>
      </c>
      <c r="U240" s="700">
        <v>1</v>
      </c>
    </row>
    <row r="241" spans="1:21" ht="14.4" customHeight="1" x14ac:dyDescent="0.3">
      <c r="A241" s="660">
        <v>22</v>
      </c>
      <c r="B241" s="661" t="s">
        <v>539</v>
      </c>
      <c r="C241" s="661">
        <v>89301222</v>
      </c>
      <c r="D241" s="740" t="s">
        <v>1642</v>
      </c>
      <c r="E241" s="741" t="s">
        <v>1054</v>
      </c>
      <c r="F241" s="661" t="s">
        <v>1045</v>
      </c>
      <c r="G241" s="661" t="s">
        <v>1457</v>
      </c>
      <c r="H241" s="661" t="s">
        <v>786</v>
      </c>
      <c r="I241" s="661" t="s">
        <v>1458</v>
      </c>
      <c r="J241" s="661" t="s">
        <v>796</v>
      </c>
      <c r="K241" s="661" t="s">
        <v>1459</v>
      </c>
      <c r="L241" s="662">
        <v>356.47</v>
      </c>
      <c r="M241" s="662">
        <v>356.47</v>
      </c>
      <c r="N241" s="661">
        <v>1</v>
      </c>
      <c r="O241" s="742">
        <v>1</v>
      </c>
      <c r="P241" s="662">
        <v>356.47</v>
      </c>
      <c r="Q241" s="677">
        <v>1</v>
      </c>
      <c r="R241" s="661">
        <v>1</v>
      </c>
      <c r="S241" s="677">
        <v>1</v>
      </c>
      <c r="T241" s="742">
        <v>1</v>
      </c>
      <c r="U241" s="700">
        <v>1</v>
      </c>
    </row>
    <row r="242" spans="1:21" ht="14.4" customHeight="1" x14ac:dyDescent="0.3">
      <c r="A242" s="660">
        <v>22</v>
      </c>
      <c r="B242" s="661" t="s">
        <v>539</v>
      </c>
      <c r="C242" s="661">
        <v>89301222</v>
      </c>
      <c r="D242" s="740" t="s">
        <v>1642</v>
      </c>
      <c r="E242" s="741" t="s">
        <v>1054</v>
      </c>
      <c r="F242" s="661" t="s">
        <v>1045</v>
      </c>
      <c r="G242" s="661" t="s">
        <v>1460</v>
      </c>
      <c r="H242" s="661" t="s">
        <v>540</v>
      </c>
      <c r="I242" s="661" t="s">
        <v>1461</v>
      </c>
      <c r="J242" s="661" t="s">
        <v>1462</v>
      </c>
      <c r="K242" s="661" t="s">
        <v>1463</v>
      </c>
      <c r="L242" s="662">
        <v>224.71</v>
      </c>
      <c r="M242" s="662">
        <v>224.71</v>
      </c>
      <c r="N242" s="661">
        <v>1</v>
      </c>
      <c r="O242" s="742">
        <v>1</v>
      </c>
      <c r="P242" s="662">
        <v>224.71</v>
      </c>
      <c r="Q242" s="677">
        <v>1</v>
      </c>
      <c r="R242" s="661">
        <v>1</v>
      </c>
      <c r="S242" s="677">
        <v>1</v>
      </c>
      <c r="T242" s="742">
        <v>1</v>
      </c>
      <c r="U242" s="700">
        <v>1</v>
      </c>
    </row>
    <row r="243" spans="1:21" ht="14.4" customHeight="1" x14ac:dyDescent="0.3">
      <c r="A243" s="660">
        <v>22</v>
      </c>
      <c r="B243" s="661" t="s">
        <v>539</v>
      </c>
      <c r="C243" s="661">
        <v>89301222</v>
      </c>
      <c r="D243" s="740" t="s">
        <v>1642</v>
      </c>
      <c r="E243" s="741" t="s">
        <v>1054</v>
      </c>
      <c r="F243" s="661" t="s">
        <v>1045</v>
      </c>
      <c r="G243" s="661" t="s">
        <v>1460</v>
      </c>
      <c r="H243" s="661" t="s">
        <v>540</v>
      </c>
      <c r="I243" s="661" t="s">
        <v>1461</v>
      </c>
      <c r="J243" s="661" t="s">
        <v>1462</v>
      </c>
      <c r="K243" s="661" t="s">
        <v>1463</v>
      </c>
      <c r="L243" s="662">
        <v>168.21</v>
      </c>
      <c r="M243" s="662">
        <v>168.21</v>
      </c>
      <c r="N243" s="661">
        <v>1</v>
      </c>
      <c r="O243" s="742">
        <v>0.5</v>
      </c>
      <c r="P243" s="662">
        <v>168.21</v>
      </c>
      <c r="Q243" s="677">
        <v>1</v>
      </c>
      <c r="R243" s="661">
        <v>1</v>
      </c>
      <c r="S243" s="677">
        <v>1</v>
      </c>
      <c r="T243" s="742">
        <v>0.5</v>
      </c>
      <c r="U243" s="700">
        <v>1</v>
      </c>
    </row>
    <row r="244" spans="1:21" ht="14.4" customHeight="1" x14ac:dyDescent="0.3">
      <c r="A244" s="660">
        <v>22</v>
      </c>
      <c r="B244" s="661" t="s">
        <v>539</v>
      </c>
      <c r="C244" s="661">
        <v>89301222</v>
      </c>
      <c r="D244" s="740" t="s">
        <v>1642</v>
      </c>
      <c r="E244" s="741" t="s">
        <v>1054</v>
      </c>
      <c r="F244" s="661" t="s">
        <v>1045</v>
      </c>
      <c r="G244" s="661" t="s">
        <v>1464</v>
      </c>
      <c r="H244" s="661" t="s">
        <v>540</v>
      </c>
      <c r="I244" s="661" t="s">
        <v>1465</v>
      </c>
      <c r="J244" s="661" t="s">
        <v>1466</v>
      </c>
      <c r="K244" s="661" t="s">
        <v>1467</v>
      </c>
      <c r="L244" s="662">
        <v>0</v>
      </c>
      <c r="M244" s="662">
        <v>0</v>
      </c>
      <c r="N244" s="661">
        <v>2</v>
      </c>
      <c r="O244" s="742">
        <v>2</v>
      </c>
      <c r="P244" s="662">
        <v>0</v>
      </c>
      <c r="Q244" s="677"/>
      <c r="R244" s="661">
        <v>2</v>
      </c>
      <c r="S244" s="677">
        <v>1</v>
      </c>
      <c r="T244" s="742">
        <v>2</v>
      </c>
      <c r="U244" s="700">
        <v>1</v>
      </c>
    </row>
    <row r="245" spans="1:21" ht="14.4" customHeight="1" x14ac:dyDescent="0.3">
      <c r="A245" s="660">
        <v>22</v>
      </c>
      <c r="B245" s="661" t="s">
        <v>539</v>
      </c>
      <c r="C245" s="661">
        <v>89301222</v>
      </c>
      <c r="D245" s="740" t="s">
        <v>1642</v>
      </c>
      <c r="E245" s="741" t="s">
        <v>1054</v>
      </c>
      <c r="F245" s="661" t="s">
        <v>1045</v>
      </c>
      <c r="G245" s="661" t="s">
        <v>1468</v>
      </c>
      <c r="H245" s="661" t="s">
        <v>540</v>
      </c>
      <c r="I245" s="661" t="s">
        <v>1469</v>
      </c>
      <c r="J245" s="661" t="s">
        <v>1470</v>
      </c>
      <c r="K245" s="661" t="s">
        <v>1471</v>
      </c>
      <c r="L245" s="662">
        <v>83.09</v>
      </c>
      <c r="M245" s="662">
        <v>166.18</v>
      </c>
      <c r="N245" s="661">
        <v>2</v>
      </c>
      <c r="O245" s="742">
        <v>1</v>
      </c>
      <c r="P245" s="662">
        <v>166.18</v>
      </c>
      <c r="Q245" s="677">
        <v>1</v>
      </c>
      <c r="R245" s="661">
        <v>2</v>
      </c>
      <c r="S245" s="677">
        <v>1</v>
      </c>
      <c r="T245" s="742">
        <v>1</v>
      </c>
      <c r="U245" s="700">
        <v>1</v>
      </c>
    </row>
    <row r="246" spans="1:21" ht="14.4" customHeight="1" x14ac:dyDescent="0.3">
      <c r="A246" s="660">
        <v>22</v>
      </c>
      <c r="B246" s="661" t="s">
        <v>539</v>
      </c>
      <c r="C246" s="661">
        <v>89301222</v>
      </c>
      <c r="D246" s="740" t="s">
        <v>1642</v>
      </c>
      <c r="E246" s="741" t="s">
        <v>1054</v>
      </c>
      <c r="F246" s="661" t="s">
        <v>1045</v>
      </c>
      <c r="G246" s="661" t="s">
        <v>1155</v>
      </c>
      <c r="H246" s="661" t="s">
        <v>540</v>
      </c>
      <c r="I246" s="661" t="s">
        <v>1156</v>
      </c>
      <c r="J246" s="661" t="s">
        <v>1157</v>
      </c>
      <c r="K246" s="661" t="s">
        <v>1158</v>
      </c>
      <c r="L246" s="662">
        <v>163.9</v>
      </c>
      <c r="M246" s="662">
        <v>1147.3000000000002</v>
      </c>
      <c r="N246" s="661">
        <v>7</v>
      </c>
      <c r="O246" s="742">
        <v>2.5</v>
      </c>
      <c r="P246" s="662">
        <v>491.70000000000005</v>
      </c>
      <c r="Q246" s="677">
        <v>0.42857142857142855</v>
      </c>
      <c r="R246" s="661">
        <v>3</v>
      </c>
      <c r="S246" s="677">
        <v>0.42857142857142855</v>
      </c>
      <c r="T246" s="742">
        <v>1</v>
      </c>
      <c r="U246" s="700">
        <v>0.4</v>
      </c>
    </row>
    <row r="247" spans="1:21" ht="14.4" customHeight="1" x14ac:dyDescent="0.3">
      <c r="A247" s="660">
        <v>22</v>
      </c>
      <c r="B247" s="661" t="s">
        <v>539</v>
      </c>
      <c r="C247" s="661">
        <v>89301222</v>
      </c>
      <c r="D247" s="740" t="s">
        <v>1642</v>
      </c>
      <c r="E247" s="741" t="s">
        <v>1054</v>
      </c>
      <c r="F247" s="661" t="s">
        <v>1045</v>
      </c>
      <c r="G247" s="661" t="s">
        <v>1228</v>
      </c>
      <c r="H247" s="661" t="s">
        <v>540</v>
      </c>
      <c r="I247" s="661" t="s">
        <v>1229</v>
      </c>
      <c r="J247" s="661" t="s">
        <v>1230</v>
      </c>
      <c r="K247" s="661" t="s">
        <v>1231</v>
      </c>
      <c r="L247" s="662">
        <v>23.72</v>
      </c>
      <c r="M247" s="662">
        <v>23.72</v>
      </c>
      <c r="N247" s="661">
        <v>1</v>
      </c>
      <c r="O247" s="742">
        <v>1</v>
      </c>
      <c r="P247" s="662">
        <v>23.72</v>
      </c>
      <c r="Q247" s="677">
        <v>1</v>
      </c>
      <c r="R247" s="661">
        <v>1</v>
      </c>
      <c r="S247" s="677">
        <v>1</v>
      </c>
      <c r="T247" s="742">
        <v>1</v>
      </c>
      <c r="U247" s="700">
        <v>1</v>
      </c>
    </row>
    <row r="248" spans="1:21" ht="14.4" customHeight="1" x14ac:dyDescent="0.3">
      <c r="A248" s="660">
        <v>22</v>
      </c>
      <c r="B248" s="661" t="s">
        <v>539</v>
      </c>
      <c r="C248" s="661">
        <v>89301222</v>
      </c>
      <c r="D248" s="740" t="s">
        <v>1642</v>
      </c>
      <c r="E248" s="741" t="s">
        <v>1054</v>
      </c>
      <c r="F248" s="661" t="s">
        <v>1045</v>
      </c>
      <c r="G248" s="661" t="s">
        <v>1232</v>
      </c>
      <c r="H248" s="661" t="s">
        <v>540</v>
      </c>
      <c r="I248" s="661" t="s">
        <v>1233</v>
      </c>
      <c r="J248" s="661" t="s">
        <v>1234</v>
      </c>
      <c r="K248" s="661" t="s">
        <v>1235</v>
      </c>
      <c r="L248" s="662">
        <v>47.94</v>
      </c>
      <c r="M248" s="662">
        <v>47.94</v>
      </c>
      <c r="N248" s="661">
        <v>1</v>
      </c>
      <c r="O248" s="742">
        <v>0.5</v>
      </c>
      <c r="P248" s="662">
        <v>47.94</v>
      </c>
      <c r="Q248" s="677">
        <v>1</v>
      </c>
      <c r="R248" s="661">
        <v>1</v>
      </c>
      <c r="S248" s="677">
        <v>1</v>
      </c>
      <c r="T248" s="742">
        <v>0.5</v>
      </c>
      <c r="U248" s="700">
        <v>1</v>
      </c>
    </row>
    <row r="249" spans="1:21" ht="14.4" customHeight="1" x14ac:dyDescent="0.3">
      <c r="A249" s="660">
        <v>22</v>
      </c>
      <c r="B249" s="661" t="s">
        <v>539</v>
      </c>
      <c r="C249" s="661">
        <v>89301222</v>
      </c>
      <c r="D249" s="740" t="s">
        <v>1642</v>
      </c>
      <c r="E249" s="741" t="s">
        <v>1054</v>
      </c>
      <c r="F249" s="661" t="s">
        <v>1045</v>
      </c>
      <c r="G249" s="661" t="s">
        <v>1472</v>
      </c>
      <c r="H249" s="661" t="s">
        <v>540</v>
      </c>
      <c r="I249" s="661" t="s">
        <v>1473</v>
      </c>
      <c r="J249" s="661" t="s">
        <v>1474</v>
      </c>
      <c r="K249" s="661" t="s">
        <v>1475</v>
      </c>
      <c r="L249" s="662">
        <v>0</v>
      </c>
      <c r="M249" s="662">
        <v>0</v>
      </c>
      <c r="N249" s="661">
        <v>1</v>
      </c>
      <c r="O249" s="742">
        <v>1</v>
      </c>
      <c r="P249" s="662"/>
      <c r="Q249" s="677"/>
      <c r="R249" s="661"/>
      <c r="S249" s="677">
        <v>0</v>
      </c>
      <c r="T249" s="742"/>
      <c r="U249" s="700">
        <v>0</v>
      </c>
    </row>
    <row r="250" spans="1:21" ht="14.4" customHeight="1" x14ac:dyDescent="0.3">
      <c r="A250" s="660">
        <v>22</v>
      </c>
      <c r="B250" s="661" t="s">
        <v>539</v>
      </c>
      <c r="C250" s="661">
        <v>89301222</v>
      </c>
      <c r="D250" s="740" t="s">
        <v>1642</v>
      </c>
      <c r="E250" s="741" t="s">
        <v>1054</v>
      </c>
      <c r="F250" s="661" t="s">
        <v>1045</v>
      </c>
      <c r="G250" s="661" t="s">
        <v>1118</v>
      </c>
      <c r="H250" s="661" t="s">
        <v>540</v>
      </c>
      <c r="I250" s="661" t="s">
        <v>1119</v>
      </c>
      <c r="J250" s="661" t="s">
        <v>1120</v>
      </c>
      <c r="K250" s="661"/>
      <c r="L250" s="662">
        <v>0</v>
      </c>
      <c r="M250" s="662">
        <v>0</v>
      </c>
      <c r="N250" s="661">
        <v>13</v>
      </c>
      <c r="O250" s="742">
        <v>11</v>
      </c>
      <c r="P250" s="662">
        <v>0</v>
      </c>
      <c r="Q250" s="677"/>
      <c r="R250" s="661">
        <v>11</v>
      </c>
      <c r="S250" s="677">
        <v>0.84615384615384615</v>
      </c>
      <c r="T250" s="742">
        <v>9.5</v>
      </c>
      <c r="U250" s="700">
        <v>0.86363636363636365</v>
      </c>
    </row>
    <row r="251" spans="1:21" ht="14.4" customHeight="1" x14ac:dyDescent="0.3">
      <c r="A251" s="660">
        <v>22</v>
      </c>
      <c r="B251" s="661" t="s">
        <v>539</v>
      </c>
      <c r="C251" s="661">
        <v>89301222</v>
      </c>
      <c r="D251" s="740" t="s">
        <v>1642</v>
      </c>
      <c r="E251" s="741" t="s">
        <v>1054</v>
      </c>
      <c r="F251" s="661" t="s">
        <v>1045</v>
      </c>
      <c r="G251" s="661" t="s">
        <v>1476</v>
      </c>
      <c r="H251" s="661" t="s">
        <v>540</v>
      </c>
      <c r="I251" s="661" t="s">
        <v>1477</v>
      </c>
      <c r="J251" s="661" t="s">
        <v>1478</v>
      </c>
      <c r="K251" s="661" t="s">
        <v>1259</v>
      </c>
      <c r="L251" s="662">
        <v>74.06</v>
      </c>
      <c r="M251" s="662">
        <v>74.06</v>
      </c>
      <c r="N251" s="661">
        <v>1</v>
      </c>
      <c r="O251" s="742">
        <v>0.5</v>
      </c>
      <c r="P251" s="662">
        <v>74.06</v>
      </c>
      <c r="Q251" s="677">
        <v>1</v>
      </c>
      <c r="R251" s="661">
        <v>1</v>
      </c>
      <c r="S251" s="677">
        <v>1</v>
      </c>
      <c r="T251" s="742">
        <v>0.5</v>
      </c>
      <c r="U251" s="700">
        <v>1</v>
      </c>
    </row>
    <row r="252" spans="1:21" ht="14.4" customHeight="1" x14ac:dyDescent="0.3">
      <c r="A252" s="660">
        <v>22</v>
      </c>
      <c r="B252" s="661" t="s">
        <v>539</v>
      </c>
      <c r="C252" s="661">
        <v>89301222</v>
      </c>
      <c r="D252" s="740" t="s">
        <v>1642</v>
      </c>
      <c r="E252" s="741" t="s">
        <v>1054</v>
      </c>
      <c r="F252" s="661" t="s">
        <v>1045</v>
      </c>
      <c r="G252" s="661" t="s">
        <v>1250</v>
      </c>
      <c r="H252" s="661" t="s">
        <v>540</v>
      </c>
      <c r="I252" s="661" t="s">
        <v>1479</v>
      </c>
      <c r="J252" s="661" t="s">
        <v>1255</v>
      </c>
      <c r="K252" s="661" t="s">
        <v>1253</v>
      </c>
      <c r="L252" s="662">
        <v>313.98</v>
      </c>
      <c r="M252" s="662">
        <v>313.98</v>
      </c>
      <c r="N252" s="661">
        <v>1</v>
      </c>
      <c r="O252" s="742">
        <v>1</v>
      </c>
      <c r="P252" s="662"/>
      <c r="Q252" s="677">
        <v>0</v>
      </c>
      <c r="R252" s="661"/>
      <c r="S252" s="677">
        <v>0</v>
      </c>
      <c r="T252" s="742"/>
      <c r="U252" s="700">
        <v>0</v>
      </c>
    </row>
    <row r="253" spans="1:21" ht="14.4" customHeight="1" x14ac:dyDescent="0.3">
      <c r="A253" s="660">
        <v>22</v>
      </c>
      <c r="B253" s="661" t="s">
        <v>539</v>
      </c>
      <c r="C253" s="661">
        <v>89301222</v>
      </c>
      <c r="D253" s="740" t="s">
        <v>1642</v>
      </c>
      <c r="E253" s="741" t="s">
        <v>1054</v>
      </c>
      <c r="F253" s="661" t="s">
        <v>1045</v>
      </c>
      <c r="G253" s="661" t="s">
        <v>1250</v>
      </c>
      <c r="H253" s="661" t="s">
        <v>540</v>
      </c>
      <c r="I253" s="661" t="s">
        <v>1480</v>
      </c>
      <c r="J253" s="661" t="s">
        <v>1255</v>
      </c>
      <c r="K253" s="661" t="s">
        <v>1481</v>
      </c>
      <c r="L253" s="662">
        <v>0</v>
      </c>
      <c r="M253" s="662">
        <v>0</v>
      </c>
      <c r="N253" s="661">
        <v>1</v>
      </c>
      <c r="O253" s="742">
        <v>1</v>
      </c>
      <c r="P253" s="662">
        <v>0</v>
      </c>
      <c r="Q253" s="677"/>
      <c r="R253" s="661">
        <v>1</v>
      </c>
      <c r="S253" s="677">
        <v>1</v>
      </c>
      <c r="T253" s="742">
        <v>1</v>
      </c>
      <c r="U253" s="700">
        <v>1</v>
      </c>
    </row>
    <row r="254" spans="1:21" ht="14.4" customHeight="1" x14ac:dyDescent="0.3">
      <c r="A254" s="660">
        <v>22</v>
      </c>
      <c r="B254" s="661" t="s">
        <v>539</v>
      </c>
      <c r="C254" s="661">
        <v>89301222</v>
      </c>
      <c r="D254" s="740" t="s">
        <v>1642</v>
      </c>
      <c r="E254" s="741" t="s">
        <v>1054</v>
      </c>
      <c r="F254" s="661" t="s">
        <v>1045</v>
      </c>
      <c r="G254" s="661" t="s">
        <v>1415</v>
      </c>
      <c r="H254" s="661" t="s">
        <v>540</v>
      </c>
      <c r="I254" s="661" t="s">
        <v>1416</v>
      </c>
      <c r="J254" s="661" t="s">
        <v>1417</v>
      </c>
      <c r="K254" s="661" t="s">
        <v>1418</v>
      </c>
      <c r="L254" s="662">
        <v>0</v>
      </c>
      <c r="M254" s="662">
        <v>0</v>
      </c>
      <c r="N254" s="661">
        <v>1</v>
      </c>
      <c r="O254" s="742">
        <v>1</v>
      </c>
      <c r="P254" s="662">
        <v>0</v>
      </c>
      <c r="Q254" s="677"/>
      <c r="R254" s="661">
        <v>1</v>
      </c>
      <c r="S254" s="677">
        <v>1</v>
      </c>
      <c r="T254" s="742">
        <v>1</v>
      </c>
      <c r="U254" s="700">
        <v>1</v>
      </c>
    </row>
    <row r="255" spans="1:21" ht="14.4" customHeight="1" x14ac:dyDescent="0.3">
      <c r="A255" s="660">
        <v>22</v>
      </c>
      <c r="B255" s="661" t="s">
        <v>539</v>
      </c>
      <c r="C255" s="661">
        <v>89301222</v>
      </c>
      <c r="D255" s="740" t="s">
        <v>1642</v>
      </c>
      <c r="E255" s="741" t="s">
        <v>1054</v>
      </c>
      <c r="F255" s="661" t="s">
        <v>1045</v>
      </c>
      <c r="G255" s="661" t="s">
        <v>1482</v>
      </c>
      <c r="H255" s="661" t="s">
        <v>540</v>
      </c>
      <c r="I255" s="661" t="s">
        <v>1483</v>
      </c>
      <c r="J255" s="661" t="s">
        <v>1484</v>
      </c>
      <c r="K255" s="661" t="s">
        <v>1206</v>
      </c>
      <c r="L255" s="662">
        <v>198.04</v>
      </c>
      <c r="M255" s="662">
        <v>198.04</v>
      </c>
      <c r="N255" s="661">
        <v>1</v>
      </c>
      <c r="O255" s="742">
        <v>1</v>
      </c>
      <c r="P255" s="662">
        <v>198.04</v>
      </c>
      <c r="Q255" s="677">
        <v>1</v>
      </c>
      <c r="R255" s="661">
        <v>1</v>
      </c>
      <c r="S255" s="677">
        <v>1</v>
      </c>
      <c r="T255" s="742">
        <v>1</v>
      </c>
      <c r="U255" s="700">
        <v>1</v>
      </c>
    </row>
    <row r="256" spans="1:21" ht="14.4" customHeight="1" x14ac:dyDescent="0.3">
      <c r="A256" s="660">
        <v>22</v>
      </c>
      <c r="B256" s="661" t="s">
        <v>539</v>
      </c>
      <c r="C256" s="661">
        <v>89301222</v>
      </c>
      <c r="D256" s="740" t="s">
        <v>1642</v>
      </c>
      <c r="E256" s="741" t="s">
        <v>1054</v>
      </c>
      <c r="F256" s="661" t="s">
        <v>1045</v>
      </c>
      <c r="G256" s="661" t="s">
        <v>1065</v>
      </c>
      <c r="H256" s="661" t="s">
        <v>786</v>
      </c>
      <c r="I256" s="661" t="s">
        <v>1066</v>
      </c>
      <c r="J256" s="661" t="s">
        <v>1067</v>
      </c>
      <c r="K256" s="661" t="s">
        <v>1068</v>
      </c>
      <c r="L256" s="662">
        <v>0</v>
      </c>
      <c r="M256" s="662">
        <v>0</v>
      </c>
      <c r="N256" s="661">
        <v>1</v>
      </c>
      <c r="O256" s="742">
        <v>0.5</v>
      </c>
      <c r="P256" s="662">
        <v>0</v>
      </c>
      <c r="Q256" s="677"/>
      <c r="R256" s="661">
        <v>1</v>
      </c>
      <c r="S256" s="677">
        <v>1</v>
      </c>
      <c r="T256" s="742">
        <v>0.5</v>
      </c>
      <c r="U256" s="700">
        <v>1</v>
      </c>
    </row>
    <row r="257" spans="1:21" ht="14.4" customHeight="1" x14ac:dyDescent="0.3">
      <c r="A257" s="660">
        <v>22</v>
      </c>
      <c r="B257" s="661" t="s">
        <v>539</v>
      </c>
      <c r="C257" s="661">
        <v>89301222</v>
      </c>
      <c r="D257" s="740" t="s">
        <v>1642</v>
      </c>
      <c r="E257" s="741" t="s">
        <v>1054</v>
      </c>
      <c r="F257" s="661" t="s">
        <v>1045</v>
      </c>
      <c r="G257" s="661" t="s">
        <v>1065</v>
      </c>
      <c r="H257" s="661" t="s">
        <v>786</v>
      </c>
      <c r="I257" s="661" t="s">
        <v>1121</v>
      </c>
      <c r="J257" s="661" t="s">
        <v>1122</v>
      </c>
      <c r="K257" s="661" t="s">
        <v>1123</v>
      </c>
      <c r="L257" s="662">
        <v>0</v>
      </c>
      <c r="M257" s="662">
        <v>0</v>
      </c>
      <c r="N257" s="661">
        <v>1</v>
      </c>
      <c r="O257" s="742">
        <v>1</v>
      </c>
      <c r="P257" s="662"/>
      <c r="Q257" s="677"/>
      <c r="R257" s="661"/>
      <c r="S257" s="677">
        <v>0</v>
      </c>
      <c r="T257" s="742"/>
      <c r="U257" s="700">
        <v>0</v>
      </c>
    </row>
    <row r="258" spans="1:21" ht="14.4" customHeight="1" x14ac:dyDescent="0.3">
      <c r="A258" s="660">
        <v>22</v>
      </c>
      <c r="B258" s="661" t="s">
        <v>539</v>
      </c>
      <c r="C258" s="661">
        <v>89301222</v>
      </c>
      <c r="D258" s="740" t="s">
        <v>1642</v>
      </c>
      <c r="E258" s="741" t="s">
        <v>1054</v>
      </c>
      <c r="F258" s="661" t="s">
        <v>1045</v>
      </c>
      <c r="G258" s="661" t="s">
        <v>1065</v>
      </c>
      <c r="H258" s="661" t="s">
        <v>540</v>
      </c>
      <c r="I258" s="661" t="s">
        <v>1126</v>
      </c>
      <c r="J258" s="661" t="s">
        <v>1127</v>
      </c>
      <c r="K258" s="661" t="s">
        <v>1128</v>
      </c>
      <c r="L258" s="662">
        <v>0</v>
      </c>
      <c r="M258" s="662">
        <v>0</v>
      </c>
      <c r="N258" s="661">
        <v>1</v>
      </c>
      <c r="O258" s="742">
        <v>0.5</v>
      </c>
      <c r="P258" s="662"/>
      <c r="Q258" s="677"/>
      <c r="R258" s="661"/>
      <c r="S258" s="677">
        <v>0</v>
      </c>
      <c r="T258" s="742"/>
      <c r="U258" s="700">
        <v>0</v>
      </c>
    </row>
    <row r="259" spans="1:21" ht="14.4" customHeight="1" x14ac:dyDescent="0.3">
      <c r="A259" s="660">
        <v>22</v>
      </c>
      <c r="B259" s="661" t="s">
        <v>539</v>
      </c>
      <c r="C259" s="661">
        <v>89301222</v>
      </c>
      <c r="D259" s="740" t="s">
        <v>1642</v>
      </c>
      <c r="E259" s="741" t="s">
        <v>1054</v>
      </c>
      <c r="F259" s="661" t="s">
        <v>1045</v>
      </c>
      <c r="G259" s="661" t="s">
        <v>1065</v>
      </c>
      <c r="H259" s="661" t="s">
        <v>540</v>
      </c>
      <c r="I259" s="661" t="s">
        <v>1129</v>
      </c>
      <c r="J259" s="661" t="s">
        <v>1127</v>
      </c>
      <c r="K259" s="661" t="s">
        <v>1130</v>
      </c>
      <c r="L259" s="662">
        <v>173.54</v>
      </c>
      <c r="M259" s="662">
        <v>173.54</v>
      </c>
      <c r="N259" s="661">
        <v>1</v>
      </c>
      <c r="O259" s="742">
        <v>0.5</v>
      </c>
      <c r="P259" s="662"/>
      <c r="Q259" s="677">
        <v>0</v>
      </c>
      <c r="R259" s="661"/>
      <c r="S259" s="677">
        <v>0</v>
      </c>
      <c r="T259" s="742"/>
      <c r="U259" s="700">
        <v>0</v>
      </c>
    </row>
    <row r="260" spans="1:21" ht="14.4" customHeight="1" x14ac:dyDescent="0.3">
      <c r="A260" s="660">
        <v>22</v>
      </c>
      <c r="B260" s="661" t="s">
        <v>539</v>
      </c>
      <c r="C260" s="661">
        <v>89301222</v>
      </c>
      <c r="D260" s="740" t="s">
        <v>1642</v>
      </c>
      <c r="E260" s="741" t="s">
        <v>1054</v>
      </c>
      <c r="F260" s="661" t="s">
        <v>1045</v>
      </c>
      <c r="G260" s="661" t="s">
        <v>1065</v>
      </c>
      <c r="H260" s="661" t="s">
        <v>786</v>
      </c>
      <c r="I260" s="661" t="s">
        <v>1069</v>
      </c>
      <c r="J260" s="661" t="s">
        <v>1070</v>
      </c>
      <c r="K260" s="661" t="s">
        <v>1071</v>
      </c>
      <c r="L260" s="662">
        <v>0</v>
      </c>
      <c r="M260" s="662">
        <v>0</v>
      </c>
      <c r="N260" s="661">
        <v>1</v>
      </c>
      <c r="O260" s="742">
        <v>1</v>
      </c>
      <c r="P260" s="662"/>
      <c r="Q260" s="677"/>
      <c r="R260" s="661"/>
      <c r="S260" s="677">
        <v>0</v>
      </c>
      <c r="T260" s="742"/>
      <c r="U260" s="700">
        <v>0</v>
      </c>
    </row>
    <row r="261" spans="1:21" ht="14.4" customHeight="1" x14ac:dyDescent="0.3">
      <c r="A261" s="660">
        <v>22</v>
      </c>
      <c r="B261" s="661" t="s">
        <v>539</v>
      </c>
      <c r="C261" s="661">
        <v>89301222</v>
      </c>
      <c r="D261" s="740" t="s">
        <v>1642</v>
      </c>
      <c r="E261" s="741" t="s">
        <v>1054</v>
      </c>
      <c r="F261" s="661" t="s">
        <v>1045</v>
      </c>
      <c r="G261" s="661" t="s">
        <v>1065</v>
      </c>
      <c r="H261" s="661" t="s">
        <v>540</v>
      </c>
      <c r="I261" s="661" t="s">
        <v>1262</v>
      </c>
      <c r="J261" s="661" t="s">
        <v>1263</v>
      </c>
      <c r="K261" s="661" t="s">
        <v>1264</v>
      </c>
      <c r="L261" s="662">
        <v>86.76</v>
      </c>
      <c r="M261" s="662">
        <v>2429.2800000000002</v>
      </c>
      <c r="N261" s="661">
        <v>28</v>
      </c>
      <c r="O261" s="742">
        <v>17</v>
      </c>
      <c r="P261" s="662">
        <v>1301.4000000000001</v>
      </c>
      <c r="Q261" s="677">
        <v>0.5357142857142857</v>
      </c>
      <c r="R261" s="661">
        <v>15</v>
      </c>
      <c r="S261" s="677">
        <v>0.5357142857142857</v>
      </c>
      <c r="T261" s="742">
        <v>9</v>
      </c>
      <c r="U261" s="700">
        <v>0.52941176470588236</v>
      </c>
    </row>
    <row r="262" spans="1:21" ht="14.4" customHeight="1" x14ac:dyDescent="0.3">
      <c r="A262" s="660">
        <v>22</v>
      </c>
      <c r="B262" s="661" t="s">
        <v>539</v>
      </c>
      <c r="C262" s="661">
        <v>89301222</v>
      </c>
      <c r="D262" s="740" t="s">
        <v>1642</v>
      </c>
      <c r="E262" s="741" t="s">
        <v>1054</v>
      </c>
      <c r="F262" s="661" t="s">
        <v>1045</v>
      </c>
      <c r="G262" s="661" t="s">
        <v>1065</v>
      </c>
      <c r="H262" s="661" t="s">
        <v>786</v>
      </c>
      <c r="I262" s="661" t="s">
        <v>1133</v>
      </c>
      <c r="J262" s="661" t="s">
        <v>1134</v>
      </c>
      <c r="K262" s="661" t="s">
        <v>1135</v>
      </c>
      <c r="L262" s="662">
        <v>65.069999999999993</v>
      </c>
      <c r="M262" s="662">
        <v>520.55999999999995</v>
      </c>
      <c r="N262" s="661">
        <v>8</v>
      </c>
      <c r="O262" s="742">
        <v>6</v>
      </c>
      <c r="P262" s="662">
        <v>195.20999999999998</v>
      </c>
      <c r="Q262" s="677">
        <v>0.375</v>
      </c>
      <c r="R262" s="661">
        <v>3</v>
      </c>
      <c r="S262" s="677">
        <v>0.375</v>
      </c>
      <c r="T262" s="742">
        <v>2</v>
      </c>
      <c r="U262" s="700">
        <v>0.33333333333333331</v>
      </c>
    </row>
    <row r="263" spans="1:21" ht="14.4" customHeight="1" x14ac:dyDescent="0.3">
      <c r="A263" s="660">
        <v>22</v>
      </c>
      <c r="B263" s="661" t="s">
        <v>539</v>
      </c>
      <c r="C263" s="661">
        <v>89301222</v>
      </c>
      <c r="D263" s="740" t="s">
        <v>1642</v>
      </c>
      <c r="E263" s="741" t="s">
        <v>1054</v>
      </c>
      <c r="F263" s="661" t="s">
        <v>1045</v>
      </c>
      <c r="G263" s="661" t="s">
        <v>1065</v>
      </c>
      <c r="H263" s="661" t="s">
        <v>786</v>
      </c>
      <c r="I263" s="661" t="s">
        <v>1075</v>
      </c>
      <c r="J263" s="661" t="s">
        <v>1073</v>
      </c>
      <c r="K263" s="661" t="s">
        <v>1074</v>
      </c>
      <c r="L263" s="662">
        <v>108.46</v>
      </c>
      <c r="M263" s="662">
        <v>2060.7400000000002</v>
      </c>
      <c r="N263" s="661">
        <v>19</v>
      </c>
      <c r="O263" s="742">
        <v>16.5</v>
      </c>
      <c r="P263" s="662">
        <v>542.29999999999995</v>
      </c>
      <c r="Q263" s="677">
        <v>0.26315789473684204</v>
      </c>
      <c r="R263" s="661">
        <v>5</v>
      </c>
      <c r="S263" s="677">
        <v>0.26315789473684209</v>
      </c>
      <c r="T263" s="742">
        <v>4</v>
      </c>
      <c r="U263" s="700">
        <v>0.24242424242424243</v>
      </c>
    </row>
    <row r="264" spans="1:21" ht="14.4" customHeight="1" x14ac:dyDescent="0.3">
      <c r="A264" s="660">
        <v>22</v>
      </c>
      <c r="B264" s="661" t="s">
        <v>539</v>
      </c>
      <c r="C264" s="661">
        <v>89301222</v>
      </c>
      <c r="D264" s="740" t="s">
        <v>1642</v>
      </c>
      <c r="E264" s="741" t="s">
        <v>1054</v>
      </c>
      <c r="F264" s="661" t="s">
        <v>1045</v>
      </c>
      <c r="G264" s="661" t="s">
        <v>1065</v>
      </c>
      <c r="H264" s="661" t="s">
        <v>786</v>
      </c>
      <c r="I264" s="661" t="s">
        <v>1136</v>
      </c>
      <c r="J264" s="661" t="s">
        <v>1137</v>
      </c>
      <c r="K264" s="661" t="s">
        <v>1138</v>
      </c>
      <c r="L264" s="662">
        <v>65.069999999999993</v>
      </c>
      <c r="M264" s="662">
        <v>65.069999999999993</v>
      </c>
      <c r="N264" s="661">
        <v>1</v>
      </c>
      <c r="O264" s="742">
        <v>1</v>
      </c>
      <c r="P264" s="662"/>
      <c r="Q264" s="677">
        <v>0</v>
      </c>
      <c r="R264" s="661"/>
      <c r="S264" s="677">
        <v>0</v>
      </c>
      <c r="T264" s="742"/>
      <c r="U264" s="700">
        <v>0</v>
      </c>
    </row>
    <row r="265" spans="1:21" ht="14.4" customHeight="1" x14ac:dyDescent="0.3">
      <c r="A265" s="660">
        <v>22</v>
      </c>
      <c r="B265" s="661" t="s">
        <v>539</v>
      </c>
      <c r="C265" s="661">
        <v>89301222</v>
      </c>
      <c r="D265" s="740" t="s">
        <v>1642</v>
      </c>
      <c r="E265" s="741" t="s">
        <v>1054</v>
      </c>
      <c r="F265" s="661" t="s">
        <v>1045</v>
      </c>
      <c r="G265" s="661" t="s">
        <v>1065</v>
      </c>
      <c r="H265" s="661" t="s">
        <v>540</v>
      </c>
      <c r="I265" s="661" t="s">
        <v>563</v>
      </c>
      <c r="J265" s="661" t="s">
        <v>1076</v>
      </c>
      <c r="K265" s="661" t="s">
        <v>1077</v>
      </c>
      <c r="L265" s="662">
        <v>108.46</v>
      </c>
      <c r="M265" s="662">
        <v>759.21999999999991</v>
      </c>
      <c r="N265" s="661">
        <v>7</v>
      </c>
      <c r="O265" s="742">
        <v>6.5</v>
      </c>
      <c r="P265" s="662">
        <v>216.92</v>
      </c>
      <c r="Q265" s="677">
        <v>0.28571428571428575</v>
      </c>
      <c r="R265" s="661">
        <v>2</v>
      </c>
      <c r="S265" s="677">
        <v>0.2857142857142857</v>
      </c>
      <c r="T265" s="742">
        <v>1.5</v>
      </c>
      <c r="U265" s="700">
        <v>0.23076923076923078</v>
      </c>
    </row>
    <row r="266" spans="1:21" ht="14.4" customHeight="1" x14ac:dyDescent="0.3">
      <c r="A266" s="660">
        <v>22</v>
      </c>
      <c r="B266" s="661" t="s">
        <v>539</v>
      </c>
      <c r="C266" s="661">
        <v>89301222</v>
      </c>
      <c r="D266" s="740" t="s">
        <v>1642</v>
      </c>
      <c r="E266" s="741" t="s">
        <v>1054</v>
      </c>
      <c r="F266" s="661" t="s">
        <v>1045</v>
      </c>
      <c r="G266" s="661" t="s">
        <v>1065</v>
      </c>
      <c r="H266" s="661" t="s">
        <v>786</v>
      </c>
      <c r="I266" s="661" t="s">
        <v>810</v>
      </c>
      <c r="J266" s="661" t="s">
        <v>811</v>
      </c>
      <c r="K266" s="661" t="s">
        <v>1018</v>
      </c>
      <c r="L266" s="662">
        <v>130.15</v>
      </c>
      <c r="M266" s="662">
        <v>17049.649999999983</v>
      </c>
      <c r="N266" s="661">
        <v>131</v>
      </c>
      <c r="O266" s="742">
        <v>104.5</v>
      </c>
      <c r="P266" s="662">
        <v>5075.8500000000004</v>
      </c>
      <c r="Q266" s="677">
        <v>0.29770992366412247</v>
      </c>
      <c r="R266" s="661">
        <v>39</v>
      </c>
      <c r="S266" s="677">
        <v>0.29770992366412213</v>
      </c>
      <c r="T266" s="742">
        <v>30.5</v>
      </c>
      <c r="U266" s="700">
        <v>0.291866028708134</v>
      </c>
    </row>
    <row r="267" spans="1:21" ht="14.4" customHeight="1" x14ac:dyDescent="0.3">
      <c r="A267" s="660">
        <v>22</v>
      </c>
      <c r="B267" s="661" t="s">
        <v>539</v>
      </c>
      <c r="C267" s="661">
        <v>89301222</v>
      </c>
      <c r="D267" s="740" t="s">
        <v>1642</v>
      </c>
      <c r="E267" s="741" t="s">
        <v>1054</v>
      </c>
      <c r="F267" s="661" t="s">
        <v>1045</v>
      </c>
      <c r="G267" s="661" t="s">
        <v>1065</v>
      </c>
      <c r="H267" s="661" t="s">
        <v>786</v>
      </c>
      <c r="I267" s="661" t="s">
        <v>1168</v>
      </c>
      <c r="J267" s="661" t="s">
        <v>814</v>
      </c>
      <c r="K267" s="661" t="s">
        <v>1169</v>
      </c>
      <c r="L267" s="662">
        <v>50.57</v>
      </c>
      <c r="M267" s="662">
        <v>404.56</v>
      </c>
      <c r="N267" s="661">
        <v>8</v>
      </c>
      <c r="O267" s="742">
        <v>6.5</v>
      </c>
      <c r="P267" s="662"/>
      <c r="Q267" s="677">
        <v>0</v>
      </c>
      <c r="R267" s="661"/>
      <c r="S267" s="677">
        <v>0</v>
      </c>
      <c r="T267" s="742"/>
      <c r="U267" s="700">
        <v>0</v>
      </c>
    </row>
    <row r="268" spans="1:21" ht="14.4" customHeight="1" x14ac:dyDescent="0.3">
      <c r="A268" s="660">
        <v>22</v>
      </c>
      <c r="B268" s="661" t="s">
        <v>539</v>
      </c>
      <c r="C268" s="661">
        <v>89301222</v>
      </c>
      <c r="D268" s="740" t="s">
        <v>1642</v>
      </c>
      <c r="E268" s="741" t="s">
        <v>1054</v>
      </c>
      <c r="F268" s="661" t="s">
        <v>1045</v>
      </c>
      <c r="G268" s="661" t="s">
        <v>1065</v>
      </c>
      <c r="H268" s="661" t="s">
        <v>786</v>
      </c>
      <c r="I268" s="661" t="s">
        <v>792</v>
      </c>
      <c r="J268" s="661" t="s">
        <v>793</v>
      </c>
      <c r="K268" s="661" t="s">
        <v>1019</v>
      </c>
      <c r="L268" s="662">
        <v>86.76</v>
      </c>
      <c r="M268" s="662">
        <v>9717.1200000000135</v>
      </c>
      <c r="N268" s="661">
        <v>112</v>
      </c>
      <c r="O268" s="742">
        <v>81.5</v>
      </c>
      <c r="P268" s="662">
        <v>2516.0400000000009</v>
      </c>
      <c r="Q268" s="677">
        <v>0.25892857142857117</v>
      </c>
      <c r="R268" s="661">
        <v>29</v>
      </c>
      <c r="S268" s="677">
        <v>0.25892857142857145</v>
      </c>
      <c r="T268" s="742">
        <v>21</v>
      </c>
      <c r="U268" s="700">
        <v>0.25766871165644173</v>
      </c>
    </row>
    <row r="269" spans="1:21" ht="14.4" customHeight="1" x14ac:dyDescent="0.3">
      <c r="A269" s="660">
        <v>22</v>
      </c>
      <c r="B269" s="661" t="s">
        <v>539</v>
      </c>
      <c r="C269" s="661">
        <v>89301222</v>
      </c>
      <c r="D269" s="740" t="s">
        <v>1642</v>
      </c>
      <c r="E269" s="741" t="s">
        <v>1054</v>
      </c>
      <c r="F269" s="661" t="s">
        <v>1045</v>
      </c>
      <c r="G269" s="661" t="s">
        <v>1065</v>
      </c>
      <c r="H269" s="661" t="s">
        <v>786</v>
      </c>
      <c r="I269" s="661" t="s">
        <v>802</v>
      </c>
      <c r="J269" s="661" t="s">
        <v>1268</v>
      </c>
      <c r="K269" s="661" t="s">
        <v>1269</v>
      </c>
      <c r="L269" s="662">
        <v>50.57</v>
      </c>
      <c r="M269" s="662">
        <v>50.57</v>
      </c>
      <c r="N269" s="661">
        <v>1</v>
      </c>
      <c r="O269" s="742">
        <v>1</v>
      </c>
      <c r="P269" s="662"/>
      <c r="Q269" s="677">
        <v>0</v>
      </c>
      <c r="R269" s="661"/>
      <c r="S269" s="677">
        <v>0</v>
      </c>
      <c r="T269" s="742"/>
      <c r="U269" s="700">
        <v>0</v>
      </c>
    </row>
    <row r="270" spans="1:21" ht="14.4" customHeight="1" x14ac:dyDescent="0.3">
      <c r="A270" s="660">
        <v>22</v>
      </c>
      <c r="B270" s="661" t="s">
        <v>539</v>
      </c>
      <c r="C270" s="661">
        <v>89301222</v>
      </c>
      <c r="D270" s="740" t="s">
        <v>1642</v>
      </c>
      <c r="E270" s="741" t="s">
        <v>1054</v>
      </c>
      <c r="F270" s="661" t="s">
        <v>1045</v>
      </c>
      <c r="G270" s="661" t="s">
        <v>1065</v>
      </c>
      <c r="H270" s="661" t="s">
        <v>786</v>
      </c>
      <c r="I270" s="661" t="s">
        <v>1080</v>
      </c>
      <c r="J270" s="661" t="s">
        <v>1081</v>
      </c>
      <c r="K270" s="661" t="s">
        <v>1018</v>
      </c>
      <c r="L270" s="662">
        <v>130.15</v>
      </c>
      <c r="M270" s="662">
        <v>2603.0000000000005</v>
      </c>
      <c r="N270" s="661">
        <v>20</v>
      </c>
      <c r="O270" s="742">
        <v>15</v>
      </c>
      <c r="P270" s="662">
        <v>520.6</v>
      </c>
      <c r="Q270" s="677">
        <v>0.19999999999999998</v>
      </c>
      <c r="R270" s="661">
        <v>4</v>
      </c>
      <c r="S270" s="677">
        <v>0.2</v>
      </c>
      <c r="T270" s="742">
        <v>2.5</v>
      </c>
      <c r="U270" s="700">
        <v>0.16666666666666666</v>
      </c>
    </row>
    <row r="271" spans="1:21" ht="14.4" customHeight="1" x14ac:dyDescent="0.3">
      <c r="A271" s="660">
        <v>22</v>
      </c>
      <c r="B271" s="661" t="s">
        <v>539</v>
      </c>
      <c r="C271" s="661">
        <v>89301222</v>
      </c>
      <c r="D271" s="740" t="s">
        <v>1642</v>
      </c>
      <c r="E271" s="741" t="s">
        <v>1054</v>
      </c>
      <c r="F271" s="661" t="s">
        <v>1045</v>
      </c>
      <c r="G271" s="661" t="s">
        <v>1065</v>
      </c>
      <c r="H271" s="661" t="s">
        <v>540</v>
      </c>
      <c r="I271" s="661" t="s">
        <v>567</v>
      </c>
      <c r="J271" s="661" t="s">
        <v>1082</v>
      </c>
      <c r="K271" s="661" t="s">
        <v>1083</v>
      </c>
      <c r="L271" s="662">
        <v>86.76</v>
      </c>
      <c r="M271" s="662">
        <v>2342.52</v>
      </c>
      <c r="N271" s="661">
        <v>27</v>
      </c>
      <c r="O271" s="742">
        <v>18.5</v>
      </c>
      <c r="P271" s="662">
        <v>433.8</v>
      </c>
      <c r="Q271" s="677">
        <v>0.1851851851851852</v>
      </c>
      <c r="R271" s="661">
        <v>5</v>
      </c>
      <c r="S271" s="677">
        <v>0.18518518518518517</v>
      </c>
      <c r="T271" s="742">
        <v>3.5</v>
      </c>
      <c r="U271" s="700">
        <v>0.1891891891891892</v>
      </c>
    </row>
    <row r="272" spans="1:21" ht="14.4" customHeight="1" x14ac:dyDescent="0.3">
      <c r="A272" s="660">
        <v>22</v>
      </c>
      <c r="B272" s="661" t="s">
        <v>539</v>
      </c>
      <c r="C272" s="661">
        <v>89301222</v>
      </c>
      <c r="D272" s="740" t="s">
        <v>1642</v>
      </c>
      <c r="E272" s="741" t="s">
        <v>1054</v>
      </c>
      <c r="F272" s="661" t="s">
        <v>1045</v>
      </c>
      <c r="G272" s="661" t="s">
        <v>1282</v>
      </c>
      <c r="H272" s="661" t="s">
        <v>540</v>
      </c>
      <c r="I272" s="661" t="s">
        <v>1283</v>
      </c>
      <c r="J272" s="661" t="s">
        <v>1284</v>
      </c>
      <c r="K272" s="661" t="s">
        <v>1285</v>
      </c>
      <c r="L272" s="662">
        <v>59.55</v>
      </c>
      <c r="M272" s="662">
        <v>178.64999999999998</v>
      </c>
      <c r="N272" s="661">
        <v>3</v>
      </c>
      <c r="O272" s="742">
        <v>1.5</v>
      </c>
      <c r="P272" s="662">
        <v>119.1</v>
      </c>
      <c r="Q272" s="677">
        <v>0.66666666666666674</v>
      </c>
      <c r="R272" s="661">
        <v>2</v>
      </c>
      <c r="S272" s="677">
        <v>0.66666666666666663</v>
      </c>
      <c r="T272" s="742">
        <v>1</v>
      </c>
      <c r="U272" s="700">
        <v>0.66666666666666663</v>
      </c>
    </row>
    <row r="273" spans="1:21" ht="14.4" customHeight="1" x14ac:dyDescent="0.3">
      <c r="A273" s="660">
        <v>22</v>
      </c>
      <c r="B273" s="661" t="s">
        <v>539</v>
      </c>
      <c r="C273" s="661">
        <v>89301222</v>
      </c>
      <c r="D273" s="740" t="s">
        <v>1642</v>
      </c>
      <c r="E273" s="741" t="s">
        <v>1054</v>
      </c>
      <c r="F273" s="661" t="s">
        <v>1045</v>
      </c>
      <c r="G273" s="661" t="s">
        <v>1485</v>
      </c>
      <c r="H273" s="661" t="s">
        <v>540</v>
      </c>
      <c r="I273" s="661" t="s">
        <v>1486</v>
      </c>
      <c r="J273" s="661" t="s">
        <v>1487</v>
      </c>
      <c r="K273" s="661" t="s">
        <v>1488</v>
      </c>
      <c r="L273" s="662">
        <v>63.3</v>
      </c>
      <c r="M273" s="662">
        <v>379.79999999999995</v>
      </c>
      <c r="N273" s="661">
        <v>6</v>
      </c>
      <c r="O273" s="742">
        <v>2</v>
      </c>
      <c r="P273" s="662">
        <v>379.79999999999995</v>
      </c>
      <c r="Q273" s="677">
        <v>1</v>
      </c>
      <c r="R273" s="661">
        <v>6</v>
      </c>
      <c r="S273" s="677">
        <v>1</v>
      </c>
      <c r="T273" s="742">
        <v>2</v>
      </c>
      <c r="U273" s="700">
        <v>1</v>
      </c>
    </row>
    <row r="274" spans="1:21" ht="14.4" customHeight="1" x14ac:dyDescent="0.3">
      <c r="A274" s="660">
        <v>22</v>
      </c>
      <c r="B274" s="661" t="s">
        <v>539</v>
      </c>
      <c r="C274" s="661">
        <v>89301222</v>
      </c>
      <c r="D274" s="740" t="s">
        <v>1642</v>
      </c>
      <c r="E274" s="741" t="s">
        <v>1054</v>
      </c>
      <c r="F274" s="661" t="s">
        <v>1045</v>
      </c>
      <c r="G274" s="661" t="s">
        <v>1091</v>
      </c>
      <c r="H274" s="661" t="s">
        <v>540</v>
      </c>
      <c r="I274" s="661" t="s">
        <v>604</v>
      </c>
      <c r="J274" s="661" t="s">
        <v>601</v>
      </c>
      <c r="K274" s="661" t="s">
        <v>1100</v>
      </c>
      <c r="L274" s="662">
        <v>314.89999999999998</v>
      </c>
      <c r="M274" s="662">
        <v>314.89999999999998</v>
      </c>
      <c r="N274" s="661">
        <v>1</v>
      </c>
      <c r="O274" s="742">
        <v>1</v>
      </c>
      <c r="P274" s="662">
        <v>314.89999999999998</v>
      </c>
      <c r="Q274" s="677">
        <v>1</v>
      </c>
      <c r="R274" s="661">
        <v>1</v>
      </c>
      <c r="S274" s="677">
        <v>1</v>
      </c>
      <c r="T274" s="742">
        <v>1</v>
      </c>
      <c r="U274" s="700">
        <v>1</v>
      </c>
    </row>
    <row r="275" spans="1:21" ht="14.4" customHeight="1" x14ac:dyDescent="0.3">
      <c r="A275" s="660">
        <v>22</v>
      </c>
      <c r="B275" s="661" t="s">
        <v>539</v>
      </c>
      <c r="C275" s="661">
        <v>89301222</v>
      </c>
      <c r="D275" s="740" t="s">
        <v>1642</v>
      </c>
      <c r="E275" s="741" t="s">
        <v>1054</v>
      </c>
      <c r="F275" s="661" t="s">
        <v>1045</v>
      </c>
      <c r="G275" s="661" t="s">
        <v>1489</v>
      </c>
      <c r="H275" s="661" t="s">
        <v>540</v>
      </c>
      <c r="I275" s="661" t="s">
        <v>1490</v>
      </c>
      <c r="J275" s="661" t="s">
        <v>1491</v>
      </c>
      <c r="K275" s="661" t="s">
        <v>1492</v>
      </c>
      <c r="L275" s="662">
        <v>149.86000000000001</v>
      </c>
      <c r="M275" s="662">
        <v>149.86000000000001</v>
      </c>
      <c r="N275" s="661">
        <v>1</v>
      </c>
      <c r="O275" s="742">
        <v>0.5</v>
      </c>
      <c r="P275" s="662">
        <v>149.86000000000001</v>
      </c>
      <c r="Q275" s="677">
        <v>1</v>
      </c>
      <c r="R275" s="661">
        <v>1</v>
      </c>
      <c r="S275" s="677">
        <v>1</v>
      </c>
      <c r="T275" s="742">
        <v>0.5</v>
      </c>
      <c r="U275" s="700">
        <v>1</v>
      </c>
    </row>
    <row r="276" spans="1:21" ht="14.4" customHeight="1" x14ac:dyDescent="0.3">
      <c r="A276" s="660">
        <v>22</v>
      </c>
      <c r="B276" s="661" t="s">
        <v>539</v>
      </c>
      <c r="C276" s="661">
        <v>89301222</v>
      </c>
      <c r="D276" s="740" t="s">
        <v>1642</v>
      </c>
      <c r="E276" s="741" t="s">
        <v>1054</v>
      </c>
      <c r="F276" s="661" t="s">
        <v>1045</v>
      </c>
      <c r="G276" s="661" t="s">
        <v>1493</v>
      </c>
      <c r="H276" s="661" t="s">
        <v>540</v>
      </c>
      <c r="I276" s="661" t="s">
        <v>1494</v>
      </c>
      <c r="J276" s="661" t="s">
        <v>1495</v>
      </c>
      <c r="K276" s="661" t="s">
        <v>1496</v>
      </c>
      <c r="L276" s="662">
        <v>386.39</v>
      </c>
      <c r="M276" s="662">
        <v>386.39</v>
      </c>
      <c r="N276" s="661">
        <v>1</v>
      </c>
      <c r="O276" s="742">
        <v>1</v>
      </c>
      <c r="P276" s="662"/>
      <c r="Q276" s="677">
        <v>0</v>
      </c>
      <c r="R276" s="661"/>
      <c r="S276" s="677">
        <v>0</v>
      </c>
      <c r="T276" s="742"/>
      <c r="U276" s="700">
        <v>0</v>
      </c>
    </row>
    <row r="277" spans="1:21" ht="14.4" customHeight="1" x14ac:dyDescent="0.3">
      <c r="A277" s="660">
        <v>22</v>
      </c>
      <c r="B277" s="661" t="s">
        <v>539</v>
      </c>
      <c r="C277" s="661">
        <v>89301222</v>
      </c>
      <c r="D277" s="740" t="s">
        <v>1642</v>
      </c>
      <c r="E277" s="741" t="s">
        <v>1054</v>
      </c>
      <c r="F277" s="661" t="s">
        <v>1045</v>
      </c>
      <c r="G277" s="661" t="s">
        <v>1497</v>
      </c>
      <c r="H277" s="661" t="s">
        <v>540</v>
      </c>
      <c r="I277" s="661" t="s">
        <v>1498</v>
      </c>
      <c r="J277" s="661" t="s">
        <v>1499</v>
      </c>
      <c r="K277" s="661" t="s">
        <v>1500</v>
      </c>
      <c r="L277" s="662">
        <v>0</v>
      </c>
      <c r="M277" s="662">
        <v>0</v>
      </c>
      <c r="N277" s="661">
        <v>1</v>
      </c>
      <c r="O277" s="742">
        <v>0.5</v>
      </c>
      <c r="P277" s="662">
        <v>0</v>
      </c>
      <c r="Q277" s="677"/>
      <c r="R277" s="661">
        <v>1</v>
      </c>
      <c r="S277" s="677">
        <v>1</v>
      </c>
      <c r="T277" s="742">
        <v>0.5</v>
      </c>
      <c r="U277" s="700">
        <v>1</v>
      </c>
    </row>
    <row r="278" spans="1:21" ht="14.4" customHeight="1" x14ac:dyDescent="0.3">
      <c r="A278" s="660">
        <v>22</v>
      </c>
      <c r="B278" s="661" t="s">
        <v>539</v>
      </c>
      <c r="C278" s="661">
        <v>89301222</v>
      </c>
      <c r="D278" s="740" t="s">
        <v>1642</v>
      </c>
      <c r="E278" s="741" t="s">
        <v>1054</v>
      </c>
      <c r="F278" s="661" t="s">
        <v>1045</v>
      </c>
      <c r="G278" s="661" t="s">
        <v>1104</v>
      </c>
      <c r="H278" s="661" t="s">
        <v>540</v>
      </c>
      <c r="I278" s="661" t="s">
        <v>1501</v>
      </c>
      <c r="J278" s="661" t="s">
        <v>714</v>
      </c>
      <c r="K278" s="661" t="s">
        <v>1502</v>
      </c>
      <c r="L278" s="662">
        <v>0</v>
      </c>
      <c r="M278" s="662">
        <v>0</v>
      </c>
      <c r="N278" s="661">
        <v>2</v>
      </c>
      <c r="O278" s="742">
        <v>2</v>
      </c>
      <c r="P278" s="662"/>
      <c r="Q278" s="677"/>
      <c r="R278" s="661"/>
      <c r="S278" s="677">
        <v>0</v>
      </c>
      <c r="T278" s="742"/>
      <c r="U278" s="700">
        <v>0</v>
      </c>
    </row>
    <row r="279" spans="1:21" ht="14.4" customHeight="1" x14ac:dyDescent="0.3">
      <c r="A279" s="660">
        <v>22</v>
      </c>
      <c r="B279" s="661" t="s">
        <v>539</v>
      </c>
      <c r="C279" s="661">
        <v>89301222</v>
      </c>
      <c r="D279" s="740" t="s">
        <v>1642</v>
      </c>
      <c r="E279" s="741" t="s">
        <v>1054</v>
      </c>
      <c r="F279" s="661" t="s">
        <v>1045</v>
      </c>
      <c r="G279" s="661" t="s">
        <v>1503</v>
      </c>
      <c r="H279" s="661" t="s">
        <v>540</v>
      </c>
      <c r="I279" s="661" t="s">
        <v>1504</v>
      </c>
      <c r="J279" s="661" t="s">
        <v>1505</v>
      </c>
      <c r="K279" s="661" t="s">
        <v>1506</v>
      </c>
      <c r="L279" s="662">
        <v>26.26</v>
      </c>
      <c r="M279" s="662">
        <v>26.26</v>
      </c>
      <c r="N279" s="661">
        <v>1</v>
      </c>
      <c r="O279" s="742">
        <v>1</v>
      </c>
      <c r="P279" s="662">
        <v>26.26</v>
      </c>
      <c r="Q279" s="677">
        <v>1</v>
      </c>
      <c r="R279" s="661">
        <v>1</v>
      </c>
      <c r="S279" s="677">
        <v>1</v>
      </c>
      <c r="T279" s="742">
        <v>1</v>
      </c>
      <c r="U279" s="700">
        <v>1</v>
      </c>
    </row>
    <row r="280" spans="1:21" ht="14.4" customHeight="1" x14ac:dyDescent="0.3">
      <c r="A280" s="660">
        <v>22</v>
      </c>
      <c r="B280" s="661" t="s">
        <v>539</v>
      </c>
      <c r="C280" s="661">
        <v>89301222</v>
      </c>
      <c r="D280" s="740" t="s">
        <v>1642</v>
      </c>
      <c r="E280" s="741" t="s">
        <v>1054</v>
      </c>
      <c r="F280" s="661" t="s">
        <v>1045</v>
      </c>
      <c r="G280" s="661" t="s">
        <v>1107</v>
      </c>
      <c r="H280" s="661" t="s">
        <v>540</v>
      </c>
      <c r="I280" s="661" t="s">
        <v>725</v>
      </c>
      <c r="J280" s="661" t="s">
        <v>726</v>
      </c>
      <c r="K280" s="661" t="s">
        <v>727</v>
      </c>
      <c r="L280" s="662">
        <v>0</v>
      </c>
      <c r="M280" s="662">
        <v>0</v>
      </c>
      <c r="N280" s="661">
        <v>3</v>
      </c>
      <c r="O280" s="742">
        <v>0.5</v>
      </c>
      <c r="P280" s="662"/>
      <c r="Q280" s="677"/>
      <c r="R280" s="661"/>
      <c r="S280" s="677">
        <v>0</v>
      </c>
      <c r="T280" s="742"/>
      <c r="U280" s="700">
        <v>0</v>
      </c>
    </row>
    <row r="281" spans="1:21" ht="14.4" customHeight="1" x14ac:dyDescent="0.3">
      <c r="A281" s="660">
        <v>22</v>
      </c>
      <c r="B281" s="661" t="s">
        <v>539</v>
      </c>
      <c r="C281" s="661">
        <v>89301222</v>
      </c>
      <c r="D281" s="740" t="s">
        <v>1642</v>
      </c>
      <c r="E281" s="741" t="s">
        <v>1054</v>
      </c>
      <c r="F281" s="661" t="s">
        <v>1045</v>
      </c>
      <c r="G281" s="661" t="s">
        <v>1160</v>
      </c>
      <c r="H281" s="661" t="s">
        <v>540</v>
      </c>
      <c r="I281" s="661" t="s">
        <v>1437</v>
      </c>
      <c r="J281" s="661" t="s">
        <v>1438</v>
      </c>
      <c r="K281" s="661" t="s">
        <v>1439</v>
      </c>
      <c r="L281" s="662">
        <v>0</v>
      </c>
      <c r="M281" s="662">
        <v>0</v>
      </c>
      <c r="N281" s="661">
        <v>3</v>
      </c>
      <c r="O281" s="742">
        <v>1</v>
      </c>
      <c r="P281" s="662">
        <v>0</v>
      </c>
      <c r="Q281" s="677"/>
      <c r="R281" s="661">
        <v>3</v>
      </c>
      <c r="S281" s="677">
        <v>1</v>
      </c>
      <c r="T281" s="742">
        <v>1</v>
      </c>
      <c r="U281" s="700">
        <v>1</v>
      </c>
    </row>
    <row r="282" spans="1:21" ht="14.4" customHeight="1" x14ac:dyDescent="0.3">
      <c r="A282" s="660">
        <v>22</v>
      </c>
      <c r="B282" s="661" t="s">
        <v>539</v>
      </c>
      <c r="C282" s="661">
        <v>89301222</v>
      </c>
      <c r="D282" s="740" t="s">
        <v>1642</v>
      </c>
      <c r="E282" s="741" t="s">
        <v>1054</v>
      </c>
      <c r="F282" s="661" t="s">
        <v>1045</v>
      </c>
      <c r="G282" s="661" t="s">
        <v>1160</v>
      </c>
      <c r="H282" s="661" t="s">
        <v>540</v>
      </c>
      <c r="I282" s="661" t="s">
        <v>1161</v>
      </c>
      <c r="J282" s="661" t="s">
        <v>1162</v>
      </c>
      <c r="K282" s="661" t="s">
        <v>1163</v>
      </c>
      <c r="L282" s="662">
        <v>161.16999999999999</v>
      </c>
      <c r="M282" s="662">
        <v>483.51</v>
      </c>
      <c r="N282" s="661">
        <v>3</v>
      </c>
      <c r="O282" s="742">
        <v>0.5</v>
      </c>
      <c r="P282" s="662">
        <v>483.51</v>
      </c>
      <c r="Q282" s="677">
        <v>1</v>
      </c>
      <c r="R282" s="661">
        <v>3</v>
      </c>
      <c r="S282" s="677">
        <v>1</v>
      </c>
      <c r="T282" s="742">
        <v>0.5</v>
      </c>
      <c r="U282" s="700">
        <v>1</v>
      </c>
    </row>
    <row r="283" spans="1:21" ht="14.4" customHeight="1" x14ac:dyDescent="0.3">
      <c r="A283" s="660">
        <v>22</v>
      </c>
      <c r="B283" s="661" t="s">
        <v>539</v>
      </c>
      <c r="C283" s="661">
        <v>89301222</v>
      </c>
      <c r="D283" s="740" t="s">
        <v>1642</v>
      </c>
      <c r="E283" s="741" t="s">
        <v>1054</v>
      </c>
      <c r="F283" s="661" t="s">
        <v>1045</v>
      </c>
      <c r="G283" s="661" t="s">
        <v>1365</v>
      </c>
      <c r="H283" s="661" t="s">
        <v>540</v>
      </c>
      <c r="I283" s="661" t="s">
        <v>1368</v>
      </c>
      <c r="J283" s="661" t="s">
        <v>1367</v>
      </c>
      <c r="K283" s="661" t="s">
        <v>646</v>
      </c>
      <c r="L283" s="662">
        <v>0</v>
      </c>
      <c r="M283" s="662">
        <v>0</v>
      </c>
      <c r="N283" s="661">
        <v>1</v>
      </c>
      <c r="O283" s="742">
        <v>1</v>
      </c>
      <c r="P283" s="662"/>
      <c r="Q283" s="677"/>
      <c r="R283" s="661"/>
      <c r="S283" s="677">
        <v>0</v>
      </c>
      <c r="T283" s="742"/>
      <c r="U283" s="700">
        <v>0</v>
      </c>
    </row>
    <row r="284" spans="1:21" ht="14.4" customHeight="1" x14ac:dyDescent="0.3">
      <c r="A284" s="660">
        <v>22</v>
      </c>
      <c r="B284" s="661" t="s">
        <v>539</v>
      </c>
      <c r="C284" s="661">
        <v>89301222</v>
      </c>
      <c r="D284" s="740" t="s">
        <v>1642</v>
      </c>
      <c r="E284" s="741" t="s">
        <v>1054</v>
      </c>
      <c r="F284" s="661" t="s">
        <v>1045</v>
      </c>
      <c r="G284" s="661" t="s">
        <v>1370</v>
      </c>
      <c r="H284" s="661" t="s">
        <v>540</v>
      </c>
      <c r="I284" s="661" t="s">
        <v>1371</v>
      </c>
      <c r="J284" s="661" t="s">
        <v>1372</v>
      </c>
      <c r="K284" s="661" t="s">
        <v>1373</v>
      </c>
      <c r="L284" s="662">
        <v>0</v>
      </c>
      <c r="M284" s="662">
        <v>0</v>
      </c>
      <c r="N284" s="661">
        <v>2</v>
      </c>
      <c r="O284" s="742">
        <v>2</v>
      </c>
      <c r="P284" s="662">
        <v>0</v>
      </c>
      <c r="Q284" s="677"/>
      <c r="R284" s="661">
        <v>2</v>
      </c>
      <c r="S284" s="677">
        <v>1</v>
      </c>
      <c r="T284" s="742">
        <v>2</v>
      </c>
      <c r="U284" s="700">
        <v>1</v>
      </c>
    </row>
    <row r="285" spans="1:21" ht="14.4" customHeight="1" x14ac:dyDescent="0.3">
      <c r="A285" s="660">
        <v>22</v>
      </c>
      <c r="B285" s="661" t="s">
        <v>539</v>
      </c>
      <c r="C285" s="661">
        <v>89301222</v>
      </c>
      <c r="D285" s="740" t="s">
        <v>1642</v>
      </c>
      <c r="E285" s="741" t="s">
        <v>1054</v>
      </c>
      <c r="F285" s="661" t="s">
        <v>1045</v>
      </c>
      <c r="G285" s="661" t="s">
        <v>1370</v>
      </c>
      <c r="H285" s="661" t="s">
        <v>540</v>
      </c>
      <c r="I285" s="661" t="s">
        <v>1507</v>
      </c>
      <c r="J285" s="661" t="s">
        <v>1372</v>
      </c>
      <c r="K285" s="661" t="s">
        <v>1373</v>
      </c>
      <c r="L285" s="662">
        <v>0</v>
      </c>
      <c r="M285" s="662">
        <v>0</v>
      </c>
      <c r="N285" s="661">
        <v>1</v>
      </c>
      <c r="O285" s="742">
        <v>1</v>
      </c>
      <c r="P285" s="662">
        <v>0</v>
      </c>
      <c r="Q285" s="677"/>
      <c r="R285" s="661">
        <v>1</v>
      </c>
      <c r="S285" s="677">
        <v>1</v>
      </c>
      <c r="T285" s="742">
        <v>1</v>
      </c>
      <c r="U285" s="700">
        <v>1</v>
      </c>
    </row>
    <row r="286" spans="1:21" ht="14.4" customHeight="1" x14ac:dyDescent="0.3">
      <c r="A286" s="660">
        <v>22</v>
      </c>
      <c r="B286" s="661" t="s">
        <v>539</v>
      </c>
      <c r="C286" s="661">
        <v>89301222</v>
      </c>
      <c r="D286" s="740" t="s">
        <v>1642</v>
      </c>
      <c r="E286" s="741" t="s">
        <v>1055</v>
      </c>
      <c r="F286" s="661" t="s">
        <v>1045</v>
      </c>
      <c r="G286" s="661" t="s">
        <v>1508</v>
      </c>
      <c r="H286" s="661" t="s">
        <v>540</v>
      </c>
      <c r="I286" s="661" t="s">
        <v>1509</v>
      </c>
      <c r="J286" s="661" t="s">
        <v>1510</v>
      </c>
      <c r="K286" s="661" t="s">
        <v>1319</v>
      </c>
      <c r="L286" s="662">
        <v>0</v>
      </c>
      <c r="M286" s="662">
        <v>0</v>
      </c>
      <c r="N286" s="661">
        <v>1</v>
      </c>
      <c r="O286" s="742">
        <v>1</v>
      </c>
      <c r="P286" s="662">
        <v>0</v>
      </c>
      <c r="Q286" s="677"/>
      <c r="R286" s="661">
        <v>1</v>
      </c>
      <c r="S286" s="677">
        <v>1</v>
      </c>
      <c r="T286" s="742">
        <v>1</v>
      </c>
      <c r="U286" s="700">
        <v>1</v>
      </c>
    </row>
    <row r="287" spans="1:21" ht="14.4" customHeight="1" x14ac:dyDescent="0.3">
      <c r="A287" s="660">
        <v>22</v>
      </c>
      <c r="B287" s="661" t="s">
        <v>539</v>
      </c>
      <c r="C287" s="661">
        <v>89301222</v>
      </c>
      <c r="D287" s="740" t="s">
        <v>1642</v>
      </c>
      <c r="E287" s="741" t="s">
        <v>1055</v>
      </c>
      <c r="F287" s="661" t="s">
        <v>1045</v>
      </c>
      <c r="G287" s="661" t="s">
        <v>1508</v>
      </c>
      <c r="H287" s="661" t="s">
        <v>540</v>
      </c>
      <c r="I287" s="661" t="s">
        <v>1511</v>
      </c>
      <c r="J287" s="661" t="s">
        <v>1510</v>
      </c>
      <c r="K287" s="661" t="s">
        <v>1319</v>
      </c>
      <c r="L287" s="662">
        <v>60.92</v>
      </c>
      <c r="M287" s="662">
        <v>60.92</v>
      </c>
      <c r="N287" s="661">
        <v>1</v>
      </c>
      <c r="O287" s="742">
        <v>1</v>
      </c>
      <c r="P287" s="662">
        <v>60.92</v>
      </c>
      <c r="Q287" s="677">
        <v>1</v>
      </c>
      <c r="R287" s="661">
        <v>1</v>
      </c>
      <c r="S287" s="677">
        <v>1</v>
      </c>
      <c r="T287" s="742">
        <v>1</v>
      </c>
      <c r="U287" s="700">
        <v>1</v>
      </c>
    </row>
    <row r="288" spans="1:21" ht="14.4" customHeight="1" x14ac:dyDescent="0.3">
      <c r="A288" s="660">
        <v>22</v>
      </c>
      <c r="B288" s="661" t="s">
        <v>539</v>
      </c>
      <c r="C288" s="661">
        <v>89301222</v>
      </c>
      <c r="D288" s="740" t="s">
        <v>1642</v>
      </c>
      <c r="E288" s="741" t="s">
        <v>1055</v>
      </c>
      <c r="F288" s="661" t="s">
        <v>1045</v>
      </c>
      <c r="G288" s="661" t="s">
        <v>1186</v>
      </c>
      <c r="H288" s="661" t="s">
        <v>786</v>
      </c>
      <c r="I288" s="661" t="s">
        <v>834</v>
      </c>
      <c r="J288" s="661" t="s">
        <v>1021</v>
      </c>
      <c r="K288" s="661" t="s">
        <v>1022</v>
      </c>
      <c r="L288" s="662">
        <v>333.31</v>
      </c>
      <c r="M288" s="662">
        <v>666.62</v>
      </c>
      <c r="N288" s="661">
        <v>2</v>
      </c>
      <c r="O288" s="742">
        <v>1.5</v>
      </c>
      <c r="P288" s="662">
        <v>666.62</v>
      </c>
      <c r="Q288" s="677">
        <v>1</v>
      </c>
      <c r="R288" s="661">
        <v>2</v>
      </c>
      <c r="S288" s="677">
        <v>1</v>
      </c>
      <c r="T288" s="742">
        <v>1.5</v>
      </c>
      <c r="U288" s="700">
        <v>1</v>
      </c>
    </row>
    <row r="289" spans="1:21" ht="14.4" customHeight="1" x14ac:dyDescent="0.3">
      <c r="A289" s="660">
        <v>22</v>
      </c>
      <c r="B289" s="661" t="s">
        <v>539</v>
      </c>
      <c r="C289" s="661">
        <v>89301222</v>
      </c>
      <c r="D289" s="740" t="s">
        <v>1642</v>
      </c>
      <c r="E289" s="741" t="s">
        <v>1055</v>
      </c>
      <c r="F289" s="661" t="s">
        <v>1045</v>
      </c>
      <c r="G289" s="661" t="s">
        <v>1203</v>
      </c>
      <c r="H289" s="661" t="s">
        <v>540</v>
      </c>
      <c r="I289" s="661" t="s">
        <v>1512</v>
      </c>
      <c r="J289" s="661" t="s">
        <v>1205</v>
      </c>
      <c r="K289" s="661" t="s">
        <v>1112</v>
      </c>
      <c r="L289" s="662">
        <v>118.82</v>
      </c>
      <c r="M289" s="662">
        <v>356.46</v>
      </c>
      <c r="N289" s="661">
        <v>3</v>
      </c>
      <c r="O289" s="742">
        <v>1</v>
      </c>
      <c r="P289" s="662">
        <v>356.46</v>
      </c>
      <c r="Q289" s="677">
        <v>1</v>
      </c>
      <c r="R289" s="661">
        <v>3</v>
      </c>
      <c r="S289" s="677">
        <v>1</v>
      </c>
      <c r="T289" s="742">
        <v>1</v>
      </c>
      <c r="U289" s="700">
        <v>1</v>
      </c>
    </row>
    <row r="290" spans="1:21" ht="14.4" customHeight="1" x14ac:dyDescent="0.3">
      <c r="A290" s="660">
        <v>22</v>
      </c>
      <c r="B290" s="661" t="s">
        <v>539</v>
      </c>
      <c r="C290" s="661">
        <v>89301222</v>
      </c>
      <c r="D290" s="740" t="s">
        <v>1642</v>
      </c>
      <c r="E290" s="741" t="s">
        <v>1055</v>
      </c>
      <c r="F290" s="661" t="s">
        <v>1045</v>
      </c>
      <c r="G290" s="661" t="s">
        <v>1203</v>
      </c>
      <c r="H290" s="661" t="s">
        <v>540</v>
      </c>
      <c r="I290" s="661" t="s">
        <v>1204</v>
      </c>
      <c r="J290" s="661" t="s">
        <v>1205</v>
      </c>
      <c r="K290" s="661" t="s">
        <v>1206</v>
      </c>
      <c r="L290" s="662">
        <v>229.57</v>
      </c>
      <c r="M290" s="662">
        <v>229.57</v>
      </c>
      <c r="N290" s="661">
        <v>1</v>
      </c>
      <c r="O290" s="742">
        <v>0.5</v>
      </c>
      <c r="P290" s="662">
        <v>229.57</v>
      </c>
      <c r="Q290" s="677">
        <v>1</v>
      </c>
      <c r="R290" s="661">
        <v>1</v>
      </c>
      <c r="S290" s="677">
        <v>1</v>
      </c>
      <c r="T290" s="742">
        <v>0.5</v>
      </c>
      <c r="U290" s="700">
        <v>1</v>
      </c>
    </row>
    <row r="291" spans="1:21" ht="14.4" customHeight="1" x14ac:dyDescent="0.3">
      <c r="A291" s="660">
        <v>22</v>
      </c>
      <c r="B291" s="661" t="s">
        <v>539</v>
      </c>
      <c r="C291" s="661">
        <v>89301222</v>
      </c>
      <c r="D291" s="740" t="s">
        <v>1642</v>
      </c>
      <c r="E291" s="741" t="s">
        <v>1055</v>
      </c>
      <c r="F291" s="661" t="s">
        <v>1045</v>
      </c>
      <c r="G291" s="661" t="s">
        <v>1203</v>
      </c>
      <c r="H291" s="661" t="s">
        <v>540</v>
      </c>
      <c r="I291" s="661" t="s">
        <v>1513</v>
      </c>
      <c r="J291" s="661" t="s">
        <v>1205</v>
      </c>
      <c r="K291" s="661" t="s">
        <v>1514</v>
      </c>
      <c r="L291" s="662">
        <v>0</v>
      </c>
      <c r="M291" s="662">
        <v>0</v>
      </c>
      <c r="N291" s="661">
        <v>1</v>
      </c>
      <c r="O291" s="742">
        <v>1</v>
      </c>
      <c r="P291" s="662">
        <v>0</v>
      </c>
      <c r="Q291" s="677"/>
      <c r="R291" s="661">
        <v>1</v>
      </c>
      <c r="S291" s="677">
        <v>1</v>
      </c>
      <c r="T291" s="742">
        <v>1</v>
      </c>
      <c r="U291" s="700">
        <v>1</v>
      </c>
    </row>
    <row r="292" spans="1:21" ht="14.4" customHeight="1" x14ac:dyDescent="0.3">
      <c r="A292" s="660">
        <v>22</v>
      </c>
      <c r="B292" s="661" t="s">
        <v>539</v>
      </c>
      <c r="C292" s="661">
        <v>89301222</v>
      </c>
      <c r="D292" s="740" t="s">
        <v>1642</v>
      </c>
      <c r="E292" s="741" t="s">
        <v>1055</v>
      </c>
      <c r="F292" s="661" t="s">
        <v>1045</v>
      </c>
      <c r="G292" s="661" t="s">
        <v>1203</v>
      </c>
      <c r="H292" s="661" t="s">
        <v>540</v>
      </c>
      <c r="I292" s="661" t="s">
        <v>1207</v>
      </c>
      <c r="J292" s="661" t="s">
        <v>1205</v>
      </c>
      <c r="K292" s="661" t="s">
        <v>1208</v>
      </c>
      <c r="L292" s="662">
        <v>356.47</v>
      </c>
      <c r="M292" s="662">
        <v>356.47</v>
      </c>
      <c r="N292" s="661">
        <v>1</v>
      </c>
      <c r="O292" s="742">
        <v>1</v>
      </c>
      <c r="P292" s="662">
        <v>356.47</v>
      </c>
      <c r="Q292" s="677">
        <v>1</v>
      </c>
      <c r="R292" s="661">
        <v>1</v>
      </c>
      <c r="S292" s="677">
        <v>1</v>
      </c>
      <c r="T292" s="742">
        <v>1</v>
      </c>
      <c r="U292" s="700">
        <v>1</v>
      </c>
    </row>
    <row r="293" spans="1:21" ht="14.4" customHeight="1" x14ac:dyDescent="0.3">
      <c r="A293" s="660">
        <v>22</v>
      </c>
      <c r="B293" s="661" t="s">
        <v>539</v>
      </c>
      <c r="C293" s="661">
        <v>89301222</v>
      </c>
      <c r="D293" s="740" t="s">
        <v>1642</v>
      </c>
      <c r="E293" s="741" t="s">
        <v>1056</v>
      </c>
      <c r="F293" s="661" t="s">
        <v>1045</v>
      </c>
      <c r="G293" s="661" t="s">
        <v>1515</v>
      </c>
      <c r="H293" s="661" t="s">
        <v>786</v>
      </c>
      <c r="I293" s="661" t="s">
        <v>1516</v>
      </c>
      <c r="J293" s="661" t="s">
        <v>1517</v>
      </c>
      <c r="K293" s="661" t="s">
        <v>1518</v>
      </c>
      <c r="L293" s="662">
        <v>97.97</v>
      </c>
      <c r="M293" s="662">
        <v>97.97</v>
      </c>
      <c r="N293" s="661">
        <v>1</v>
      </c>
      <c r="O293" s="742">
        <v>1</v>
      </c>
      <c r="P293" s="662">
        <v>97.97</v>
      </c>
      <c r="Q293" s="677">
        <v>1</v>
      </c>
      <c r="R293" s="661">
        <v>1</v>
      </c>
      <c r="S293" s="677">
        <v>1</v>
      </c>
      <c r="T293" s="742">
        <v>1</v>
      </c>
      <c r="U293" s="700">
        <v>1</v>
      </c>
    </row>
    <row r="294" spans="1:21" ht="14.4" customHeight="1" x14ac:dyDescent="0.3">
      <c r="A294" s="660">
        <v>22</v>
      </c>
      <c r="B294" s="661" t="s">
        <v>539</v>
      </c>
      <c r="C294" s="661">
        <v>89301222</v>
      </c>
      <c r="D294" s="740" t="s">
        <v>1642</v>
      </c>
      <c r="E294" s="741" t="s">
        <v>1056</v>
      </c>
      <c r="F294" s="661" t="s">
        <v>1045</v>
      </c>
      <c r="G294" s="661" t="s">
        <v>1065</v>
      </c>
      <c r="H294" s="661" t="s">
        <v>786</v>
      </c>
      <c r="I294" s="661" t="s">
        <v>1121</v>
      </c>
      <c r="J294" s="661" t="s">
        <v>1122</v>
      </c>
      <c r="K294" s="661" t="s">
        <v>1123</v>
      </c>
      <c r="L294" s="662">
        <v>0</v>
      </c>
      <c r="M294" s="662">
        <v>0</v>
      </c>
      <c r="N294" s="661">
        <v>2</v>
      </c>
      <c r="O294" s="742">
        <v>2</v>
      </c>
      <c r="P294" s="662">
        <v>0</v>
      </c>
      <c r="Q294" s="677"/>
      <c r="R294" s="661">
        <v>1</v>
      </c>
      <c r="S294" s="677">
        <v>0.5</v>
      </c>
      <c r="T294" s="742">
        <v>1</v>
      </c>
      <c r="U294" s="700">
        <v>0.5</v>
      </c>
    </row>
    <row r="295" spans="1:21" ht="14.4" customHeight="1" x14ac:dyDescent="0.3">
      <c r="A295" s="660">
        <v>22</v>
      </c>
      <c r="B295" s="661" t="s">
        <v>539</v>
      </c>
      <c r="C295" s="661">
        <v>89301222</v>
      </c>
      <c r="D295" s="740" t="s">
        <v>1642</v>
      </c>
      <c r="E295" s="741" t="s">
        <v>1056</v>
      </c>
      <c r="F295" s="661" t="s">
        <v>1045</v>
      </c>
      <c r="G295" s="661" t="s">
        <v>1065</v>
      </c>
      <c r="H295" s="661" t="s">
        <v>540</v>
      </c>
      <c r="I295" s="661" t="s">
        <v>1262</v>
      </c>
      <c r="J295" s="661" t="s">
        <v>1263</v>
      </c>
      <c r="K295" s="661" t="s">
        <v>1264</v>
      </c>
      <c r="L295" s="662">
        <v>86.76</v>
      </c>
      <c r="M295" s="662">
        <v>86.76</v>
      </c>
      <c r="N295" s="661">
        <v>1</v>
      </c>
      <c r="O295" s="742">
        <v>1</v>
      </c>
      <c r="P295" s="662">
        <v>86.76</v>
      </c>
      <c r="Q295" s="677">
        <v>1</v>
      </c>
      <c r="R295" s="661">
        <v>1</v>
      </c>
      <c r="S295" s="677">
        <v>1</v>
      </c>
      <c r="T295" s="742">
        <v>1</v>
      </c>
      <c r="U295" s="700">
        <v>1</v>
      </c>
    </row>
    <row r="296" spans="1:21" ht="14.4" customHeight="1" x14ac:dyDescent="0.3">
      <c r="A296" s="660">
        <v>22</v>
      </c>
      <c r="B296" s="661" t="s">
        <v>539</v>
      </c>
      <c r="C296" s="661">
        <v>89301222</v>
      </c>
      <c r="D296" s="740" t="s">
        <v>1642</v>
      </c>
      <c r="E296" s="741" t="s">
        <v>1056</v>
      </c>
      <c r="F296" s="661" t="s">
        <v>1045</v>
      </c>
      <c r="G296" s="661" t="s">
        <v>1065</v>
      </c>
      <c r="H296" s="661" t="s">
        <v>786</v>
      </c>
      <c r="I296" s="661" t="s">
        <v>1133</v>
      </c>
      <c r="J296" s="661" t="s">
        <v>1134</v>
      </c>
      <c r="K296" s="661" t="s">
        <v>1135</v>
      </c>
      <c r="L296" s="662">
        <v>65.069999999999993</v>
      </c>
      <c r="M296" s="662">
        <v>325.34999999999997</v>
      </c>
      <c r="N296" s="661">
        <v>5</v>
      </c>
      <c r="O296" s="742">
        <v>5</v>
      </c>
      <c r="P296" s="662">
        <v>195.20999999999998</v>
      </c>
      <c r="Q296" s="677">
        <v>0.6</v>
      </c>
      <c r="R296" s="661">
        <v>3</v>
      </c>
      <c r="S296" s="677">
        <v>0.6</v>
      </c>
      <c r="T296" s="742">
        <v>3</v>
      </c>
      <c r="U296" s="700">
        <v>0.6</v>
      </c>
    </row>
    <row r="297" spans="1:21" ht="14.4" customHeight="1" x14ac:dyDescent="0.3">
      <c r="A297" s="660">
        <v>22</v>
      </c>
      <c r="B297" s="661" t="s">
        <v>539</v>
      </c>
      <c r="C297" s="661">
        <v>89301222</v>
      </c>
      <c r="D297" s="740" t="s">
        <v>1642</v>
      </c>
      <c r="E297" s="741" t="s">
        <v>1056</v>
      </c>
      <c r="F297" s="661" t="s">
        <v>1045</v>
      </c>
      <c r="G297" s="661" t="s">
        <v>1065</v>
      </c>
      <c r="H297" s="661" t="s">
        <v>786</v>
      </c>
      <c r="I297" s="661" t="s">
        <v>1075</v>
      </c>
      <c r="J297" s="661" t="s">
        <v>1073</v>
      </c>
      <c r="K297" s="661" t="s">
        <v>1074</v>
      </c>
      <c r="L297" s="662">
        <v>108.46</v>
      </c>
      <c r="M297" s="662">
        <v>108.46</v>
      </c>
      <c r="N297" s="661">
        <v>1</v>
      </c>
      <c r="O297" s="742">
        <v>1</v>
      </c>
      <c r="P297" s="662">
        <v>108.46</v>
      </c>
      <c r="Q297" s="677">
        <v>1</v>
      </c>
      <c r="R297" s="661">
        <v>1</v>
      </c>
      <c r="S297" s="677">
        <v>1</v>
      </c>
      <c r="T297" s="742">
        <v>1</v>
      </c>
      <c r="U297" s="700">
        <v>1</v>
      </c>
    </row>
    <row r="298" spans="1:21" ht="14.4" customHeight="1" x14ac:dyDescent="0.3">
      <c r="A298" s="660">
        <v>22</v>
      </c>
      <c r="B298" s="661" t="s">
        <v>539</v>
      </c>
      <c r="C298" s="661">
        <v>89301222</v>
      </c>
      <c r="D298" s="740" t="s">
        <v>1642</v>
      </c>
      <c r="E298" s="741" t="s">
        <v>1056</v>
      </c>
      <c r="F298" s="661" t="s">
        <v>1045</v>
      </c>
      <c r="G298" s="661" t="s">
        <v>1065</v>
      </c>
      <c r="H298" s="661" t="s">
        <v>786</v>
      </c>
      <c r="I298" s="661" t="s">
        <v>1136</v>
      </c>
      <c r="J298" s="661" t="s">
        <v>1137</v>
      </c>
      <c r="K298" s="661" t="s">
        <v>1138</v>
      </c>
      <c r="L298" s="662">
        <v>65.069999999999993</v>
      </c>
      <c r="M298" s="662">
        <v>130.13999999999999</v>
      </c>
      <c r="N298" s="661">
        <v>2</v>
      </c>
      <c r="O298" s="742">
        <v>2</v>
      </c>
      <c r="P298" s="662">
        <v>65.069999999999993</v>
      </c>
      <c r="Q298" s="677">
        <v>0.5</v>
      </c>
      <c r="R298" s="661">
        <v>1</v>
      </c>
      <c r="S298" s="677">
        <v>0.5</v>
      </c>
      <c r="T298" s="742">
        <v>1</v>
      </c>
      <c r="U298" s="700">
        <v>0.5</v>
      </c>
    </row>
    <row r="299" spans="1:21" ht="14.4" customHeight="1" x14ac:dyDescent="0.3">
      <c r="A299" s="660">
        <v>22</v>
      </c>
      <c r="B299" s="661" t="s">
        <v>539</v>
      </c>
      <c r="C299" s="661">
        <v>89301222</v>
      </c>
      <c r="D299" s="740" t="s">
        <v>1642</v>
      </c>
      <c r="E299" s="741" t="s">
        <v>1056</v>
      </c>
      <c r="F299" s="661" t="s">
        <v>1045</v>
      </c>
      <c r="G299" s="661" t="s">
        <v>1065</v>
      </c>
      <c r="H299" s="661" t="s">
        <v>786</v>
      </c>
      <c r="I299" s="661" t="s">
        <v>810</v>
      </c>
      <c r="J299" s="661" t="s">
        <v>811</v>
      </c>
      <c r="K299" s="661" t="s">
        <v>1018</v>
      </c>
      <c r="L299" s="662">
        <v>130.15</v>
      </c>
      <c r="M299" s="662">
        <v>520.6</v>
      </c>
      <c r="N299" s="661">
        <v>4</v>
      </c>
      <c r="O299" s="742">
        <v>4</v>
      </c>
      <c r="P299" s="662">
        <v>260.3</v>
      </c>
      <c r="Q299" s="677">
        <v>0.5</v>
      </c>
      <c r="R299" s="661">
        <v>2</v>
      </c>
      <c r="S299" s="677">
        <v>0.5</v>
      </c>
      <c r="T299" s="742">
        <v>2</v>
      </c>
      <c r="U299" s="700">
        <v>0.5</v>
      </c>
    </row>
    <row r="300" spans="1:21" ht="14.4" customHeight="1" x14ac:dyDescent="0.3">
      <c r="A300" s="660">
        <v>22</v>
      </c>
      <c r="B300" s="661" t="s">
        <v>539</v>
      </c>
      <c r="C300" s="661">
        <v>89301222</v>
      </c>
      <c r="D300" s="740" t="s">
        <v>1642</v>
      </c>
      <c r="E300" s="741" t="s">
        <v>1056</v>
      </c>
      <c r="F300" s="661" t="s">
        <v>1045</v>
      </c>
      <c r="G300" s="661" t="s">
        <v>1065</v>
      </c>
      <c r="H300" s="661" t="s">
        <v>786</v>
      </c>
      <c r="I300" s="661" t="s">
        <v>1168</v>
      </c>
      <c r="J300" s="661" t="s">
        <v>814</v>
      </c>
      <c r="K300" s="661" t="s">
        <v>1169</v>
      </c>
      <c r="L300" s="662">
        <v>50.57</v>
      </c>
      <c r="M300" s="662">
        <v>101.14</v>
      </c>
      <c r="N300" s="661">
        <v>2</v>
      </c>
      <c r="O300" s="742">
        <v>2</v>
      </c>
      <c r="P300" s="662">
        <v>50.57</v>
      </c>
      <c r="Q300" s="677">
        <v>0.5</v>
      </c>
      <c r="R300" s="661">
        <v>1</v>
      </c>
      <c r="S300" s="677">
        <v>0.5</v>
      </c>
      <c r="T300" s="742">
        <v>1</v>
      </c>
      <c r="U300" s="700">
        <v>0.5</v>
      </c>
    </row>
    <row r="301" spans="1:21" ht="14.4" customHeight="1" x14ac:dyDescent="0.3">
      <c r="A301" s="660">
        <v>22</v>
      </c>
      <c r="B301" s="661" t="s">
        <v>539</v>
      </c>
      <c r="C301" s="661">
        <v>89301222</v>
      </c>
      <c r="D301" s="740" t="s">
        <v>1642</v>
      </c>
      <c r="E301" s="741" t="s">
        <v>1056</v>
      </c>
      <c r="F301" s="661" t="s">
        <v>1045</v>
      </c>
      <c r="G301" s="661" t="s">
        <v>1065</v>
      </c>
      <c r="H301" s="661" t="s">
        <v>786</v>
      </c>
      <c r="I301" s="661" t="s">
        <v>792</v>
      </c>
      <c r="J301" s="661" t="s">
        <v>793</v>
      </c>
      <c r="K301" s="661" t="s">
        <v>1019</v>
      </c>
      <c r="L301" s="662">
        <v>86.76</v>
      </c>
      <c r="M301" s="662">
        <v>520.56000000000006</v>
      </c>
      <c r="N301" s="661">
        <v>6</v>
      </c>
      <c r="O301" s="742">
        <v>6</v>
      </c>
      <c r="P301" s="662">
        <v>173.52</v>
      </c>
      <c r="Q301" s="677">
        <v>0.33333333333333331</v>
      </c>
      <c r="R301" s="661">
        <v>2</v>
      </c>
      <c r="S301" s="677">
        <v>0.33333333333333331</v>
      </c>
      <c r="T301" s="742">
        <v>2</v>
      </c>
      <c r="U301" s="700">
        <v>0.33333333333333331</v>
      </c>
    </row>
    <row r="302" spans="1:21" ht="14.4" customHeight="1" x14ac:dyDescent="0.3">
      <c r="A302" s="660">
        <v>22</v>
      </c>
      <c r="B302" s="661" t="s">
        <v>539</v>
      </c>
      <c r="C302" s="661">
        <v>89301222</v>
      </c>
      <c r="D302" s="740" t="s">
        <v>1642</v>
      </c>
      <c r="E302" s="741" t="s">
        <v>1056</v>
      </c>
      <c r="F302" s="661" t="s">
        <v>1045</v>
      </c>
      <c r="G302" s="661" t="s">
        <v>1065</v>
      </c>
      <c r="H302" s="661" t="s">
        <v>540</v>
      </c>
      <c r="I302" s="661" t="s">
        <v>567</v>
      </c>
      <c r="J302" s="661" t="s">
        <v>1082</v>
      </c>
      <c r="K302" s="661" t="s">
        <v>1083</v>
      </c>
      <c r="L302" s="662">
        <v>86.76</v>
      </c>
      <c r="M302" s="662">
        <v>86.76</v>
      </c>
      <c r="N302" s="661">
        <v>1</v>
      </c>
      <c r="O302" s="742">
        <v>1</v>
      </c>
      <c r="P302" s="662"/>
      <c r="Q302" s="677">
        <v>0</v>
      </c>
      <c r="R302" s="661"/>
      <c r="S302" s="677">
        <v>0</v>
      </c>
      <c r="T302" s="742"/>
      <c r="U302" s="700">
        <v>0</v>
      </c>
    </row>
    <row r="303" spans="1:21" ht="14.4" customHeight="1" x14ac:dyDescent="0.3">
      <c r="A303" s="660">
        <v>22</v>
      </c>
      <c r="B303" s="661" t="s">
        <v>539</v>
      </c>
      <c r="C303" s="661">
        <v>89301222</v>
      </c>
      <c r="D303" s="740" t="s">
        <v>1642</v>
      </c>
      <c r="E303" s="741" t="s">
        <v>1056</v>
      </c>
      <c r="F303" s="661" t="s">
        <v>1045</v>
      </c>
      <c r="G303" s="661" t="s">
        <v>1104</v>
      </c>
      <c r="H303" s="661" t="s">
        <v>540</v>
      </c>
      <c r="I303" s="661" t="s">
        <v>1501</v>
      </c>
      <c r="J303" s="661" t="s">
        <v>714</v>
      </c>
      <c r="K303" s="661" t="s">
        <v>1502</v>
      </c>
      <c r="L303" s="662">
        <v>0</v>
      </c>
      <c r="M303" s="662">
        <v>0</v>
      </c>
      <c r="N303" s="661">
        <v>1</v>
      </c>
      <c r="O303" s="742">
        <v>1</v>
      </c>
      <c r="P303" s="662">
        <v>0</v>
      </c>
      <c r="Q303" s="677"/>
      <c r="R303" s="661">
        <v>1</v>
      </c>
      <c r="S303" s="677">
        <v>1</v>
      </c>
      <c r="T303" s="742">
        <v>1</v>
      </c>
      <c r="U303" s="700">
        <v>1</v>
      </c>
    </row>
    <row r="304" spans="1:21" ht="14.4" customHeight="1" x14ac:dyDescent="0.3">
      <c r="A304" s="660">
        <v>22</v>
      </c>
      <c r="B304" s="661" t="s">
        <v>539</v>
      </c>
      <c r="C304" s="661">
        <v>89301222</v>
      </c>
      <c r="D304" s="740" t="s">
        <v>1642</v>
      </c>
      <c r="E304" s="741" t="s">
        <v>1057</v>
      </c>
      <c r="F304" s="661" t="s">
        <v>1045</v>
      </c>
      <c r="G304" s="661" t="s">
        <v>1170</v>
      </c>
      <c r="H304" s="661" t="s">
        <v>540</v>
      </c>
      <c r="I304" s="661" t="s">
        <v>1171</v>
      </c>
      <c r="J304" s="661" t="s">
        <v>1172</v>
      </c>
      <c r="K304" s="661" t="s">
        <v>672</v>
      </c>
      <c r="L304" s="662">
        <v>44.89</v>
      </c>
      <c r="M304" s="662">
        <v>89.78</v>
      </c>
      <c r="N304" s="661">
        <v>2</v>
      </c>
      <c r="O304" s="742">
        <v>0.5</v>
      </c>
      <c r="P304" s="662">
        <v>89.78</v>
      </c>
      <c r="Q304" s="677">
        <v>1</v>
      </c>
      <c r="R304" s="661">
        <v>2</v>
      </c>
      <c r="S304" s="677">
        <v>1</v>
      </c>
      <c r="T304" s="742">
        <v>0.5</v>
      </c>
      <c r="U304" s="700">
        <v>1</v>
      </c>
    </row>
    <row r="305" spans="1:21" ht="14.4" customHeight="1" x14ac:dyDescent="0.3">
      <c r="A305" s="660">
        <v>22</v>
      </c>
      <c r="B305" s="661" t="s">
        <v>539</v>
      </c>
      <c r="C305" s="661">
        <v>89301222</v>
      </c>
      <c r="D305" s="740" t="s">
        <v>1642</v>
      </c>
      <c r="E305" s="741" t="s">
        <v>1057</v>
      </c>
      <c r="F305" s="661" t="s">
        <v>1045</v>
      </c>
      <c r="G305" s="661" t="s">
        <v>1164</v>
      </c>
      <c r="H305" s="661" t="s">
        <v>540</v>
      </c>
      <c r="I305" s="661" t="s">
        <v>1442</v>
      </c>
      <c r="J305" s="661" t="s">
        <v>1443</v>
      </c>
      <c r="K305" s="661" t="s">
        <v>1411</v>
      </c>
      <c r="L305" s="662">
        <v>0</v>
      </c>
      <c r="M305" s="662">
        <v>0</v>
      </c>
      <c r="N305" s="661">
        <v>3</v>
      </c>
      <c r="O305" s="742">
        <v>0.5</v>
      </c>
      <c r="P305" s="662">
        <v>0</v>
      </c>
      <c r="Q305" s="677"/>
      <c r="R305" s="661">
        <v>3</v>
      </c>
      <c r="S305" s="677">
        <v>1</v>
      </c>
      <c r="T305" s="742">
        <v>0.5</v>
      </c>
      <c r="U305" s="700">
        <v>1</v>
      </c>
    </row>
    <row r="306" spans="1:21" ht="14.4" customHeight="1" x14ac:dyDescent="0.3">
      <c r="A306" s="660">
        <v>22</v>
      </c>
      <c r="B306" s="661" t="s">
        <v>539</v>
      </c>
      <c r="C306" s="661">
        <v>89301222</v>
      </c>
      <c r="D306" s="740" t="s">
        <v>1642</v>
      </c>
      <c r="E306" s="741" t="s">
        <v>1057</v>
      </c>
      <c r="F306" s="661" t="s">
        <v>1045</v>
      </c>
      <c r="G306" s="661" t="s">
        <v>1164</v>
      </c>
      <c r="H306" s="661" t="s">
        <v>540</v>
      </c>
      <c r="I306" s="661" t="s">
        <v>1442</v>
      </c>
      <c r="J306" s="661" t="s">
        <v>1443</v>
      </c>
      <c r="K306" s="661" t="s">
        <v>1411</v>
      </c>
      <c r="L306" s="662">
        <v>370.04</v>
      </c>
      <c r="M306" s="662">
        <v>1110.1200000000001</v>
      </c>
      <c r="N306" s="661">
        <v>3</v>
      </c>
      <c r="O306" s="742">
        <v>1</v>
      </c>
      <c r="P306" s="662">
        <v>1110.1200000000001</v>
      </c>
      <c r="Q306" s="677">
        <v>1</v>
      </c>
      <c r="R306" s="661">
        <v>3</v>
      </c>
      <c r="S306" s="677">
        <v>1</v>
      </c>
      <c r="T306" s="742">
        <v>1</v>
      </c>
      <c r="U306" s="700">
        <v>1</v>
      </c>
    </row>
    <row r="307" spans="1:21" ht="14.4" customHeight="1" x14ac:dyDescent="0.3">
      <c r="A307" s="660">
        <v>22</v>
      </c>
      <c r="B307" s="661" t="s">
        <v>539</v>
      </c>
      <c r="C307" s="661">
        <v>89301222</v>
      </c>
      <c r="D307" s="740" t="s">
        <v>1642</v>
      </c>
      <c r="E307" s="741" t="s">
        <v>1057</v>
      </c>
      <c r="F307" s="661" t="s">
        <v>1045</v>
      </c>
      <c r="G307" s="661" t="s">
        <v>1164</v>
      </c>
      <c r="H307" s="661" t="s">
        <v>540</v>
      </c>
      <c r="I307" s="661" t="s">
        <v>1165</v>
      </c>
      <c r="J307" s="661" t="s">
        <v>1166</v>
      </c>
      <c r="K307" s="661" t="s">
        <v>1167</v>
      </c>
      <c r="L307" s="662">
        <v>0</v>
      </c>
      <c r="M307" s="662">
        <v>0</v>
      </c>
      <c r="N307" s="661">
        <v>3</v>
      </c>
      <c r="O307" s="742">
        <v>0.5</v>
      </c>
      <c r="P307" s="662">
        <v>0</v>
      </c>
      <c r="Q307" s="677"/>
      <c r="R307" s="661">
        <v>3</v>
      </c>
      <c r="S307" s="677">
        <v>1</v>
      </c>
      <c r="T307" s="742">
        <v>0.5</v>
      </c>
      <c r="U307" s="700">
        <v>1</v>
      </c>
    </row>
    <row r="308" spans="1:21" ht="14.4" customHeight="1" x14ac:dyDescent="0.3">
      <c r="A308" s="660">
        <v>22</v>
      </c>
      <c r="B308" s="661" t="s">
        <v>539</v>
      </c>
      <c r="C308" s="661">
        <v>89301222</v>
      </c>
      <c r="D308" s="740" t="s">
        <v>1642</v>
      </c>
      <c r="E308" s="741" t="s">
        <v>1057</v>
      </c>
      <c r="F308" s="661" t="s">
        <v>1045</v>
      </c>
      <c r="G308" s="661" t="s">
        <v>1444</v>
      </c>
      <c r="H308" s="661" t="s">
        <v>540</v>
      </c>
      <c r="I308" s="661" t="s">
        <v>1519</v>
      </c>
      <c r="J308" s="661" t="s">
        <v>1520</v>
      </c>
      <c r="K308" s="661" t="s">
        <v>1521</v>
      </c>
      <c r="L308" s="662">
        <v>47.63</v>
      </c>
      <c r="M308" s="662">
        <v>47.63</v>
      </c>
      <c r="N308" s="661">
        <v>1</v>
      </c>
      <c r="O308" s="742">
        <v>0.5</v>
      </c>
      <c r="P308" s="662">
        <v>47.63</v>
      </c>
      <c r="Q308" s="677">
        <v>1</v>
      </c>
      <c r="R308" s="661">
        <v>1</v>
      </c>
      <c r="S308" s="677">
        <v>1</v>
      </c>
      <c r="T308" s="742">
        <v>0.5</v>
      </c>
      <c r="U308" s="700">
        <v>1</v>
      </c>
    </row>
    <row r="309" spans="1:21" ht="14.4" customHeight="1" x14ac:dyDescent="0.3">
      <c r="A309" s="660">
        <v>22</v>
      </c>
      <c r="B309" s="661" t="s">
        <v>539</v>
      </c>
      <c r="C309" s="661">
        <v>89301222</v>
      </c>
      <c r="D309" s="740" t="s">
        <v>1642</v>
      </c>
      <c r="E309" s="741" t="s">
        <v>1057</v>
      </c>
      <c r="F309" s="661" t="s">
        <v>1045</v>
      </c>
      <c r="G309" s="661" t="s">
        <v>1522</v>
      </c>
      <c r="H309" s="661" t="s">
        <v>540</v>
      </c>
      <c r="I309" s="661" t="s">
        <v>830</v>
      </c>
      <c r="J309" s="661" t="s">
        <v>831</v>
      </c>
      <c r="K309" s="661" t="s">
        <v>832</v>
      </c>
      <c r="L309" s="662">
        <v>91.76</v>
      </c>
      <c r="M309" s="662">
        <v>91.76</v>
      </c>
      <c r="N309" s="661">
        <v>1</v>
      </c>
      <c r="O309" s="742">
        <v>0.5</v>
      </c>
      <c r="P309" s="662">
        <v>91.76</v>
      </c>
      <c r="Q309" s="677">
        <v>1</v>
      </c>
      <c r="R309" s="661">
        <v>1</v>
      </c>
      <c r="S309" s="677">
        <v>1</v>
      </c>
      <c r="T309" s="742">
        <v>0.5</v>
      </c>
      <c r="U309" s="700">
        <v>1</v>
      </c>
    </row>
    <row r="310" spans="1:21" ht="14.4" customHeight="1" x14ac:dyDescent="0.3">
      <c r="A310" s="660">
        <v>22</v>
      </c>
      <c r="B310" s="661" t="s">
        <v>539</v>
      </c>
      <c r="C310" s="661">
        <v>89301222</v>
      </c>
      <c r="D310" s="740" t="s">
        <v>1642</v>
      </c>
      <c r="E310" s="741" t="s">
        <v>1057</v>
      </c>
      <c r="F310" s="661" t="s">
        <v>1045</v>
      </c>
      <c r="G310" s="661" t="s">
        <v>1195</v>
      </c>
      <c r="H310" s="661" t="s">
        <v>786</v>
      </c>
      <c r="I310" s="661" t="s">
        <v>1199</v>
      </c>
      <c r="J310" s="661" t="s">
        <v>1200</v>
      </c>
      <c r="K310" s="661" t="s">
        <v>1198</v>
      </c>
      <c r="L310" s="662">
        <v>125.14</v>
      </c>
      <c r="M310" s="662">
        <v>125.14</v>
      </c>
      <c r="N310" s="661">
        <v>1</v>
      </c>
      <c r="O310" s="742">
        <v>1</v>
      </c>
      <c r="P310" s="662">
        <v>125.14</v>
      </c>
      <c r="Q310" s="677">
        <v>1</v>
      </c>
      <c r="R310" s="661">
        <v>1</v>
      </c>
      <c r="S310" s="677">
        <v>1</v>
      </c>
      <c r="T310" s="742">
        <v>1</v>
      </c>
      <c r="U310" s="700">
        <v>1</v>
      </c>
    </row>
    <row r="311" spans="1:21" ht="14.4" customHeight="1" x14ac:dyDescent="0.3">
      <c r="A311" s="660">
        <v>22</v>
      </c>
      <c r="B311" s="661" t="s">
        <v>539</v>
      </c>
      <c r="C311" s="661">
        <v>89301222</v>
      </c>
      <c r="D311" s="740" t="s">
        <v>1642</v>
      </c>
      <c r="E311" s="741" t="s">
        <v>1057</v>
      </c>
      <c r="F311" s="661" t="s">
        <v>1045</v>
      </c>
      <c r="G311" s="661" t="s">
        <v>1523</v>
      </c>
      <c r="H311" s="661" t="s">
        <v>786</v>
      </c>
      <c r="I311" s="661" t="s">
        <v>1524</v>
      </c>
      <c r="J311" s="661" t="s">
        <v>1525</v>
      </c>
      <c r="K311" s="661" t="s">
        <v>1526</v>
      </c>
      <c r="L311" s="662">
        <v>41.89</v>
      </c>
      <c r="M311" s="662">
        <v>41.89</v>
      </c>
      <c r="N311" s="661">
        <v>1</v>
      </c>
      <c r="O311" s="742">
        <v>0.5</v>
      </c>
      <c r="P311" s="662">
        <v>41.89</v>
      </c>
      <c r="Q311" s="677">
        <v>1</v>
      </c>
      <c r="R311" s="661">
        <v>1</v>
      </c>
      <c r="S311" s="677">
        <v>1</v>
      </c>
      <c r="T311" s="742">
        <v>0.5</v>
      </c>
      <c r="U311" s="700">
        <v>1</v>
      </c>
    </row>
    <row r="312" spans="1:21" ht="14.4" customHeight="1" x14ac:dyDescent="0.3">
      <c r="A312" s="660">
        <v>22</v>
      </c>
      <c r="B312" s="661" t="s">
        <v>539</v>
      </c>
      <c r="C312" s="661">
        <v>89301222</v>
      </c>
      <c r="D312" s="740" t="s">
        <v>1642</v>
      </c>
      <c r="E312" s="741" t="s">
        <v>1057</v>
      </c>
      <c r="F312" s="661" t="s">
        <v>1045</v>
      </c>
      <c r="G312" s="661" t="s">
        <v>1109</v>
      </c>
      <c r="H312" s="661" t="s">
        <v>540</v>
      </c>
      <c r="I312" s="661" t="s">
        <v>1527</v>
      </c>
      <c r="J312" s="661" t="s">
        <v>1528</v>
      </c>
      <c r="K312" s="661" t="s">
        <v>1529</v>
      </c>
      <c r="L312" s="662">
        <v>31.43</v>
      </c>
      <c r="M312" s="662">
        <v>377.15999999999997</v>
      </c>
      <c r="N312" s="661">
        <v>12</v>
      </c>
      <c r="O312" s="742">
        <v>2.5</v>
      </c>
      <c r="P312" s="662"/>
      <c r="Q312" s="677">
        <v>0</v>
      </c>
      <c r="R312" s="661"/>
      <c r="S312" s="677">
        <v>0</v>
      </c>
      <c r="T312" s="742"/>
      <c r="U312" s="700">
        <v>0</v>
      </c>
    </row>
    <row r="313" spans="1:21" ht="14.4" customHeight="1" x14ac:dyDescent="0.3">
      <c r="A313" s="660">
        <v>22</v>
      </c>
      <c r="B313" s="661" t="s">
        <v>539</v>
      </c>
      <c r="C313" s="661">
        <v>89301222</v>
      </c>
      <c r="D313" s="740" t="s">
        <v>1642</v>
      </c>
      <c r="E313" s="741" t="s">
        <v>1057</v>
      </c>
      <c r="F313" s="661" t="s">
        <v>1045</v>
      </c>
      <c r="G313" s="661" t="s">
        <v>1457</v>
      </c>
      <c r="H313" s="661" t="s">
        <v>786</v>
      </c>
      <c r="I313" s="661" t="s">
        <v>1458</v>
      </c>
      <c r="J313" s="661" t="s">
        <v>796</v>
      </c>
      <c r="K313" s="661" t="s">
        <v>1459</v>
      </c>
      <c r="L313" s="662">
        <v>356.47</v>
      </c>
      <c r="M313" s="662">
        <v>356.47</v>
      </c>
      <c r="N313" s="661">
        <v>1</v>
      </c>
      <c r="O313" s="742">
        <v>0.5</v>
      </c>
      <c r="P313" s="662">
        <v>356.47</v>
      </c>
      <c r="Q313" s="677">
        <v>1</v>
      </c>
      <c r="R313" s="661">
        <v>1</v>
      </c>
      <c r="S313" s="677">
        <v>1</v>
      </c>
      <c r="T313" s="742">
        <v>0.5</v>
      </c>
      <c r="U313" s="700">
        <v>1</v>
      </c>
    </row>
    <row r="314" spans="1:21" ht="14.4" customHeight="1" x14ac:dyDescent="0.3">
      <c r="A314" s="660">
        <v>22</v>
      </c>
      <c r="B314" s="661" t="s">
        <v>539</v>
      </c>
      <c r="C314" s="661">
        <v>89301222</v>
      </c>
      <c r="D314" s="740" t="s">
        <v>1642</v>
      </c>
      <c r="E314" s="741" t="s">
        <v>1057</v>
      </c>
      <c r="F314" s="661" t="s">
        <v>1045</v>
      </c>
      <c r="G314" s="661" t="s">
        <v>1530</v>
      </c>
      <c r="H314" s="661" t="s">
        <v>540</v>
      </c>
      <c r="I314" s="661" t="s">
        <v>1531</v>
      </c>
      <c r="J314" s="661" t="s">
        <v>1532</v>
      </c>
      <c r="K314" s="661" t="s">
        <v>1533</v>
      </c>
      <c r="L314" s="662">
        <v>75.8</v>
      </c>
      <c r="M314" s="662">
        <v>151.6</v>
      </c>
      <c r="N314" s="661">
        <v>2</v>
      </c>
      <c r="O314" s="742">
        <v>1</v>
      </c>
      <c r="P314" s="662">
        <v>151.6</v>
      </c>
      <c r="Q314" s="677">
        <v>1</v>
      </c>
      <c r="R314" s="661">
        <v>2</v>
      </c>
      <c r="S314" s="677">
        <v>1</v>
      </c>
      <c r="T314" s="742">
        <v>1</v>
      </c>
      <c r="U314" s="700">
        <v>1</v>
      </c>
    </row>
    <row r="315" spans="1:21" ht="14.4" customHeight="1" x14ac:dyDescent="0.3">
      <c r="A315" s="660">
        <v>22</v>
      </c>
      <c r="B315" s="661" t="s">
        <v>539</v>
      </c>
      <c r="C315" s="661">
        <v>89301222</v>
      </c>
      <c r="D315" s="740" t="s">
        <v>1642</v>
      </c>
      <c r="E315" s="741" t="s">
        <v>1057</v>
      </c>
      <c r="F315" s="661" t="s">
        <v>1045</v>
      </c>
      <c r="G315" s="661" t="s">
        <v>1460</v>
      </c>
      <c r="H315" s="661" t="s">
        <v>540</v>
      </c>
      <c r="I315" s="661" t="s">
        <v>1461</v>
      </c>
      <c r="J315" s="661" t="s">
        <v>1462</v>
      </c>
      <c r="K315" s="661" t="s">
        <v>1463</v>
      </c>
      <c r="L315" s="662">
        <v>168.21</v>
      </c>
      <c r="M315" s="662">
        <v>168.21</v>
      </c>
      <c r="N315" s="661">
        <v>1</v>
      </c>
      <c r="O315" s="742">
        <v>1</v>
      </c>
      <c r="P315" s="662">
        <v>168.21</v>
      </c>
      <c r="Q315" s="677">
        <v>1</v>
      </c>
      <c r="R315" s="661">
        <v>1</v>
      </c>
      <c r="S315" s="677">
        <v>1</v>
      </c>
      <c r="T315" s="742">
        <v>1</v>
      </c>
      <c r="U315" s="700">
        <v>1</v>
      </c>
    </row>
    <row r="316" spans="1:21" ht="14.4" customHeight="1" x14ac:dyDescent="0.3">
      <c r="A316" s="660">
        <v>22</v>
      </c>
      <c r="B316" s="661" t="s">
        <v>539</v>
      </c>
      <c r="C316" s="661">
        <v>89301222</v>
      </c>
      <c r="D316" s="740" t="s">
        <v>1642</v>
      </c>
      <c r="E316" s="741" t="s">
        <v>1057</v>
      </c>
      <c r="F316" s="661" t="s">
        <v>1045</v>
      </c>
      <c r="G316" s="661" t="s">
        <v>1534</v>
      </c>
      <c r="H316" s="661" t="s">
        <v>540</v>
      </c>
      <c r="I316" s="661" t="s">
        <v>1535</v>
      </c>
      <c r="J316" s="661" t="s">
        <v>1536</v>
      </c>
      <c r="K316" s="661" t="s">
        <v>1537</v>
      </c>
      <c r="L316" s="662">
        <v>105.7</v>
      </c>
      <c r="M316" s="662">
        <v>105.7</v>
      </c>
      <c r="N316" s="661">
        <v>1</v>
      </c>
      <c r="O316" s="742">
        <v>0.5</v>
      </c>
      <c r="P316" s="662">
        <v>105.7</v>
      </c>
      <c r="Q316" s="677">
        <v>1</v>
      </c>
      <c r="R316" s="661">
        <v>1</v>
      </c>
      <c r="S316" s="677">
        <v>1</v>
      </c>
      <c r="T316" s="742">
        <v>0.5</v>
      </c>
      <c r="U316" s="700">
        <v>1</v>
      </c>
    </row>
    <row r="317" spans="1:21" ht="14.4" customHeight="1" x14ac:dyDescent="0.3">
      <c r="A317" s="660">
        <v>22</v>
      </c>
      <c r="B317" s="661" t="s">
        <v>539</v>
      </c>
      <c r="C317" s="661">
        <v>89301222</v>
      </c>
      <c r="D317" s="740" t="s">
        <v>1642</v>
      </c>
      <c r="E317" s="741" t="s">
        <v>1057</v>
      </c>
      <c r="F317" s="661" t="s">
        <v>1045</v>
      </c>
      <c r="G317" s="661" t="s">
        <v>1538</v>
      </c>
      <c r="H317" s="661" t="s">
        <v>540</v>
      </c>
      <c r="I317" s="661" t="s">
        <v>1539</v>
      </c>
      <c r="J317" s="661" t="s">
        <v>1540</v>
      </c>
      <c r="K317" s="661" t="s">
        <v>1541</v>
      </c>
      <c r="L317" s="662">
        <v>0</v>
      </c>
      <c r="M317" s="662">
        <v>0</v>
      </c>
      <c r="N317" s="661">
        <v>1</v>
      </c>
      <c r="O317" s="742">
        <v>1</v>
      </c>
      <c r="P317" s="662">
        <v>0</v>
      </c>
      <c r="Q317" s="677"/>
      <c r="R317" s="661">
        <v>1</v>
      </c>
      <c r="S317" s="677">
        <v>1</v>
      </c>
      <c r="T317" s="742">
        <v>1</v>
      </c>
      <c r="U317" s="700">
        <v>1</v>
      </c>
    </row>
    <row r="318" spans="1:21" ht="14.4" customHeight="1" x14ac:dyDescent="0.3">
      <c r="A318" s="660">
        <v>22</v>
      </c>
      <c r="B318" s="661" t="s">
        <v>539</v>
      </c>
      <c r="C318" s="661">
        <v>89301222</v>
      </c>
      <c r="D318" s="740" t="s">
        <v>1642</v>
      </c>
      <c r="E318" s="741" t="s">
        <v>1057</v>
      </c>
      <c r="F318" s="661" t="s">
        <v>1045</v>
      </c>
      <c r="G318" s="661" t="s">
        <v>1400</v>
      </c>
      <c r="H318" s="661" t="s">
        <v>540</v>
      </c>
      <c r="I318" s="661" t="s">
        <v>1542</v>
      </c>
      <c r="J318" s="661" t="s">
        <v>1402</v>
      </c>
      <c r="K318" s="661" t="s">
        <v>1543</v>
      </c>
      <c r="L318" s="662">
        <v>43.23</v>
      </c>
      <c r="M318" s="662">
        <v>43.23</v>
      </c>
      <c r="N318" s="661">
        <v>1</v>
      </c>
      <c r="O318" s="742">
        <v>0.5</v>
      </c>
      <c r="P318" s="662"/>
      <c r="Q318" s="677">
        <v>0</v>
      </c>
      <c r="R318" s="661"/>
      <c r="S318" s="677">
        <v>0</v>
      </c>
      <c r="T318" s="742"/>
      <c r="U318" s="700">
        <v>0</v>
      </c>
    </row>
    <row r="319" spans="1:21" ht="14.4" customHeight="1" x14ac:dyDescent="0.3">
      <c r="A319" s="660">
        <v>22</v>
      </c>
      <c r="B319" s="661" t="s">
        <v>539</v>
      </c>
      <c r="C319" s="661">
        <v>89301222</v>
      </c>
      <c r="D319" s="740" t="s">
        <v>1642</v>
      </c>
      <c r="E319" s="741" t="s">
        <v>1057</v>
      </c>
      <c r="F319" s="661" t="s">
        <v>1045</v>
      </c>
      <c r="G319" s="661" t="s">
        <v>1155</v>
      </c>
      <c r="H319" s="661" t="s">
        <v>540</v>
      </c>
      <c r="I319" s="661" t="s">
        <v>1156</v>
      </c>
      <c r="J319" s="661" t="s">
        <v>1157</v>
      </c>
      <c r="K319" s="661" t="s">
        <v>1158</v>
      </c>
      <c r="L319" s="662">
        <v>163.9</v>
      </c>
      <c r="M319" s="662">
        <v>1639</v>
      </c>
      <c r="N319" s="661">
        <v>10</v>
      </c>
      <c r="O319" s="742">
        <v>7.5</v>
      </c>
      <c r="P319" s="662">
        <v>163.9</v>
      </c>
      <c r="Q319" s="677">
        <v>0.1</v>
      </c>
      <c r="R319" s="661">
        <v>1</v>
      </c>
      <c r="S319" s="677">
        <v>0.1</v>
      </c>
      <c r="T319" s="742">
        <v>1</v>
      </c>
      <c r="U319" s="700">
        <v>0.13333333333333333</v>
      </c>
    </row>
    <row r="320" spans="1:21" ht="14.4" customHeight="1" x14ac:dyDescent="0.3">
      <c r="A320" s="660">
        <v>22</v>
      </c>
      <c r="B320" s="661" t="s">
        <v>539</v>
      </c>
      <c r="C320" s="661">
        <v>89301222</v>
      </c>
      <c r="D320" s="740" t="s">
        <v>1642</v>
      </c>
      <c r="E320" s="741" t="s">
        <v>1057</v>
      </c>
      <c r="F320" s="661" t="s">
        <v>1045</v>
      </c>
      <c r="G320" s="661" t="s">
        <v>1224</v>
      </c>
      <c r="H320" s="661" t="s">
        <v>540</v>
      </c>
      <c r="I320" s="661" t="s">
        <v>1544</v>
      </c>
      <c r="J320" s="661" t="s">
        <v>1545</v>
      </c>
      <c r="K320" s="661" t="s">
        <v>1546</v>
      </c>
      <c r="L320" s="662">
        <v>0</v>
      </c>
      <c r="M320" s="662">
        <v>0</v>
      </c>
      <c r="N320" s="661">
        <v>1</v>
      </c>
      <c r="O320" s="742">
        <v>0.5</v>
      </c>
      <c r="P320" s="662">
        <v>0</v>
      </c>
      <c r="Q320" s="677"/>
      <c r="R320" s="661">
        <v>1</v>
      </c>
      <c r="S320" s="677">
        <v>1</v>
      </c>
      <c r="T320" s="742">
        <v>0.5</v>
      </c>
      <c r="U320" s="700">
        <v>1</v>
      </c>
    </row>
    <row r="321" spans="1:21" ht="14.4" customHeight="1" x14ac:dyDescent="0.3">
      <c r="A321" s="660">
        <v>22</v>
      </c>
      <c r="B321" s="661" t="s">
        <v>539</v>
      </c>
      <c r="C321" s="661">
        <v>89301222</v>
      </c>
      <c r="D321" s="740" t="s">
        <v>1642</v>
      </c>
      <c r="E321" s="741" t="s">
        <v>1057</v>
      </c>
      <c r="F321" s="661" t="s">
        <v>1045</v>
      </c>
      <c r="G321" s="661" t="s">
        <v>1547</v>
      </c>
      <c r="H321" s="661" t="s">
        <v>540</v>
      </c>
      <c r="I321" s="661" t="s">
        <v>1548</v>
      </c>
      <c r="J321" s="661" t="s">
        <v>1549</v>
      </c>
      <c r="K321" s="661" t="s">
        <v>1355</v>
      </c>
      <c r="L321" s="662">
        <v>75.5</v>
      </c>
      <c r="M321" s="662">
        <v>75.5</v>
      </c>
      <c r="N321" s="661">
        <v>1</v>
      </c>
      <c r="O321" s="742">
        <v>1</v>
      </c>
      <c r="P321" s="662"/>
      <c r="Q321" s="677">
        <v>0</v>
      </c>
      <c r="R321" s="661"/>
      <c r="S321" s="677">
        <v>0</v>
      </c>
      <c r="T321" s="742"/>
      <c r="U321" s="700">
        <v>0</v>
      </c>
    </row>
    <row r="322" spans="1:21" ht="14.4" customHeight="1" x14ac:dyDescent="0.3">
      <c r="A322" s="660">
        <v>22</v>
      </c>
      <c r="B322" s="661" t="s">
        <v>539</v>
      </c>
      <c r="C322" s="661">
        <v>89301222</v>
      </c>
      <c r="D322" s="740" t="s">
        <v>1642</v>
      </c>
      <c r="E322" s="741" t="s">
        <v>1057</v>
      </c>
      <c r="F322" s="661" t="s">
        <v>1045</v>
      </c>
      <c r="G322" s="661" t="s">
        <v>1118</v>
      </c>
      <c r="H322" s="661" t="s">
        <v>540</v>
      </c>
      <c r="I322" s="661" t="s">
        <v>237</v>
      </c>
      <c r="J322" s="661" t="s">
        <v>1120</v>
      </c>
      <c r="K322" s="661"/>
      <c r="L322" s="662">
        <v>0</v>
      </c>
      <c r="M322" s="662">
        <v>0</v>
      </c>
      <c r="N322" s="661">
        <v>2</v>
      </c>
      <c r="O322" s="742">
        <v>2</v>
      </c>
      <c r="P322" s="662">
        <v>0</v>
      </c>
      <c r="Q322" s="677"/>
      <c r="R322" s="661">
        <v>2</v>
      </c>
      <c r="S322" s="677">
        <v>1</v>
      </c>
      <c r="T322" s="742">
        <v>2</v>
      </c>
      <c r="U322" s="700">
        <v>1</v>
      </c>
    </row>
    <row r="323" spans="1:21" ht="14.4" customHeight="1" x14ac:dyDescent="0.3">
      <c r="A323" s="660">
        <v>22</v>
      </c>
      <c r="B323" s="661" t="s">
        <v>539</v>
      </c>
      <c r="C323" s="661">
        <v>89301222</v>
      </c>
      <c r="D323" s="740" t="s">
        <v>1642</v>
      </c>
      <c r="E323" s="741" t="s">
        <v>1057</v>
      </c>
      <c r="F323" s="661" t="s">
        <v>1045</v>
      </c>
      <c r="G323" s="661" t="s">
        <v>1118</v>
      </c>
      <c r="H323" s="661" t="s">
        <v>540</v>
      </c>
      <c r="I323" s="661" t="s">
        <v>1119</v>
      </c>
      <c r="J323" s="661" t="s">
        <v>1120</v>
      </c>
      <c r="K323" s="661"/>
      <c r="L323" s="662">
        <v>0</v>
      </c>
      <c r="M323" s="662">
        <v>0</v>
      </c>
      <c r="N323" s="661">
        <v>22</v>
      </c>
      <c r="O323" s="742">
        <v>19.5</v>
      </c>
      <c r="P323" s="662">
        <v>0</v>
      </c>
      <c r="Q323" s="677"/>
      <c r="R323" s="661">
        <v>19</v>
      </c>
      <c r="S323" s="677">
        <v>0.86363636363636365</v>
      </c>
      <c r="T323" s="742">
        <v>16.5</v>
      </c>
      <c r="U323" s="700">
        <v>0.84615384615384615</v>
      </c>
    </row>
    <row r="324" spans="1:21" ht="14.4" customHeight="1" x14ac:dyDescent="0.3">
      <c r="A324" s="660">
        <v>22</v>
      </c>
      <c r="B324" s="661" t="s">
        <v>539</v>
      </c>
      <c r="C324" s="661">
        <v>89301222</v>
      </c>
      <c r="D324" s="740" t="s">
        <v>1642</v>
      </c>
      <c r="E324" s="741" t="s">
        <v>1057</v>
      </c>
      <c r="F324" s="661" t="s">
        <v>1045</v>
      </c>
      <c r="G324" s="661" t="s">
        <v>1242</v>
      </c>
      <c r="H324" s="661" t="s">
        <v>540</v>
      </c>
      <c r="I324" s="661" t="s">
        <v>1550</v>
      </c>
      <c r="J324" s="661" t="s">
        <v>1410</v>
      </c>
      <c r="K324" s="661" t="s">
        <v>1414</v>
      </c>
      <c r="L324" s="662">
        <v>99.91</v>
      </c>
      <c r="M324" s="662">
        <v>299.73</v>
      </c>
      <c r="N324" s="661">
        <v>3</v>
      </c>
      <c r="O324" s="742">
        <v>0.5</v>
      </c>
      <c r="P324" s="662">
        <v>299.73</v>
      </c>
      <c r="Q324" s="677">
        <v>1</v>
      </c>
      <c r="R324" s="661">
        <v>3</v>
      </c>
      <c r="S324" s="677">
        <v>1</v>
      </c>
      <c r="T324" s="742">
        <v>0.5</v>
      </c>
      <c r="U324" s="700">
        <v>1</v>
      </c>
    </row>
    <row r="325" spans="1:21" ht="14.4" customHeight="1" x14ac:dyDescent="0.3">
      <c r="A325" s="660">
        <v>22</v>
      </c>
      <c r="B325" s="661" t="s">
        <v>539</v>
      </c>
      <c r="C325" s="661">
        <v>89301222</v>
      </c>
      <c r="D325" s="740" t="s">
        <v>1642</v>
      </c>
      <c r="E325" s="741" t="s">
        <v>1057</v>
      </c>
      <c r="F325" s="661" t="s">
        <v>1045</v>
      </c>
      <c r="G325" s="661" t="s">
        <v>1250</v>
      </c>
      <c r="H325" s="661" t="s">
        <v>540</v>
      </c>
      <c r="I325" s="661" t="s">
        <v>1480</v>
      </c>
      <c r="J325" s="661" t="s">
        <v>1255</v>
      </c>
      <c r="K325" s="661" t="s">
        <v>1481</v>
      </c>
      <c r="L325" s="662">
        <v>0</v>
      </c>
      <c r="M325" s="662">
        <v>0</v>
      </c>
      <c r="N325" s="661">
        <v>1</v>
      </c>
      <c r="O325" s="742">
        <v>1</v>
      </c>
      <c r="P325" s="662">
        <v>0</v>
      </c>
      <c r="Q325" s="677"/>
      <c r="R325" s="661">
        <v>1</v>
      </c>
      <c r="S325" s="677">
        <v>1</v>
      </c>
      <c r="T325" s="742">
        <v>1</v>
      </c>
      <c r="U325" s="700">
        <v>1</v>
      </c>
    </row>
    <row r="326" spans="1:21" ht="14.4" customHeight="1" x14ac:dyDescent="0.3">
      <c r="A326" s="660">
        <v>22</v>
      </c>
      <c r="B326" s="661" t="s">
        <v>539</v>
      </c>
      <c r="C326" s="661">
        <v>89301222</v>
      </c>
      <c r="D326" s="740" t="s">
        <v>1642</v>
      </c>
      <c r="E326" s="741" t="s">
        <v>1057</v>
      </c>
      <c r="F326" s="661" t="s">
        <v>1045</v>
      </c>
      <c r="G326" s="661" t="s">
        <v>1482</v>
      </c>
      <c r="H326" s="661" t="s">
        <v>540</v>
      </c>
      <c r="I326" s="661" t="s">
        <v>1551</v>
      </c>
      <c r="J326" s="661" t="s">
        <v>1484</v>
      </c>
      <c r="K326" s="661" t="s">
        <v>1208</v>
      </c>
      <c r="L326" s="662">
        <v>356.47</v>
      </c>
      <c r="M326" s="662">
        <v>356.47</v>
      </c>
      <c r="N326" s="661">
        <v>1</v>
      </c>
      <c r="O326" s="742">
        <v>1</v>
      </c>
      <c r="P326" s="662">
        <v>356.47</v>
      </c>
      <c r="Q326" s="677">
        <v>1</v>
      </c>
      <c r="R326" s="661">
        <v>1</v>
      </c>
      <c r="S326" s="677">
        <v>1</v>
      </c>
      <c r="T326" s="742">
        <v>1</v>
      </c>
      <c r="U326" s="700">
        <v>1</v>
      </c>
    </row>
    <row r="327" spans="1:21" ht="14.4" customHeight="1" x14ac:dyDescent="0.3">
      <c r="A327" s="660">
        <v>22</v>
      </c>
      <c r="B327" s="661" t="s">
        <v>539</v>
      </c>
      <c r="C327" s="661">
        <v>89301222</v>
      </c>
      <c r="D327" s="740" t="s">
        <v>1642</v>
      </c>
      <c r="E327" s="741" t="s">
        <v>1057</v>
      </c>
      <c r="F327" s="661" t="s">
        <v>1045</v>
      </c>
      <c r="G327" s="661" t="s">
        <v>1065</v>
      </c>
      <c r="H327" s="661" t="s">
        <v>786</v>
      </c>
      <c r="I327" s="661" t="s">
        <v>1066</v>
      </c>
      <c r="J327" s="661" t="s">
        <v>1067</v>
      </c>
      <c r="K327" s="661" t="s">
        <v>1068</v>
      </c>
      <c r="L327" s="662">
        <v>0</v>
      </c>
      <c r="M327" s="662">
        <v>0</v>
      </c>
      <c r="N327" s="661">
        <v>13</v>
      </c>
      <c r="O327" s="742">
        <v>12.5</v>
      </c>
      <c r="P327" s="662">
        <v>0</v>
      </c>
      <c r="Q327" s="677"/>
      <c r="R327" s="661">
        <v>2</v>
      </c>
      <c r="S327" s="677">
        <v>0.15384615384615385</v>
      </c>
      <c r="T327" s="742">
        <v>2</v>
      </c>
      <c r="U327" s="700">
        <v>0.16</v>
      </c>
    </row>
    <row r="328" spans="1:21" ht="14.4" customHeight="1" x14ac:dyDescent="0.3">
      <c r="A328" s="660">
        <v>22</v>
      </c>
      <c r="B328" s="661" t="s">
        <v>539</v>
      </c>
      <c r="C328" s="661">
        <v>89301222</v>
      </c>
      <c r="D328" s="740" t="s">
        <v>1642</v>
      </c>
      <c r="E328" s="741" t="s">
        <v>1057</v>
      </c>
      <c r="F328" s="661" t="s">
        <v>1045</v>
      </c>
      <c r="G328" s="661" t="s">
        <v>1065</v>
      </c>
      <c r="H328" s="661" t="s">
        <v>786</v>
      </c>
      <c r="I328" s="661" t="s">
        <v>1260</v>
      </c>
      <c r="J328" s="661" t="s">
        <v>1067</v>
      </c>
      <c r="K328" s="661" t="s">
        <v>1261</v>
      </c>
      <c r="L328" s="662">
        <v>76.349999999999994</v>
      </c>
      <c r="M328" s="662">
        <v>687.15000000000009</v>
      </c>
      <c r="N328" s="661">
        <v>9</v>
      </c>
      <c r="O328" s="742">
        <v>8.5</v>
      </c>
      <c r="P328" s="662">
        <v>152.69999999999999</v>
      </c>
      <c r="Q328" s="677">
        <v>0.22222222222222218</v>
      </c>
      <c r="R328" s="661">
        <v>2</v>
      </c>
      <c r="S328" s="677">
        <v>0.22222222222222221</v>
      </c>
      <c r="T328" s="742">
        <v>2</v>
      </c>
      <c r="U328" s="700">
        <v>0.23529411764705882</v>
      </c>
    </row>
    <row r="329" spans="1:21" ht="14.4" customHeight="1" x14ac:dyDescent="0.3">
      <c r="A329" s="660">
        <v>22</v>
      </c>
      <c r="B329" s="661" t="s">
        <v>539</v>
      </c>
      <c r="C329" s="661">
        <v>89301222</v>
      </c>
      <c r="D329" s="740" t="s">
        <v>1642</v>
      </c>
      <c r="E329" s="741" t="s">
        <v>1057</v>
      </c>
      <c r="F329" s="661" t="s">
        <v>1045</v>
      </c>
      <c r="G329" s="661" t="s">
        <v>1065</v>
      </c>
      <c r="H329" s="661" t="s">
        <v>786</v>
      </c>
      <c r="I329" s="661" t="s">
        <v>1121</v>
      </c>
      <c r="J329" s="661" t="s">
        <v>1122</v>
      </c>
      <c r="K329" s="661" t="s">
        <v>1123</v>
      </c>
      <c r="L329" s="662">
        <v>0</v>
      </c>
      <c r="M329" s="662">
        <v>0</v>
      </c>
      <c r="N329" s="661">
        <v>27</v>
      </c>
      <c r="O329" s="742">
        <v>26.5</v>
      </c>
      <c r="P329" s="662">
        <v>0</v>
      </c>
      <c r="Q329" s="677"/>
      <c r="R329" s="661">
        <v>7</v>
      </c>
      <c r="S329" s="677">
        <v>0.25925925925925924</v>
      </c>
      <c r="T329" s="742">
        <v>7</v>
      </c>
      <c r="U329" s="700">
        <v>0.26415094339622641</v>
      </c>
    </row>
    <row r="330" spans="1:21" ht="14.4" customHeight="1" x14ac:dyDescent="0.3">
      <c r="A330" s="660">
        <v>22</v>
      </c>
      <c r="B330" s="661" t="s">
        <v>539</v>
      </c>
      <c r="C330" s="661">
        <v>89301222</v>
      </c>
      <c r="D330" s="740" t="s">
        <v>1642</v>
      </c>
      <c r="E330" s="741" t="s">
        <v>1057</v>
      </c>
      <c r="F330" s="661" t="s">
        <v>1045</v>
      </c>
      <c r="G330" s="661" t="s">
        <v>1065</v>
      </c>
      <c r="H330" s="661" t="s">
        <v>786</v>
      </c>
      <c r="I330" s="661" t="s">
        <v>1124</v>
      </c>
      <c r="J330" s="661" t="s">
        <v>1122</v>
      </c>
      <c r="K330" s="661" t="s">
        <v>1125</v>
      </c>
      <c r="L330" s="662">
        <v>97.18</v>
      </c>
      <c r="M330" s="662">
        <v>777.44</v>
      </c>
      <c r="N330" s="661">
        <v>8</v>
      </c>
      <c r="O330" s="742">
        <v>8</v>
      </c>
      <c r="P330" s="662">
        <v>291.54000000000002</v>
      </c>
      <c r="Q330" s="677">
        <v>0.375</v>
      </c>
      <c r="R330" s="661">
        <v>3</v>
      </c>
      <c r="S330" s="677">
        <v>0.375</v>
      </c>
      <c r="T330" s="742">
        <v>3</v>
      </c>
      <c r="U330" s="700">
        <v>0.375</v>
      </c>
    </row>
    <row r="331" spans="1:21" ht="14.4" customHeight="1" x14ac:dyDescent="0.3">
      <c r="A331" s="660">
        <v>22</v>
      </c>
      <c r="B331" s="661" t="s">
        <v>539</v>
      </c>
      <c r="C331" s="661">
        <v>89301222</v>
      </c>
      <c r="D331" s="740" t="s">
        <v>1642</v>
      </c>
      <c r="E331" s="741" t="s">
        <v>1057</v>
      </c>
      <c r="F331" s="661" t="s">
        <v>1045</v>
      </c>
      <c r="G331" s="661" t="s">
        <v>1065</v>
      </c>
      <c r="H331" s="661" t="s">
        <v>540</v>
      </c>
      <c r="I331" s="661" t="s">
        <v>1126</v>
      </c>
      <c r="J331" s="661" t="s">
        <v>1127</v>
      </c>
      <c r="K331" s="661" t="s">
        <v>1128</v>
      </c>
      <c r="L331" s="662">
        <v>0</v>
      </c>
      <c r="M331" s="662">
        <v>0</v>
      </c>
      <c r="N331" s="661">
        <v>5</v>
      </c>
      <c r="O331" s="742">
        <v>3.5</v>
      </c>
      <c r="P331" s="662">
        <v>0</v>
      </c>
      <c r="Q331" s="677"/>
      <c r="R331" s="661">
        <v>4</v>
      </c>
      <c r="S331" s="677">
        <v>0.8</v>
      </c>
      <c r="T331" s="742">
        <v>3</v>
      </c>
      <c r="U331" s="700">
        <v>0.8571428571428571</v>
      </c>
    </row>
    <row r="332" spans="1:21" ht="14.4" customHeight="1" x14ac:dyDescent="0.3">
      <c r="A332" s="660">
        <v>22</v>
      </c>
      <c r="B332" s="661" t="s">
        <v>539</v>
      </c>
      <c r="C332" s="661">
        <v>89301222</v>
      </c>
      <c r="D332" s="740" t="s">
        <v>1642</v>
      </c>
      <c r="E332" s="741" t="s">
        <v>1057</v>
      </c>
      <c r="F332" s="661" t="s">
        <v>1045</v>
      </c>
      <c r="G332" s="661" t="s">
        <v>1065</v>
      </c>
      <c r="H332" s="661" t="s">
        <v>540</v>
      </c>
      <c r="I332" s="661" t="s">
        <v>1129</v>
      </c>
      <c r="J332" s="661" t="s">
        <v>1127</v>
      </c>
      <c r="K332" s="661" t="s">
        <v>1130</v>
      </c>
      <c r="L332" s="662">
        <v>173.54</v>
      </c>
      <c r="M332" s="662">
        <v>347.08</v>
      </c>
      <c r="N332" s="661">
        <v>2</v>
      </c>
      <c r="O332" s="742">
        <v>1</v>
      </c>
      <c r="P332" s="662">
        <v>173.54</v>
      </c>
      <c r="Q332" s="677">
        <v>0.5</v>
      </c>
      <c r="R332" s="661">
        <v>1</v>
      </c>
      <c r="S332" s="677">
        <v>0.5</v>
      </c>
      <c r="T332" s="742">
        <v>0.5</v>
      </c>
      <c r="U332" s="700">
        <v>0.5</v>
      </c>
    </row>
    <row r="333" spans="1:21" ht="14.4" customHeight="1" x14ac:dyDescent="0.3">
      <c r="A333" s="660">
        <v>22</v>
      </c>
      <c r="B333" s="661" t="s">
        <v>539</v>
      </c>
      <c r="C333" s="661">
        <v>89301222</v>
      </c>
      <c r="D333" s="740" t="s">
        <v>1642</v>
      </c>
      <c r="E333" s="741" t="s">
        <v>1057</v>
      </c>
      <c r="F333" s="661" t="s">
        <v>1045</v>
      </c>
      <c r="G333" s="661" t="s">
        <v>1065</v>
      </c>
      <c r="H333" s="661" t="s">
        <v>786</v>
      </c>
      <c r="I333" s="661" t="s">
        <v>1069</v>
      </c>
      <c r="J333" s="661" t="s">
        <v>1070</v>
      </c>
      <c r="K333" s="661" t="s">
        <v>1071</v>
      </c>
      <c r="L333" s="662">
        <v>0</v>
      </c>
      <c r="M333" s="662">
        <v>0</v>
      </c>
      <c r="N333" s="661">
        <v>25</v>
      </c>
      <c r="O333" s="742">
        <v>23.5</v>
      </c>
      <c r="P333" s="662">
        <v>0</v>
      </c>
      <c r="Q333" s="677"/>
      <c r="R333" s="661">
        <v>12</v>
      </c>
      <c r="S333" s="677">
        <v>0.48</v>
      </c>
      <c r="T333" s="742">
        <v>11</v>
      </c>
      <c r="U333" s="700">
        <v>0.46808510638297873</v>
      </c>
    </row>
    <row r="334" spans="1:21" ht="14.4" customHeight="1" x14ac:dyDescent="0.3">
      <c r="A334" s="660">
        <v>22</v>
      </c>
      <c r="B334" s="661" t="s">
        <v>539</v>
      </c>
      <c r="C334" s="661">
        <v>89301222</v>
      </c>
      <c r="D334" s="740" t="s">
        <v>1642</v>
      </c>
      <c r="E334" s="741" t="s">
        <v>1057</v>
      </c>
      <c r="F334" s="661" t="s">
        <v>1045</v>
      </c>
      <c r="G334" s="661" t="s">
        <v>1065</v>
      </c>
      <c r="H334" s="661" t="s">
        <v>786</v>
      </c>
      <c r="I334" s="661" t="s">
        <v>1131</v>
      </c>
      <c r="J334" s="661" t="s">
        <v>1070</v>
      </c>
      <c r="K334" s="661" t="s">
        <v>1132</v>
      </c>
      <c r="L334" s="662">
        <v>118.87</v>
      </c>
      <c r="M334" s="662">
        <v>950.96</v>
      </c>
      <c r="N334" s="661">
        <v>8</v>
      </c>
      <c r="O334" s="742">
        <v>8</v>
      </c>
      <c r="P334" s="662">
        <v>356.61</v>
      </c>
      <c r="Q334" s="677">
        <v>0.375</v>
      </c>
      <c r="R334" s="661">
        <v>3</v>
      </c>
      <c r="S334" s="677">
        <v>0.375</v>
      </c>
      <c r="T334" s="742">
        <v>3</v>
      </c>
      <c r="U334" s="700">
        <v>0.375</v>
      </c>
    </row>
    <row r="335" spans="1:21" ht="14.4" customHeight="1" x14ac:dyDescent="0.3">
      <c r="A335" s="660">
        <v>22</v>
      </c>
      <c r="B335" s="661" t="s">
        <v>539</v>
      </c>
      <c r="C335" s="661">
        <v>89301222</v>
      </c>
      <c r="D335" s="740" t="s">
        <v>1642</v>
      </c>
      <c r="E335" s="741" t="s">
        <v>1057</v>
      </c>
      <c r="F335" s="661" t="s">
        <v>1045</v>
      </c>
      <c r="G335" s="661" t="s">
        <v>1065</v>
      </c>
      <c r="H335" s="661" t="s">
        <v>540</v>
      </c>
      <c r="I335" s="661" t="s">
        <v>1262</v>
      </c>
      <c r="J335" s="661" t="s">
        <v>1263</v>
      </c>
      <c r="K335" s="661" t="s">
        <v>1264</v>
      </c>
      <c r="L335" s="662">
        <v>86.76</v>
      </c>
      <c r="M335" s="662">
        <v>1648.44</v>
      </c>
      <c r="N335" s="661">
        <v>19</v>
      </c>
      <c r="O335" s="742">
        <v>12</v>
      </c>
      <c r="P335" s="662">
        <v>607.32000000000005</v>
      </c>
      <c r="Q335" s="677">
        <v>0.36842105263157898</v>
      </c>
      <c r="R335" s="661">
        <v>7</v>
      </c>
      <c r="S335" s="677">
        <v>0.36842105263157893</v>
      </c>
      <c r="T335" s="742">
        <v>5</v>
      </c>
      <c r="U335" s="700">
        <v>0.41666666666666669</v>
      </c>
    </row>
    <row r="336" spans="1:21" ht="14.4" customHeight="1" x14ac:dyDescent="0.3">
      <c r="A336" s="660">
        <v>22</v>
      </c>
      <c r="B336" s="661" t="s">
        <v>539</v>
      </c>
      <c r="C336" s="661">
        <v>89301222</v>
      </c>
      <c r="D336" s="740" t="s">
        <v>1642</v>
      </c>
      <c r="E336" s="741" t="s">
        <v>1057</v>
      </c>
      <c r="F336" s="661" t="s">
        <v>1045</v>
      </c>
      <c r="G336" s="661" t="s">
        <v>1065</v>
      </c>
      <c r="H336" s="661" t="s">
        <v>786</v>
      </c>
      <c r="I336" s="661" t="s">
        <v>1072</v>
      </c>
      <c r="J336" s="661" t="s">
        <v>1073</v>
      </c>
      <c r="K336" s="661" t="s">
        <v>1074</v>
      </c>
      <c r="L336" s="662">
        <v>108.46</v>
      </c>
      <c r="M336" s="662">
        <v>108.46</v>
      </c>
      <c r="N336" s="661">
        <v>1</v>
      </c>
      <c r="O336" s="742">
        <v>1</v>
      </c>
      <c r="P336" s="662"/>
      <c r="Q336" s="677">
        <v>0</v>
      </c>
      <c r="R336" s="661"/>
      <c r="S336" s="677">
        <v>0</v>
      </c>
      <c r="T336" s="742"/>
      <c r="U336" s="700">
        <v>0</v>
      </c>
    </row>
    <row r="337" spans="1:21" ht="14.4" customHeight="1" x14ac:dyDescent="0.3">
      <c r="A337" s="660">
        <v>22</v>
      </c>
      <c r="B337" s="661" t="s">
        <v>539</v>
      </c>
      <c r="C337" s="661">
        <v>89301222</v>
      </c>
      <c r="D337" s="740" t="s">
        <v>1642</v>
      </c>
      <c r="E337" s="741" t="s">
        <v>1057</v>
      </c>
      <c r="F337" s="661" t="s">
        <v>1045</v>
      </c>
      <c r="G337" s="661" t="s">
        <v>1065</v>
      </c>
      <c r="H337" s="661" t="s">
        <v>786</v>
      </c>
      <c r="I337" s="661" t="s">
        <v>1265</v>
      </c>
      <c r="J337" s="661" t="s">
        <v>811</v>
      </c>
      <c r="K337" s="661" t="s">
        <v>1018</v>
      </c>
      <c r="L337" s="662">
        <v>130.15</v>
      </c>
      <c r="M337" s="662">
        <v>260.3</v>
      </c>
      <c r="N337" s="661">
        <v>2</v>
      </c>
      <c r="O337" s="742">
        <v>2</v>
      </c>
      <c r="P337" s="662"/>
      <c r="Q337" s="677">
        <v>0</v>
      </c>
      <c r="R337" s="661"/>
      <c r="S337" s="677">
        <v>0</v>
      </c>
      <c r="T337" s="742"/>
      <c r="U337" s="700">
        <v>0</v>
      </c>
    </row>
    <row r="338" spans="1:21" ht="14.4" customHeight="1" x14ac:dyDescent="0.3">
      <c r="A338" s="660">
        <v>22</v>
      </c>
      <c r="B338" s="661" t="s">
        <v>539</v>
      </c>
      <c r="C338" s="661">
        <v>89301222</v>
      </c>
      <c r="D338" s="740" t="s">
        <v>1642</v>
      </c>
      <c r="E338" s="741" t="s">
        <v>1057</v>
      </c>
      <c r="F338" s="661" t="s">
        <v>1045</v>
      </c>
      <c r="G338" s="661" t="s">
        <v>1065</v>
      </c>
      <c r="H338" s="661" t="s">
        <v>786</v>
      </c>
      <c r="I338" s="661" t="s">
        <v>1133</v>
      </c>
      <c r="J338" s="661" t="s">
        <v>1134</v>
      </c>
      <c r="K338" s="661" t="s">
        <v>1135</v>
      </c>
      <c r="L338" s="662">
        <v>65.069999999999993</v>
      </c>
      <c r="M338" s="662">
        <v>1106.1899999999998</v>
      </c>
      <c r="N338" s="661">
        <v>17</v>
      </c>
      <c r="O338" s="742">
        <v>16</v>
      </c>
      <c r="P338" s="662">
        <v>455.48999999999995</v>
      </c>
      <c r="Q338" s="677">
        <v>0.41176470588235298</v>
      </c>
      <c r="R338" s="661">
        <v>7</v>
      </c>
      <c r="S338" s="677">
        <v>0.41176470588235292</v>
      </c>
      <c r="T338" s="742">
        <v>7</v>
      </c>
      <c r="U338" s="700">
        <v>0.4375</v>
      </c>
    </row>
    <row r="339" spans="1:21" ht="14.4" customHeight="1" x14ac:dyDescent="0.3">
      <c r="A339" s="660">
        <v>22</v>
      </c>
      <c r="B339" s="661" t="s">
        <v>539</v>
      </c>
      <c r="C339" s="661">
        <v>89301222</v>
      </c>
      <c r="D339" s="740" t="s">
        <v>1642</v>
      </c>
      <c r="E339" s="741" t="s">
        <v>1057</v>
      </c>
      <c r="F339" s="661" t="s">
        <v>1045</v>
      </c>
      <c r="G339" s="661" t="s">
        <v>1065</v>
      </c>
      <c r="H339" s="661" t="s">
        <v>786</v>
      </c>
      <c r="I339" s="661" t="s">
        <v>1075</v>
      </c>
      <c r="J339" s="661" t="s">
        <v>1073</v>
      </c>
      <c r="K339" s="661" t="s">
        <v>1074</v>
      </c>
      <c r="L339" s="662">
        <v>108.46</v>
      </c>
      <c r="M339" s="662">
        <v>4772.2400000000007</v>
      </c>
      <c r="N339" s="661">
        <v>44</v>
      </c>
      <c r="O339" s="742">
        <v>42</v>
      </c>
      <c r="P339" s="662">
        <v>1301.5200000000002</v>
      </c>
      <c r="Q339" s="677">
        <v>0.27272727272727271</v>
      </c>
      <c r="R339" s="661">
        <v>12</v>
      </c>
      <c r="S339" s="677">
        <v>0.27272727272727271</v>
      </c>
      <c r="T339" s="742">
        <v>11</v>
      </c>
      <c r="U339" s="700">
        <v>0.26190476190476192</v>
      </c>
    </row>
    <row r="340" spans="1:21" ht="14.4" customHeight="1" x14ac:dyDescent="0.3">
      <c r="A340" s="660">
        <v>22</v>
      </c>
      <c r="B340" s="661" t="s">
        <v>539</v>
      </c>
      <c r="C340" s="661">
        <v>89301222</v>
      </c>
      <c r="D340" s="740" t="s">
        <v>1642</v>
      </c>
      <c r="E340" s="741" t="s">
        <v>1057</v>
      </c>
      <c r="F340" s="661" t="s">
        <v>1045</v>
      </c>
      <c r="G340" s="661" t="s">
        <v>1065</v>
      </c>
      <c r="H340" s="661" t="s">
        <v>786</v>
      </c>
      <c r="I340" s="661" t="s">
        <v>1136</v>
      </c>
      <c r="J340" s="661" t="s">
        <v>1137</v>
      </c>
      <c r="K340" s="661" t="s">
        <v>1138</v>
      </c>
      <c r="L340" s="662">
        <v>65.069999999999993</v>
      </c>
      <c r="M340" s="662">
        <v>520.55999999999995</v>
      </c>
      <c r="N340" s="661">
        <v>8</v>
      </c>
      <c r="O340" s="742">
        <v>8</v>
      </c>
      <c r="P340" s="662">
        <v>260.27999999999997</v>
      </c>
      <c r="Q340" s="677">
        <v>0.5</v>
      </c>
      <c r="R340" s="661">
        <v>4</v>
      </c>
      <c r="S340" s="677">
        <v>0.5</v>
      </c>
      <c r="T340" s="742">
        <v>4</v>
      </c>
      <c r="U340" s="700">
        <v>0.5</v>
      </c>
    </row>
    <row r="341" spans="1:21" ht="14.4" customHeight="1" x14ac:dyDescent="0.3">
      <c r="A341" s="660">
        <v>22</v>
      </c>
      <c r="B341" s="661" t="s">
        <v>539</v>
      </c>
      <c r="C341" s="661">
        <v>89301222</v>
      </c>
      <c r="D341" s="740" t="s">
        <v>1642</v>
      </c>
      <c r="E341" s="741" t="s">
        <v>1057</v>
      </c>
      <c r="F341" s="661" t="s">
        <v>1045</v>
      </c>
      <c r="G341" s="661" t="s">
        <v>1065</v>
      </c>
      <c r="H341" s="661" t="s">
        <v>540</v>
      </c>
      <c r="I341" s="661" t="s">
        <v>1552</v>
      </c>
      <c r="J341" s="661" t="s">
        <v>1076</v>
      </c>
      <c r="K341" s="661" t="s">
        <v>1553</v>
      </c>
      <c r="L341" s="662">
        <v>0</v>
      </c>
      <c r="M341" s="662">
        <v>0</v>
      </c>
      <c r="N341" s="661">
        <v>1</v>
      </c>
      <c r="O341" s="742">
        <v>1</v>
      </c>
      <c r="P341" s="662">
        <v>0</v>
      </c>
      <c r="Q341" s="677"/>
      <c r="R341" s="661">
        <v>1</v>
      </c>
      <c r="S341" s="677">
        <v>1</v>
      </c>
      <c r="T341" s="742">
        <v>1</v>
      </c>
      <c r="U341" s="700">
        <v>1</v>
      </c>
    </row>
    <row r="342" spans="1:21" ht="14.4" customHeight="1" x14ac:dyDescent="0.3">
      <c r="A342" s="660">
        <v>22</v>
      </c>
      <c r="B342" s="661" t="s">
        <v>539</v>
      </c>
      <c r="C342" s="661">
        <v>89301222</v>
      </c>
      <c r="D342" s="740" t="s">
        <v>1642</v>
      </c>
      <c r="E342" s="741" t="s">
        <v>1057</v>
      </c>
      <c r="F342" s="661" t="s">
        <v>1045</v>
      </c>
      <c r="G342" s="661" t="s">
        <v>1065</v>
      </c>
      <c r="H342" s="661" t="s">
        <v>540</v>
      </c>
      <c r="I342" s="661" t="s">
        <v>563</v>
      </c>
      <c r="J342" s="661" t="s">
        <v>1076</v>
      </c>
      <c r="K342" s="661" t="s">
        <v>1077</v>
      </c>
      <c r="L342" s="662">
        <v>108.46</v>
      </c>
      <c r="M342" s="662">
        <v>759.22</v>
      </c>
      <c r="N342" s="661">
        <v>7</v>
      </c>
      <c r="O342" s="742">
        <v>6.5</v>
      </c>
      <c r="P342" s="662">
        <v>433.84</v>
      </c>
      <c r="Q342" s="677">
        <v>0.5714285714285714</v>
      </c>
      <c r="R342" s="661">
        <v>4</v>
      </c>
      <c r="S342" s="677">
        <v>0.5714285714285714</v>
      </c>
      <c r="T342" s="742">
        <v>4</v>
      </c>
      <c r="U342" s="700">
        <v>0.61538461538461542</v>
      </c>
    </row>
    <row r="343" spans="1:21" ht="14.4" customHeight="1" x14ac:dyDescent="0.3">
      <c r="A343" s="660">
        <v>22</v>
      </c>
      <c r="B343" s="661" t="s">
        <v>539</v>
      </c>
      <c r="C343" s="661">
        <v>89301222</v>
      </c>
      <c r="D343" s="740" t="s">
        <v>1642</v>
      </c>
      <c r="E343" s="741" t="s">
        <v>1057</v>
      </c>
      <c r="F343" s="661" t="s">
        <v>1045</v>
      </c>
      <c r="G343" s="661" t="s">
        <v>1065</v>
      </c>
      <c r="H343" s="661" t="s">
        <v>786</v>
      </c>
      <c r="I343" s="661" t="s">
        <v>810</v>
      </c>
      <c r="J343" s="661" t="s">
        <v>811</v>
      </c>
      <c r="K343" s="661" t="s">
        <v>1018</v>
      </c>
      <c r="L343" s="662">
        <v>130.15</v>
      </c>
      <c r="M343" s="662">
        <v>15487.849999999991</v>
      </c>
      <c r="N343" s="661">
        <v>119</v>
      </c>
      <c r="O343" s="742">
        <v>94</v>
      </c>
      <c r="P343" s="662">
        <v>6767.7999999999993</v>
      </c>
      <c r="Q343" s="677">
        <v>0.43697478991596661</v>
      </c>
      <c r="R343" s="661">
        <v>52</v>
      </c>
      <c r="S343" s="677">
        <v>0.43697478991596639</v>
      </c>
      <c r="T343" s="742">
        <v>40</v>
      </c>
      <c r="U343" s="700">
        <v>0.42553191489361702</v>
      </c>
    </row>
    <row r="344" spans="1:21" ht="14.4" customHeight="1" x14ac:dyDescent="0.3">
      <c r="A344" s="660">
        <v>22</v>
      </c>
      <c r="B344" s="661" t="s">
        <v>539</v>
      </c>
      <c r="C344" s="661">
        <v>89301222</v>
      </c>
      <c r="D344" s="740" t="s">
        <v>1642</v>
      </c>
      <c r="E344" s="741" t="s">
        <v>1057</v>
      </c>
      <c r="F344" s="661" t="s">
        <v>1045</v>
      </c>
      <c r="G344" s="661" t="s">
        <v>1065</v>
      </c>
      <c r="H344" s="661" t="s">
        <v>786</v>
      </c>
      <c r="I344" s="661" t="s">
        <v>1168</v>
      </c>
      <c r="J344" s="661" t="s">
        <v>814</v>
      </c>
      <c r="K344" s="661" t="s">
        <v>1169</v>
      </c>
      <c r="L344" s="662">
        <v>50.57</v>
      </c>
      <c r="M344" s="662">
        <v>606.84</v>
      </c>
      <c r="N344" s="661">
        <v>12</v>
      </c>
      <c r="O344" s="742">
        <v>9</v>
      </c>
      <c r="P344" s="662">
        <v>151.71</v>
      </c>
      <c r="Q344" s="677">
        <v>0.25</v>
      </c>
      <c r="R344" s="661">
        <v>3</v>
      </c>
      <c r="S344" s="677">
        <v>0.25</v>
      </c>
      <c r="T344" s="742">
        <v>2.5</v>
      </c>
      <c r="U344" s="700">
        <v>0.27777777777777779</v>
      </c>
    </row>
    <row r="345" spans="1:21" ht="14.4" customHeight="1" x14ac:dyDescent="0.3">
      <c r="A345" s="660">
        <v>22</v>
      </c>
      <c r="B345" s="661" t="s">
        <v>539</v>
      </c>
      <c r="C345" s="661">
        <v>89301222</v>
      </c>
      <c r="D345" s="740" t="s">
        <v>1642</v>
      </c>
      <c r="E345" s="741" t="s">
        <v>1057</v>
      </c>
      <c r="F345" s="661" t="s">
        <v>1045</v>
      </c>
      <c r="G345" s="661" t="s">
        <v>1065</v>
      </c>
      <c r="H345" s="661" t="s">
        <v>540</v>
      </c>
      <c r="I345" s="661" t="s">
        <v>1078</v>
      </c>
      <c r="J345" s="661" t="s">
        <v>793</v>
      </c>
      <c r="K345" s="661" t="s">
        <v>1079</v>
      </c>
      <c r="L345" s="662">
        <v>0</v>
      </c>
      <c r="M345" s="662">
        <v>0</v>
      </c>
      <c r="N345" s="661">
        <v>1</v>
      </c>
      <c r="O345" s="742">
        <v>1</v>
      </c>
      <c r="P345" s="662">
        <v>0</v>
      </c>
      <c r="Q345" s="677"/>
      <c r="R345" s="661">
        <v>1</v>
      </c>
      <c r="S345" s="677">
        <v>1</v>
      </c>
      <c r="T345" s="742">
        <v>1</v>
      </c>
      <c r="U345" s="700">
        <v>1</v>
      </c>
    </row>
    <row r="346" spans="1:21" ht="14.4" customHeight="1" x14ac:dyDescent="0.3">
      <c r="A346" s="660">
        <v>22</v>
      </c>
      <c r="B346" s="661" t="s">
        <v>539</v>
      </c>
      <c r="C346" s="661">
        <v>89301222</v>
      </c>
      <c r="D346" s="740" t="s">
        <v>1642</v>
      </c>
      <c r="E346" s="741" t="s">
        <v>1057</v>
      </c>
      <c r="F346" s="661" t="s">
        <v>1045</v>
      </c>
      <c r="G346" s="661" t="s">
        <v>1065</v>
      </c>
      <c r="H346" s="661" t="s">
        <v>786</v>
      </c>
      <c r="I346" s="661" t="s">
        <v>792</v>
      </c>
      <c r="J346" s="661" t="s">
        <v>793</v>
      </c>
      <c r="K346" s="661" t="s">
        <v>1019</v>
      </c>
      <c r="L346" s="662">
        <v>86.76</v>
      </c>
      <c r="M346" s="662">
        <v>9543.6000000000113</v>
      </c>
      <c r="N346" s="661">
        <v>110</v>
      </c>
      <c r="O346" s="742">
        <v>72</v>
      </c>
      <c r="P346" s="662">
        <v>3643.9200000000023</v>
      </c>
      <c r="Q346" s="677">
        <v>0.38181818181818161</v>
      </c>
      <c r="R346" s="661">
        <v>42</v>
      </c>
      <c r="S346" s="677">
        <v>0.38181818181818183</v>
      </c>
      <c r="T346" s="742">
        <v>27</v>
      </c>
      <c r="U346" s="700">
        <v>0.375</v>
      </c>
    </row>
    <row r="347" spans="1:21" ht="14.4" customHeight="1" x14ac:dyDescent="0.3">
      <c r="A347" s="660">
        <v>22</v>
      </c>
      <c r="B347" s="661" t="s">
        <v>539</v>
      </c>
      <c r="C347" s="661">
        <v>89301222</v>
      </c>
      <c r="D347" s="740" t="s">
        <v>1642</v>
      </c>
      <c r="E347" s="741" t="s">
        <v>1057</v>
      </c>
      <c r="F347" s="661" t="s">
        <v>1045</v>
      </c>
      <c r="G347" s="661" t="s">
        <v>1065</v>
      </c>
      <c r="H347" s="661" t="s">
        <v>786</v>
      </c>
      <c r="I347" s="661" t="s">
        <v>802</v>
      </c>
      <c r="J347" s="661" t="s">
        <v>1268</v>
      </c>
      <c r="K347" s="661" t="s">
        <v>1269</v>
      </c>
      <c r="L347" s="662">
        <v>50.57</v>
      </c>
      <c r="M347" s="662">
        <v>151.71</v>
      </c>
      <c r="N347" s="661">
        <v>3</v>
      </c>
      <c r="O347" s="742">
        <v>1.5</v>
      </c>
      <c r="P347" s="662"/>
      <c r="Q347" s="677">
        <v>0</v>
      </c>
      <c r="R347" s="661"/>
      <c r="S347" s="677">
        <v>0</v>
      </c>
      <c r="T347" s="742"/>
      <c r="U347" s="700">
        <v>0</v>
      </c>
    </row>
    <row r="348" spans="1:21" ht="14.4" customHeight="1" x14ac:dyDescent="0.3">
      <c r="A348" s="660">
        <v>22</v>
      </c>
      <c r="B348" s="661" t="s">
        <v>539</v>
      </c>
      <c r="C348" s="661">
        <v>89301222</v>
      </c>
      <c r="D348" s="740" t="s">
        <v>1642</v>
      </c>
      <c r="E348" s="741" t="s">
        <v>1057</v>
      </c>
      <c r="F348" s="661" t="s">
        <v>1045</v>
      </c>
      <c r="G348" s="661" t="s">
        <v>1065</v>
      </c>
      <c r="H348" s="661" t="s">
        <v>786</v>
      </c>
      <c r="I348" s="661" t="s">
        <v>1080</v>
      </c>
      <c r="J348" s="661" t="s">
        <v>1081</v>
      </c>
      <c r="K348" s="661" t="s">
        <v>1018</v>
      </c>
      <c r="L348" s="662">
        <v>130.15</v>
      </c>
      <c r="M348" s="662">
        <v>2993.4500000000003</v>
      </c>
      <c r="N348" s="661">
        <v>23</v>
      </c>
      <c r="O348" s="742">
        <v>18</v>
      </c>
      <c r="P348" s="662">
        <v>1431.65</v>
      </c>
      <c r="Q348" s="677">
        <v>0.47826086956521741</v>
      </c>
      <c r="R348" s="661">
        <v>11</v>
      </c>
      <c r="S348" s="677">
        <v>0.47826086956521741</v>
      </c>
      <c r="T348" s="742">
        <v>8</v>
      </c>
      <c r="U348" s="700">
        <v>0.44444444444444442</v>
      </c>
    </row>
    <row r="349" spans="1:21" ht="14.4" customHeight="1" x14ac:dyDescent="0.3">
      <c r="A349" s="660">
        <v>22</v>
      </c>
      <c r="B349" s="661" t="s">
        <v>539</v>
      </c>
      <c r="C349" s="661">
        <v>89301222</v>
      </c>
      <c r="D349" s="740" t="s">
        <v>1642</v>
      </c>
      <c r="E349" s="741" t="s">
        <v>1057</v>
      </c>
      <c r="F349" s="661" t="s">
        <v>1045</v>
      </c>
      <c r="G349" s="661" t="s">
        <v>1065</v>
      </c>
      <c r="H349" s="661" t="s">
        <v>540</v>
      </c>
      <c r="I349" s="661" t="s">
        <v>567</v>
      </c>
      <c r="J349" s="661" t="s">
        <v>1082</v>
      </c>
      <c r="K349" s="661" t="s">
        <v>1083</v>
      </c>
      <c r="L349" s="662">
        <v>86.76</v>
      </c>
      <c r="M349" s="662">
        <v>2255.7600000000002</v>
      </c>
      <c r="N349" s="661">
        <v>26</v>
      </c>
      <c r="O349" s="742">
        <v>17.5</v>
      </c>
      <c r="P349" s="662">
        <v>780.84</v>
      </c>
      <c r="Q349" s="677">
        <v>0.34615384615384615</v>
      </c>
      <c r="R349" s="661">
        <v>9</v>
      </c>
      <c r="S349" s="677">
        <v>0.34615384615384615</v>
      </c>
      <c r="T349" s="742">
        <v>6.5</v>
      </c>
      <c r="U349" s="700">
        <v>0.37142857142857144</v>
      </c>
    </row>
    <row r="350" spans="1:21" ht="14.4" customHeight="1" x14ac:dyDescent="0.3">
      <c r="A350" s="660">
        <v>22</v>
      </c>
      <c r="B350" s="661" t="s">
        <v>539</v>
      </c>
      <c r="C350" s="661">
        <v>89301222</v>
      </c>
      <c r="D350" s="740" t="s">
        <v>1642</v>
      </c>
      <c r="E350" s="741" t="s">
        <v>1057</v>
      </c>
      <c r="F350" s="661" t="s">
        <v>1045</v>
      </c>
      <c r="G350" s="661" t="s">
        <v>1065</v>
      </c>
      <c r="H350" s="661" t="s">
        <v>540</v>
      </c>
      <c r="I350" s="661" t="s">
        <v>1554</v>
      </c>
      <c r="J350" s="661" t="s">
        <v>1263</v>
      </c>
      <c r="K350" s="661" t="s">
        <v>1264</v>
      </c>
      <c r="L350" s="662">
        <v>86.76</v>
      </c>
      <c r="M350" s="662">
        <v>260.28000000000003</v>
      </c>
      <c r="N350" s="661">
        <v>3</v>
      </c>
      <c r="O350" s="742">
        <v>3</v>
      </c>
      <c r="P350" s="662"/>
      <c r="Q350" s="677">
        <v>0</v>
      </c>
      <c r="R350" s="661"/>
      <c r="S350" s="677">
        <v>0</v>
      </c>
      <c r="T350" s="742"/>
      <c r="U350" s="700">
        <v>0</v>
      </c>
    </row>
    <row r="351" spans="1:21" ht="14.4" customHeight="1" x14ac:dyDescent="0.3">
      <c r="A351" s="660">
        <v>22</v>
      </c>
      <c r="B351" s="661" t="s">
        <v>539</v>
      </c>
      <c r="C351" s="661">
        <v>89301222</v>
      </c>
      <c r="D351" s="740" t="s">
        <v>1642</v>
      </c>
      <c r="E351" s="741" t="s">
        <v>1057</v>
      </c>
      <c r="F351" s="661" t="s">
        <v>1045</v>
      </c>
      <c r="G351" s="661" t="s">
        <v>1555</v>
      </c>
      <c r="H351" s="661" t="s">
        <v>540</v>
      </c>
      <c r="I351" s="661" t="s">
        <v>1556</v>
      </c>
      <c r="J351" s="661" t="s">
        <v>1557</v>
      </c>
      <c r="K351" s="661" t="s">
        <v>1558</v>
      </c>
      <c r="L351" s="662">
        <v>64.13</v>
      </c>
      <c r="M351" s="662">
        <v>128.26</v>
      </c>
      <c r="N351" s="661">
        <v>2</v>
      </c>
      <c r="O351" s="742">
        <v>0.5</v>
      </c>
      <c r="P351" s="662"/>
      <c r="Q351" s="677">
        <v>0</v>
      </c>
      <c r="R351" s="661"/>
      <c r="S351" s="677">
        <v>0</v>
      </c>
      <c r="T351" s="742"/>
      <c r="U351" s="700">
        <v>0</v>
      </c>
    </row>
    <row r="352" spans="1:21" ht="14.4" customHeight="1" x14ac:dyDescent="0.3">
      <c r="A352" s="660">
        <v>22</v>
      </c>
      <c r="B352" s="661" t="s">
        <v>539</v>
      </c>
      <c r="C352" s="661">
        <v>89301222</v>
      </c>
      <c r="D352" s="740" t="s">
        <v>1642</v>
      </c>
      <c r="E352" s="741" t="s">
        <v>1057</v>
      </c>
      <c r="F352" s="661" t="s">
        <v>1045</v>
      </c>
      <c r="G352" s="661" t="s">
        <v>1559</v>
      </c>
      <c r="H352" s="661" t="s">
        <v>540</v>
      </c>
      <c r="I352" s="661" t="s">
        <v>1560</v>
      </c>
      <c r="J352" s="661" t="s">
        <v>1561</v>
      </c>
      <c r="K352" s="661" t="s">
        <v>1562</v>
      </c>
      <c r="L352" s="662">
        <v>186.4</v>
      </c>
      <c r="M352" s="662">
        <v>559.20000000000005</v>
      </c>
      <c r="N352" s="661">
        <v>3</v>
      </c>
      <c r="O352" s="742">
        <v>1</v>
      </c>
      <c r="P352" s="662">
        <v>559.20000000000005</v>
      </c>
      <c r="Q352" s="677">
        <v>1</v>
      </c>
      <c r="R352" s="661">
        <v>3</v>
      </c>
      <c r="S352" s="677">
        <v>1</v>
      </c>
      <c r="T352" s="742">
        <v>1</v>
      </c>
      <c r="U352" s="700">
        <v>1</v>
      </c>
    </row>
    <row r="353" spans="1:21" ht="14.4" customHeight="1" x14ac:dyDescent="0.3">
      <c r="A353" s="660">
        <v>22</v>
      </c>
      <c r="B353" s="661" t="s">
        <v>539</v>
      </c>
      <c r="C353" s="661">
        <v>89301222</v>
      </c>
      <c r="D353" s="740" t="s">
        <v>1642</v>
      </c>
      <c r="E353" s="741" t="s">
        <v>1057</v>
      </c>
      <c r="F353" s="661" t="s">
        <v>1045</v>
      </c>
      <c r="G353" s="661" t="s">
        <v>1282</v>
      </c>
      <c r="H353" s="661" t="s">
        <v>786</v>
      </c>
      <c r="I353" s="661" t="s">
        <v>1563</v>
      </c>
      <c r="J353" s="661" t="s">
        <v>1564</v>
      </c>
      <c r="K353" s="661" t="s">
        <v>1565</v>
      </c>
      <c r="L353" s="662">
        <v>59.55</v>
      </c>
      <c r="M353" s="662">
        <v>59.55</v>
      </c>
      <c r="N353" s="661">
        <v>1</v>
      </c>
      <c r="O353" s="742">
        <v>1</v>
      </c>
      <c r="P353" s="662">
        <v>59.55</v>
      </c>
      <c r="Q353" s="677">
        <v>1</v>
      </c>
      <c r="R353" s="661">
        <v>1</v>
      </c>
      <c r="S353" s="677">
        <v>1</v>
      </c>
      <c r="T353" s="742">
        <v>1</v>
      </c>
      <c r="U353" s="700">
        <v>1</v>
      </c>
    </row>
    <row r="354" spans="1:21" ht="14.4" customHeight="1" x14ac:dyDescent="0.3">
      <c r="A354" s="660">
        <v>22</v>
      </c>
      <c r="B354" s="661" t="s">
        <v>539</v>
      </c>
      <c r="C354" s="661">
        <v>89301222</v>
      </c>
      <c r="D354" s="740" t="s">
        <v>1642</v>
      </c>
      <c r="E354" s="741" t="s">
        <v>1057</v>
      </c>
      <c r="F354" s="661" t="s">
        <v>1045</v>
      </c>
      <c r="G354" s="661" t="s">
        <v>1566</v>
      </c>
      <c r="H354" s="661" t="s">
        <v>540</v>
      </c>
      <c r="I354" s="661" t="s">
        <v>1567</v>
      </c>
      <c r="J354" s="661" t="s">
        <v>1568</v>
      </c>
      <c r="K354" s="661" t="s">
        <v>1569</v>
      </c>
      <c r="L354" s="662">
        <v>0</v>
      </c>
      <c r="M354" s="662">
        <v>0</v>
      </c>
      <c r="N354" s="661">
        <v>2</v>
      </c>
      <c r="O354" s="742">
        <v>0.5</v>
      </c>
      <c r="P354" s="662"/>
      <c r="Q354" s="677"/>
      <c r="R354" s="661"/>
      <c r="S354" s="677">
        <v>0</v>
      </c>
      <c r="T354" s="742"/>
      <c r="U354" s="700">
        <v>0</v>
      </c>
    </row>
    <row r="355" spans="1:21" ht="14.4" customHeight="1" x14ac:dyDescent="0.3">
      <c r="A355" s="660">
        <v>22</v>
      </c>
      <c r="B355" s="661" t="s">
        <v>539</v>
      </c>
      <c r="C355" s="661">
        <v>89301222</v>
      </c>
      <c r="D355" s="740" t="s">
        <v>1642</v>
      </c>
      <c r="E355" s="741" t="s">
        <v>1057</v>
      </c>
      <c r="F355" s="661" t="s">
        <v>1045</v>
      </c>
      <c r="G355" s="661" t="s">
        <v>1299</v>
      </c>
      <c r="H355" s="661" t="s">
        <v>540</v>
      </c>
      <c r="I355" s="661" t="s">
        <v>1300</v>
      </c>
      <c r="J355" s="661" t="s">
        <v>1301</v>
      </c>
      <c r="K355" s="661" t="s">
        <v>1302</v>
      </c>
      <c r="L355" s="662">
        <v>0</v>
      </c>
      <c r="M355" s="662">
        <v>0</v>
      </c>
      <c r="N355" s="661">
        <v>1</v>
      </c>
      <c r="O355" s="742">
        <v>0.5</v>
      </c>
      <c r="P355" s="662">
        <v>0</v>
      </c>
      <c r="Q355" s="677"/>
      <c r="R355" s="661">
        <v>1</v>
      </c>
      <c r="S355" s="677">
        <v>1</v>
      </c>
      <c r="T355" s="742">
        <v>0.5</v>
      </c>
      <c r="U355" s="700">
        <v>1</v>
      </c>
    </row>
    <row r="356" spans="1:21" ht="14.4" customHeight="1" x14ac:dyDescent="0.3">
      <c r="A356" s="660">
        <v>22</v>
      </c>
      <c r="B356" s="661" t="s">
        <v>539</v>
      </c>
      <c r="C356" s="661">
        <v>89301222</v>
      </c>
      <c r="D356" s="740" t="s">
        <v>1642</v>
      </c>
      <c r="E356" s="741" t="s">
        <v>1057</v>
      </c>
      <c r="F356" s="661" t="s">
        <v>1045</v>
      </c>
      <c r="G356" s="661" t="s">
        <v>1305</v>
      </c>
      <c r="H356" s="661" t="s">
        <v>540</v>
      </c>
      <c r="I356" s="661" t="s">
        <v>1306</v>
      </c>
      <c r="J356" s="661" t="s">
        <v>777</v>
      </c>
      <c r="K356" s="661" t="s">
        <v>1307</v>
      </c>
      <c r="L356" s="662">
        <v>56.69</v>
      </c>
      <c r="M356" s="662">
        <v>113.38</v>
      </c>
      <c r="N356" s="661">
        <v>2</v>
      </c>
      <c r="O356" s="742">
        <v>1</v>
      </c>
      <c r="P356" s="662"/>
      <c r="Q356" s="677">
        <v>0</v>
      </c>
      <c r="R356" s="661"/>
      <c r="S356" s="677">
        <v>0</v>
      </c>
      <c r="T356" s="742"/>
      <c r="U356" s="700">
        <v>0</v>
      </c>
    </row>
    <row r="357" spans="1:21" ht="14.4" customHeight="1" x14ac:dyDescent="0.3">
      <c r="A357" s="660">
        <v>22</v>
      </c>
      <c r="B357" s="661" t="s">
        <v>539</v>
      </c>
      <c r="C357" s="661">
        <v>89301222</v>
      </c>
      <c r="D357" s="740" t="s">
        <v>1642</v>
      </c>
      <c r="E357" s="741" t="s">
        <v>1057</v>
      </c>
      <c r="F357" s="661" t="s">
        <v>1045</v>
      </c>
      <c r="G357" s="661" t="s">
        <v>1101</v>
      </c>
      <c r="H357" s="661" t="s">
        <v>540</v>
      </c>
      <c r="I357" s="661" t="s">
        <v>700</v>
      </c>
      <c r="J357" s="661" t="s">
        <v>1102</v>
      </c>
      <c r="K357" s="661" t="s">
        <v>1103</v>
      </c>
      <c r="L357" s="662">
        <v>91.52</v>
      </c>
      <c r="M357" s="662">
        <v>183.04</v>
      </c>
      <c r="N357" s="661">
        <v>2</v>
      </c>
      <c r="O357" s="742">
        <v>1</v>
      </c>
      <c r="P357" s="662">
        <v>183.04</v>
      </c>
      <c r="Q357" s="677">
        <v>1</v>
      </c>
      <c r="R357" s="661">
        <v>2</v>
      </c>
      <c r="S357" s="677">
        <v>1</v>
      </c>
      <c r="T357" s="742">
        <v>1</v>
      </c>
      <c r="U357" s="700">
        <v>1</v>
      </c>
    </row>
    <row r="358" spans="1:21" ht="14.4" customHeight="1" x14ac:dyDescent="0.3">
      <c r="A358" s="660">
        <v>22</v>
      </c>
      <c r="B358" s="661" t="s">
        <v>539</v>
      </c>
      <c r="C358" s="661">
        <v>89301222</v>
      </c>
      <c r="D358" s="740" t="s">
        <v>1642</v>
      </c>
      <c r="E358" s="741" t="s">
        <v>1057</v>
      </c>
      <c r="F358" s="661" t="s">
        <v>1045</v>
      </c>
      <c r="G358" s="661" t="s">
        <v>1101</v>
      </c>
      <c r="H358" s="661" t="s">
        <v>540</v>
      </c>
      <c r="I358" s="661" t="s">
        <v>700</v>
      </c>
      <c r="J358" s="661" t="s">
        <v>1102</v>
      </c>
      <c r="K358" s="661" t="s">
        <v>1103</v>
      </c>
      <c r="L358" s="662">
        <v>103.62</v>
      </c>
      <c r="M358" s="662">
        <v>310.86</v>
      </c>
      <c r="N358" s="661">
        <v>3</v>
      </c>
      <c r="O358" s="742">
        <v>1</v>
      </c>
      <c r="P358" s="662"/>
      <c r="Q358" s="677">
        <v>0</v>
      </c>
      <c r="R358" s="661"/>
      <c r="S358" s="677">
        <v>0</v>
      </c>
      <c r="T358" s="742"/>
      <c r="U358" s="700">
        <v>0</v>
      </c>
    </row>
    <row r="359" spans="1:21" ht="14.4" customHeight="1" x14ac:dyDescent="0.3">
      <c r="A359" s="660">
        <v>22</v>
      </c>
      <c r="B359" s="661" t="s">
        <v>539</v>
      </c>
      <c r="C359" s="661">
        <v>89301222</v>
      </c>
      <c r="D359" s="740" t="s">
        <v>1642</v>
      </c>
      <c r="E359" s="741" t="s">
        <v>1057</v>
      </c>
      <c r="F359" s="661" t="s">
        <v>1045</v>
      </c>
      <c r="G359" s="661" t="s">
        <v>1570</v>
      </c>
      <c r="H359" s="661" t="s">
        <v>540</v>
      </c>
      <c r="I359" s="661" t="s">
        <v>1571</v>
      </c>
      <c r="J359" s="661" t="s">
        <v>1572</v>
      </c>
      <c r="K359" s="661" t="s">
        <v>1573</v>
      </c>
      <c r="L359" s="662">
        <v>0</v>
      </c>
      <c r="M359" s="662">
        <v>0</v>
      </c>
      <c r="N359" s="661">
        <v>1</v>
      </c>
      <c r="O359" s="742">
        <v>1</v>
      </c>
      <c r="P359" s="662"/>
      <c r="Q359" s="677"/>
      <c r="R359" s="661"/>
      <c r="S359" s="677">
        <v>0</v>
      </c>
      <c r="T359" s="742"/>
      <c r="U359" s="700">
        <v>0</v>
      </c>
    </row>
    <row r="360" spans="1:21" ht="14.4" customHeight="1" x14ac:dyDescent="0.3">
      <c r="A360" s="660">
        <v>22</v>
      </c>
      <c r="B360" s="661" t="s">
        <v>539</v>
      </c>
      <c r="C360" s="661">
        <v>89301222</v>
      </c>
      <c r="D360" s="740" t="s">
        <v>1642</v>
      </c>
      <c r="E360" s="741" t="s">
        <v>1057</v>
      </c>
      <c r="F360" s="661" t="s">
        <v>1045</v>
      </c>
      <c r="G360" s="661" t="s">
        <v>1312</v>
      </c>
      <c r="H360" s="661" t="s">
        <v>540</v>
      </c>
      <c r="I360" s="661" t="s">
        <v>1574</v>
      </c>
      <c r="J360" s="661" t="s">
        <v>1314</v>
      </c>
      <c r="K360" s="661" t="s">
        <v>1575</v>
      </c>
      <c r="L360" s="662">
        <v>0</v>
      </c>
      <c r="M360" s="662">
        <v>0</v>
      </c>
      <c r="N360" s="661">
        <v>1</v>
      </c>
      <c r="O360" s="742">
        <v>1</v>
      </c>
      <c r="P360" s="662"/>
      <c r="Q360" s="677"/>
      <c r="R360" s="661"/>
      <c r="S360" s="677">
        <v>0</v>
      </c>
      <c r="T360" s="742"/>
      <c r="U360" s="700">
        <v>0</v>
      </c>
    </row>
    <row r="361" spans="1:21" ht="14.4" customHeight="1" x14ac:dyDescent="0.3">
      <c r="A361" s="660">
        <v>22</v>
      </c>
      <c r="B361" s="661" t="s">
        <v>539</v>
      </c>
      <c r="C361" s="661">
        <v>89301222</v>
      </c>
      <c r="D361" s="740" t="s">
        <v>1642</v>
      </c>
      <c r="E361" s="741" t="s">
        <v>1057</v>
      </c>
      <c r="F361" s="661" t="s">
        <v>1045</v>
      </c>
      <c r="G361" s="661" t="s">
        <v>1316</v>
      </c>
      <c r="H361" s="661" t="s">
        <v>540</v>
      </c>
      <c r="I361" s="661" t="s">
        <v>1576</v>
      </c>
      <c r="J361" s="661" t="s">
        <v>1577</v>
      </c>
      <c r="K361" s="661" t="s">
        <v>1578</v>
      </c>
      <c r="L361" s="662">
        <v>75.69</v>
      </c>
      <c r="M361" s="662">
        <v>75.69</v>
      </c>
      <c r="N361" s="661">
        <v>1</v>
      </c>
      <c r="O361" s="742">
        <v>1</v>
      </c>
      <c r="P361" s="662"/>
      <c r="Q361" s="677">
        <v>0</v>
      </c>
      <c r="R361" s="661"/>
      <c r="S361" s="677">
        <v>0</v>
      </c>
      <c r="T361" s="742"/>
      <c r="U361" s="700">
        <v>0</v>
      </c>
    </row>
    <row r="362" spans="1:21" ht="14.4" customHeight="1" x14ac:dyDescent="0.3">
      <c r="A362" s="660">
        <v>22</v>
      </c>
      <c r="B362" s="661" t="s">
        <v>539</v>
      </c>
      <c r="C362" s="661">
        <v>89301222</v>
      </c>
      <c r="D362" s="740" t="s">
        <v>1642</v>
      </c>
      <c r="E362" s="741" t="s">
        <v>1057</v>
      </c>
      <c r="F362" s="661" t="s">
        <v>1045</v>
      </c>
      <c r="G362" s="661" t="s">
        <v>1497</v>
      </c>
      <c r="H362" s="661" t="s">
        <v>540</v>
      </c>
      <c r="I362" s="661" t="s">
        <v>1579</v>
      </c>
      <c r="J362" s="661" t="s">
        <v>1499</v>
      </c>
      <c r="K362" s="661" t="s">
        <v>1580</v>
      </c>
      <c r="L362" s="662">
        <v>67.069999999999993</v>
      </c>
      <c r="M362" s="662">
        <v>67.069999999999993</v>
      </c>
      <c r="N362" s="661">
        <v>1</v>
      </c>
      <c r="O362" s="742">
        <v>1</v>
      </c>
      <c r="P362" s="662">
        <v>67.069999999999993</v>
      </c>
      <c r="Q362" s="677">
        <v>1</v>
      </c>
      <c r="R362" s="661">
        <v>1</v>
      </c>
      <c r="S362" s="677">
        <v>1</v>
      </c>
      <c r="T362" s="742">
        <v>1</v>
      </c>
      <c r="U362" s="700">
        <v>1</v>
      </c>
    </row>
    <row r="363" spans="1:21" ht="14.4" customHeight="1" x14ac:dyDescent="0.3">
      <c r="A363" s="660">
        <v>22</v>
      </c>
      <c r="B363" s="661" t="s">
        <v>539</v>
      </c>
      <c r="C363" s="661">
        <v>89301222</v>
      </c>
      <c r="D363" s="740" t="s">
        <v>1642</v>
      </c>
      <c r="E363" s="741" t="s">
        <v>1057</v>
      </c>
      <c r="F363" s="661" t="s">
        <v>1045</v>
      </c>
      <c r="G363" s="661" t="s">
        <v>1104</v>
      </c>
      <c r="H363" s="661" t="s">
        <v>540</v>
      </c>
      <c r="I363" s="661" t="s">
        <v>713</v>
      </c>
      <c r="J363" s="661" t="s">
        <v>714</v>
      </c>
      <c r="K363" s="661" t="s">
        <v>1106</v>
      </c>
      <c r="L363" s="662">
        <v>137.04</v>
      </c>
      <c r="M363" s="662">
        <v>274.08</v>
      </c>
      <c r="N363" s="661">
        <v>2</v>
      </c>
      <c r="O363" s="742">
        <v>1</v>
      </c>
      <c r="P363" s="662">
        <v>274.08</v>
      </c>
      <c r="Q363" s="677">
        <v>1</v>
      </c>
      <c r="R363" s="661">
        <v>2</v>
      </c>
      <c r="S363" s="677">
        <v>1</v>
      </c>
      <c r="T363" s="742">
        <v>1</v>
      </c>
      <c r="U363" s="700">
        <v>1</v>
      </c>
    </row>
    <row r="364" spans="1:21" ht="14.4" customHeight="1" x14ac:dyDescent="0.3">
      <c r="A364" s="660">
        <v>22</v>
      </c>
      <c r="B364" s="661" t="s">
        <v>539</v>
      </c>
      <c r="C364" s="661">
        <v>89301222</v>
      </c>
      <c r="D364" s="740" t="s">
        <v>1642</v>
      </c>
      <c r="E364" s="741" t="s">
        <v>1057</v>
      </c>
      <c r="F364" s="661" t="s">
        <v>1045</v>
      </c>
      <c r="G364" s="661" t="s">
        <v>1581</v>
      </c>
      <c r="H364" s="661" t="s">
        <v>540</v>
      </c>
      <c r="I364" s="661" t="s">
        <v>1582</v>
      </c>
      <c r="J364" s="661" t="s">
        <v>1583</v>
      </c>
      <c r="K364" s="661" t="s">
        <v>1584</v>
      </c>
      <c r="L364" s="662">
        <v>64.13</v>
      </c>
      <c r="M364" s="662">
        <v>64.13</v>
      </c>
      <c r="N364" s="661">
        <v>1</v>
      </c>
      <c r="O364" s="742">
        <v>1</v>
      </c>
      <c r="P364" s="662">
        <v>64.13</v>
      </c>
      <c r="Q364" s="677">
        <v>1</v>
      </c>
      <c r="R364" s="661">
        <v>1</v>
      </c>
      <c r="S364" s="677">
        <v>1</v>
      </c>
      <c r="T364" s="742">
        <v>1</v>
      </c>
      <c r="U364" s="700">
        <v>1</v>
      </c>
    </row>
    <row r="365" spans="1:21" ht="14.4" customHeight="1" x14ac:dyDescent="0.3">
      <c r="A365" s="660">
        <v>22</v>
      </c>
      <c r="B365" s="661" t="s">
        <v>539</v>
      </c>
      <c r="C365" s="661">
        <v>89301222</v>
      </c>
      <c r="D365" s="740" t="s">
        <v>1642</v>
      </c>
      <c r="E365" s="741" t="s">
        <v>1057</v>
      </c>
      <c r="F365" s="661" t="s">
        <v>1045</v>
      </c>
      <c r="G365" s="661" t="s">
        <v>1585</v>
      </c>
      <c r="H365" s="661" t="s">
        <v>540</v>
      </c>
      <c r="I365" s="661" t="s">
        <v>1586</v>
      </c>
      <c r="J365" s="661" t="s">
        <v>1587</v>
      </c>
      <c r="K365" s="661" t="s">
        <v>1588</v>
      </c>
      <c r="L365" s="662">
        <v>85.49</v>
      </c>
      <c r="M365" s="662">
        <v>85.49</v>
      </c>
      <c r="N365" s="661">
        <v>1</v>
      </c>
      <c r="O365" s="742">
        <v>0.5</v>
      </c>
      <c r="P365" s="662">
        <v>85.49</v>
      </c>
      <c r="Q365" s="677">
        <v>1</v>
      </c>
      <c r="R365" s="661">
        <v>1</v>
      </c>
      <c r="S365" s="677">
        <v>1</v>
      </c>
      <c r="T365" s="742">
        <v>0.5</v>
      </c>
      <c r="U365" s="700">
        <v>1</v>
      </c>
    </row>
    <row r="366" spans="1:21" ht="14.4" customHeight="1" x14ac:dyDescent="0.3">
      <c r="A366" s="660">
        <v>22</v>
      </c>
      <c r="B366" s="661" t="s">
        <v>539</v>
      </c>
      <c r="C366" s="661">
        <v>89301222</v>
      </c>
      <c r="D366" s="740" t="s">
        <v>1642</v>
      </c>
      <c r="E366" s="741" t="s">
        <v>1057</v>
      </c>
      <c r="F366" s="661" t="s">
        <v>1045</v>
      </c>
      <c r="G366" s="661" t="s">
        <v>1107</v>
      </c>
      <c r="H366" s="661" t="s">
        <v>540</v>
      </c>
      <c r="I366" s="661" t="s">
        <v>725</v>
      </c>
      <c r="J366" s="661" t="s">
        <v>726</v>
      </c>
      <c r="K366" s="661" t="s">
        <v>727</v>
      </c>
      <c r="L366" s="662">
        <v>0</v>
      </c>
      <c r="M366" s="662">
        <v>0</v>
      </c>
      <c r="N366" s="661">
        <v>4</v>
      </c>
      <c r="O366" s="742">
        <v>2</v>
      </c>
      <c r="P366" s="662"/>
      <c r="Q366" s="677"/>
      <c r="R366" s="661"/>
      <c r="S366" s="677">
        <v>0</v>
      </c>
      <c r="T366" s="742"/>
      <c r="U366" s="700">
        <v>0</v>
      </c>
    </row>
    <row r="367" spans="1:21" ht="14.4" customHeight="1" x14ac:dyDescent="0.3">
      <c r="A367" s="660">
        <v>22</v>
      </c>
      <c r="B367" s="661" t="s">
        <v>539</v>
      </c>
      <c r="C367" s="661">
        <v>89301222</v>
      </c>
      <c r="D367" s="740" t="s">
        <v>1642</v>
      </c>
      <c r="E367" s="741" t="s">
        <v>1057</v>
      </c>
      <c r="F367" s="661" t="s">
        <v>1045</v>
      </c>
      <c r="G367" s="661" t="s">
        <v>1107</v>
      </c>
      <c r="H367" s="661" t="s">
        <v>540</v>
      </c>
      <c r="I367" s="661" t="s">
        <v>740</v>
      </c>
      <c r="J367" s="661" t="s">
        <v>741</v>
      </c>
      <c r="K367" s="661" t="s">
        <v>1108</v>
      </c>
      <c r="L367" s="662">
        <v>0</v>
      </c>
      <c r="M367" s="662">
        <v>0</v>
      </c>
      <c r="N367" s="661">
        <v>3</v>
      </c>
      <c r="O367" s="742">
        <v>1</v>
      </c>
      <c r="P367" s="662"/>
      <c r="Q367" s="677"/>
      <c r="R367" s="661"/>
      <c r="S367" s="677">
        <v>0</v>
      </c>
      <c r="T367" s="742"/>
      <c r="U367" s="700">
        <v>0</v>
      </c>
    </row>
    <row r="368" spans="1:21" ht="14.4" customHeight="1" x14ac:dyDescent="0.3">
      <c r="A368" s="660">
        <v>22</v>
      </c>
      <c r="B368" s="661" t="s">
        <v>539</v>
      </c>
      <c r="C368" s="661">
        <v>89301222</v>
      </c>
      <c r="D368" s="740" t="s">
        <v>1642</v>
      </c>
      <c r="E368" s="741" t="s">
        <v>1057</v>
      </c>
      <c r="F368" s="661" t="s">
        <v>1045</v>
      </c>
      <c r="G368" s="661" t="s">
        <v>1160</v>
      </c>
      <c r="H368" s="661" t="s">
        <v>540</v>
      </c>
      <c r="I368" s="661" t="s">
        <v>1161</v>
      </c>
      <c r="J368" s="661" t="s">
        <v>1162</v>
      </c>
      <c r="K368" s="661" t="s">
        <v>1163</v>
      </c>
      <c r="L368" s="662">
        <v>161.16999999999999</v>
      </c>
      <c r="M368" s="662">
        <v>805.84999999999991</v>
      </c>
      <c r="N368" s="661">
        <v>5</v>
      </c>
      <c r="O368" s="742">
        <v>2</v>
      </c>
      <c r="P368" s="662"/>
      <c r="Q368" s="677">
        <v>0</v>
      </c>
      <c r="R368" s="661"/>
      <c r="S368" s="677">
        <v>0</v>
      </c>
      <c r="T368" s="742"/>
      <c r="U368" s="700">
        <v>0</v>
      </c>
    </row>
    <row r="369" spans="1:21" ht="14.4" customHeight="1" x14ac:dyDescent="0.3">
      <c r="A369" s="660">
        <v>22</v>
      </c>
      <c r="B369" s="661" t="s">
        <v>539</v>
      </c>
      <c r="C369" s="661">
        <v>89301222</v>
      </c>
      <c r="D369" s="740" t="s">
        <v>1642</v>
      </c>
      <c r="E369" s="741" t="s">
        <v>1057</v>
      </c>
      <c r="F369" s="661" t="s">
        <v>1045</v>
      </c>
      <c r="G369" s="661" t="s">
        <v>1160</v>
      </c>
      <c r="H369" s="661" t="s">
        <v>540</v>
      </c>
      <c r="I369" s="661" t="s">
        <v>1161</v>
      </c>
      <c r="J369" s="661" t="s">
        <v>1162</v>
      </c>
      <c r="K369" s="661" t="s">
        <v>1440</v>
      </c>
      <c r="L369" s="662">
        <v>161.16999999999999</v>
      </c>
      <c r="M369" s="662">
        <v>322.33999999999997</v>
      </c>
      <c r="N369" s="661">
        <v>2</v>
      </c>
      <c r="O369" s="742">
        <v>1</v>
      </c>
      <c r="P369" s="662"/>
      <c r="Q369" s="677">
        <v>0</v>
      </c>
      <c r="R369" s="661"/>
      <c r="S369" s="677">
        <v>0</v>
      </c>
      <c r="T369" s="742"/>
      <c r="U369" s="700">
        <v>0</v>
      </c>
    </row>
    <row r="370" spans="1:21" ht="14.4" customHeight="1" x14ac:dyDescent="0.3">
      <c r="A370" s="660">
        <v>22</v>
      </c>
      <c r="B370" s="661" t="s">
        <v>539</v>
      </c>
      <c r="C370" s="661">
        <v>89301222</v>
      </c>
      <c r="D370" s="740" t="s">
        <v>1642</v>
      </c>
      <c r="E370" s="741" t="s">
        <v>1057</v>
      </c>
      <c r="F370" s="661" t="s">
        <v>1045</v>
      </c>
      <c r="G370" s="661" t="s">
        <v>1365</v>
      </c>
      <c r="H370" s="661" t="s">
        <v>540</v>
      </c>
      <c r="I370" s="661" t="s">
        <v>1368</v>
      </c>
      <c r="J370" s="661" t="s">
        <v>1367</v>
      </c>
      <c r="K370" s="661" t="s">
        <v>646</v>
      </c>
      <c r="L370" s="662">
        <v>0</v>
      </c>
      <c r="M370" s="662">
        <v>0</v>
      </c>
      <c r="N370" s="661">
        <v>1</v>
      </c>
      <c r="O370" s="742">
        <v>1</v>
      </c>
      <c r="P370" s="662"/>
      <c r="Q370" s="677"/>
      <c r="R370" s="661"/>
      <c r="S370" s="677">
        <v>0</v>
      </c>
      <c r="T370" s="742"/>
      <c r="U370" s="700">
        <v>0</v>
      </c>
    </row>
    <row r="371" spans="1:21" ht="14.4" customHeight="1" x14ac:dyDescent="0.3">
      <c r="A371" s="660">
        <v>22</v>
      </c>
      <c r="B371" s="661" t="s">
        <v>539</v>
      </c>
      <c r="C371" s="661">
        <v>89301222</v>
      </c>
      <c r="D371" s="740" t="s">
        <v>1642</v>
      </c>
      <c r="E371" s="741" t="s">
        <v>1058</v>
      </c>
      <c r="F371" s="661" t="s">
        <v>1045</v>
      </c>
      <c r="G371" s="661" t="s">
        <v>1444</v>
      </c>
      <c r="H371" s="661" t="s">
        <v>540</v>
      </c>
      <c r="I371" s="661" t="s">
        <v>1445</v>
      </c>
      <c r="J371" s="661" t="s">
        <v>1446</v>
      </c>
      <c r="K371" s="661" t="s">
        <v>1447</v>
      </c>
      <c r="L371" s="662">
        <v>89.6</v>
      </c>
      <c r="M371" s="662">
        <v>179.2</v>
      </c>
      <c r="N371" s="661">
        <v>2</v>
      </c>
      <c r="O371" s="742">
        <v>1.5</v>
      </c>
      <c r="P371" s="662">
        <v>179.2</v>
      </c>
      <c r="Q371" s="677">
        <v>1</v>
      </c>
      <c r="R371" s="661">
        <v>2</v>
      </c>
      <c r="S371" s="677">
        <v>1</v>
      </c>
      <c r="T371" s="742">
        <v>1.5</v>
      </c>
      <c r="U371" s="700">
        <v>1</v>
      </c>
    </row>
    <row r="372" spans="1:21" ht="14.4" customHeight="1" x14ac:dyDescent="0.3">
      <c r="A372" s="660">
        <v>22</v>
      </c>
      <c r="B372" s="661" t="s">
        <v>539</v>
      </c>
      <c r="C372" s="661">
        <v>89301222</v>
      </c>
      <c r="D372" s="740" t="s">
        <v>1642</v>
      </c>
      <c r="E372" s="741" t="s">
        <v>1058</v>
      </c>
      <c r="F372" s="661" t="s">
        <v>1045</v>
      </c>
      <c r="G372" s="661" t="s">
        <v>1444</v>
      </c>
      <c r="H372" s="661" t="s">
        <v>540</v>
      </c>
      <c r="I372" s="661" t="s">
        <v>1445</v>
      </c>
      <c r="J372" s="661" t="s">
        <v>1446</v>
      </c>
      <c r="K372" s="661" t="s">
        <v>1447</v>
      </c>
      <c r="L372" s="662">
        <v>95.25</v>
      </c>
      <c r="M372" s="662">
        <v>190.5</v>
      </c>
      <c r="N372" s="661">
        <v>2</v>
      </c>
      <c r="O372" s="742">
        <v>1</v>
      </c>
      <c r="P372" s="662">
        <v>190.5</v>
      </c>
      <c r="Q372" s="677">
        <v>1</v>
      </c>
      <c r="R372" s="661">
        <v>2</v>
      </c>
      <c r="S372" s="677">
        <v>1</v>
      </c>
      <c r="T372" s="742">
        <v>1</v>
      </c>
      <c r="U372" s="700">
        <v>1</v>
      </c>
    </row>
    <row r="373" spans="1:21" ht="14.4" customHeight="1" x14ac:dyDescent="0.3">
      <c r="A373" s="660">
        <v>22</v>
      </c>
      <c r="B373" s="661" t="s">
        <v>539</v>
      </c>
      <c r="C373" s="661">
        <v>89301222</v>
      </c>
      <c r="D373" s="740" t="s">
        <v>1642</v>
      </c>
      <c r="E373" s="741" t="s">
        <v>1058</v>
      </c>
      <c r="F373" s="661" t="s">
        <v>1045</v>
      </c>
      <c r="G373" s="661" t="s">
        <v>1177</v>
      </c>
      <c r="H373" s="661" t="s">
        <v>540</v>
      </c>
      <c r="I373" s="661" t="s">
        <v>1589</v>
      </c>
      <c r="J373" s="661" t="s">
        <v>1590</v>
      </c>
      <c r="K373" s="661" t="s">
        <v>1325</v>
      </c>
      <c r="L373" s="662">
        <v>17.690000000000001</v>
      </c>
      <c r="M373" s="662">
        <v>176.9</v>
      </c>
      <c r="N373" s="661">
        <v>10</v>
      </c>
      <c r="O373" s="742">
        <v>4.5</v>
      </c>
      <c r="P373" s="662"/>
      <c r="Q373" s="677">
        <v>0</v>
      </c>
      <c r="R373" s="661"/>
      <c r="S373" s="677">
        <v>0</v>
      </c>
      <c r="T373" s="742"/>
      <c r="U373" s="700">
        <v>0</v>
      </c>
    </row>
    <row r="374" spans="1:21" ht="14.4" customHeight="1" x14ac:dyDescent="0.3">
      <c r="A374" s="660">
        <v>22</v>
      </c>
      <c r="B374" s="661" t="s">
        <v>539</v>
      </c>
      <c r="C374" s="661">
        <v>89301222</v>
      </c>
      <c r="D374" s="740" t="s">
        <v>1642</v>
      </c>
      <c r="E374" s="741" t="s">
        <v>1058</v>
      </c>
      <c r="F374" s="661" t="s">
        <v>1045</v>
      </c>
      <c r="G374" s="661" t="s">
        <v>1191</v>
      </c>
      <c r="H374" s="661" t="s">
        <v>786</v>
      </c>
      <c r="I374" s="661" t="s">
        <v>1591</v>
      </c>
      <c r="J374" s="661" t="s">
        <v>1592</v>
      </c>
      <c r="K374" s="661" t="s">
        <v>1502</v>
      </c>
      <c r="L374" s="662">
        <v>217.65</v>
      </c>
      <c r="M374" s="662">
        <v>652.95000000000005</v>
      </c>
      <c r="N374" s="661">
        <v>3</v>
      </c>
      <c r="O374" s="742">
        <v>2.5</v>
      </c>
      <c r="P374" s="662"/>
      <c r="Q374" s="677">
        <v>0</v>
      </c>
      <c r="R374" s="661"/>
      <c r="S374" s="677">
        <v>0</v>
      </c>
      <c r="T374" s="742"/>
      <c r="U374" s="700">
        <v>0</v>
      </c>
    </row>
    <row r="375" spans="1:21" ht="14.4" customHeight="1" x14ac:dyDescent="0.3">
      <c r="A375" s="660">
        <v>22</v>
      </c>
      <c r="B375" s="661" t="s">
        <v>539</v>
      </c>
      <c r="C375" s="661">
        <v>89301222</v>
      </c>
      <c r="D375" s="740" t="s">
        <v>1642</v>
      </c>
      <c r="E375" s="741" t="s">
        <v>1058</v>
      </c>
      <c r="F375" s="661" t="s">
        <v>1045</v>
      </c>
      <c r="G375" s="661" t="s">
        <v>1191</v>
      </c>
      <c r="H375" s="661" t="s">
        <v>786</v>
      </c>
      <c r="I375" s="661" t="s">
        <v>1593</v>
      </c>
      <c r="J375" s="661" t="s">
        <v>1594</v>
      </c>
      <c r="K375" s="661" t="s">
        <v>1595</v>
      </c>
      <c r="L375" s="662">
        <v>672.94</v>
      </c>
      <c r="M375" s="662">
        <v>2691.76</v>
      </c>
      <c r="N375" s="661">
        <v>4</v>
      </c>
      <c r="O375" s="742">
        <v>2.5</v>
      </c>
      <c r="P375" s="662">
        <v>2691.76</v>
      </c>
      <c r="Q375" s="677">
        <v>1</v>
      </c>
      <c r="R375" s="661">
        <v>4</v>
      </c>
      <c r="S375" s="677">
        <v>1</v>
      </c>
      <c r="T375" s="742">
        <v>2.5</v>
      </c>
      <c r="U375" s="700">
        <v>1</v>
      </c>
    </row>
    <row r="376" spans="1:21" ht="14.4" customHeight="1" x14ac:dyDescent="0.3">
      <c r="A376" s="660">
        <v>22</v>
      </c>
      <c r="B376" s="661" t="s">
        <v>539</v>
      </c>
      <c r="C376" s="661">
        <v>89301222</v>
      </c>
      <c r="D376" s="740" t="s">
        <v>1642</v>
      </c>
      <c r="E376" s="741" t="s">
        <v>1058</v>
      </c>
      <c r="F376" s="661" t="s">
        <v>1045</v>
      </c>
      <c r="G376" s="661" t="s">
        <v>1596</v>
      </c>
      <c r="H376" s="661" t="s">
        <v>540</v>
      </c>
      <c r="I376" s="661" t="s">
        <v>1597</v>
      </c>
      <c r="J376" s="661" t="s">
        <v>1598</v>
      </c>
      <c r="K376" s="661" t="s">
        <v>1599</v>
      </c>
      <c r="L376" s="662">
        <v>18.940000000000001</v>
      </c>
      <c r="M376" s="662">
        <v>189.40000000000003</v>
      </c>
      <c r="N376" s="661">
        <v>10</v>
      </c>
      <c r="O376" s="742">
        <v>4</v>
      </c>
      <c r="P376" s="662">
        <v>75.760000000000005</v>
      </c>
      <c r="Q376" s="677">
        <v>0.39999999999999997</v>
      </c>
      <c r="R376" s="661">
        <v>4</v>
      </c>
      <c r="S376" s="677">
        <v>0.4</v>
      </c>
      <c r="T376" s="742">
        <v>1.5</v>
      </c>
      <c r="U376" s="700">
        <v>0.375</v>
      </c>
    </row>
    <row r="377" spans="1:21" ht="14.4" customHeight="1" x14ac:dyDescent="0.3">
      <c r="A377" s="660">
        <v>22</v>
      </c>
      <c r="B377" s="661" t="s">
        <v>539</v>
      </c>
      <c r="C377" s="661">
        <v>89301222</v>
      </c>
      <c r="D377" s="740" t="s">
        <v>1642</v>
      </c>
      <c r="E377" s="741" t="s">
        <v>1058</v>
      </c>
      <c r="F377" s="661" t="s">
        <v>1045</v>
      </c>
      <c r="G377" s="661" t="s">
        <v>1534</v>
      </c>
      <c r="H377" s="661" t="s">
        <v>540</v>
      </c>
      <c r="I377" s="661" t="s">
        <v>1600</v>
      </c>
      <c r="J377" s="661" t="s">
        <v>1601</v>
      </c>
      <c r="K377" s="661" t="s">
        <v>1602</v>
      </c>
      <c r="L377" s="662">
        <v>354.98</v>
      </c>
      <c r="M377" s="662">
        <v>354.98</v>
      </c>
      <c r="N377" s="661">
        <v>1</v>
      </c>
      <c r="O377" s="742">
        <v>0.5</v>
      </c>
      <c r="P377" s="662"/>
      <c r="Q377" s="677">
        <v>0</v>
      </c>
      <c r="R377" s="661"/>
      <c r="S377" s="677">
        <v>0</v>
      </c>
      <c r="T377" s="742"/>
      <c r="U377" s="700">
        <v>0</v>
      </c>
    </row>
    <row r="378" spans="1:21" ht="14.4" customHeight="1" x14ac:dyDescent="0.3">
      <c r="A378" s="660">
        <v>22</v>
      </c>
      <c r="B378" s="661" t="s">
        <v>539</v>
      </c>
      <c r="C378" s="661">
        <v>89301222</v>
      </c>
      <c r="D378" s="740" t="s">
        <v>1642</v>
      </c>
      <c r="E378" s="741" t="s">
        <v>1058</v>
      </c>
      <c r="F378" s="661" t="s">
        <v>1045</v>
      </c>
      <c r="G378" s="661" t="s">
        <v>1534</v>
      </c>
      <c r="H378" s="661" t="s">
        <v>540</v>
      </c>
      <c r="I378" s="661" t="s">
        <v>1603</v>
      </c>
      <c r="J378" s="661" t="s">
        <v>1604</v>
      </c>
      <c r="K378" s="661" t="s">
        <v>1602</v>
      </c>
      <c r="L378" s="662">
        <v>376.81</v>
      </c>
      <c r="M378" s="662">
        <v>376.81</v>
      </c>
      <c r="N378" s="661">
        <v>1</v>
      </c>
      <c r="O378" s="742">
        <v>1</v>
      </c>
      <c r="P378" s="662">
        <v>376.81</v>
      </c>
      <c r="Q378" s="677">
        <v>1</v>
      </c>
      <c r="R378" s="661">
        <v>1</v>
      </c>
      <c r="S378" s="677">
        <v>1</v>
      </c>
      <c r="T378" s="742">
        <v>1</v>
      </c>
      <c r="U378" s="700">
        <v>1</v>
      </c>
    </row>
    <row r="379" spans="1:21" ht="14.4" customHeight="1" x14ac:dyDescent="0.3">
      <c r="A379" s="660">
        <v>22</v>
      </c>
      <c r="B379" s="661" t="s">
        <v>539</v>
      </c>
      <c r="C379" s="661">
        <v>89301222</v>
      </c>
      <c r="D379" s="740" t="s">
        <v>1642</v>
      </c>
      <c r="E379" s="741" t="s">
        <v>1058</v>
      </c>
      <c r="F379" s="661" t="s">
        <v>1045</v>
      </c>
      <c r="G379" s="661" t="s">
        <v>1534</v>
      </c>
      <c r="H379" s="661" t="s">
        <v>540</v>
      </c>
      <c r="I379" s="661" t="s">
        <v>1603</v>
      </c>
      <c r="J379" s="661" t="s">
        <v>1604</v>
      </c>
      <c r="K379" s="661" t="s">
        <v>1602</v>
      </c>
      <c r="L379" s="662">
        <v>337.47</v>
      </c>
      <c r="M379" s="662">
        <v>337.47</v>
      </c>
      <c r="N379" s="661">
        <v>1</v>
      </c>
      <c r="O379" s="742">
        <v>1</v>
      </c>
      <c r="P379" s="662">
        <v>337.47</v>
      </c>
      <c r="Q379" s="677">
        <v>1</v>
      </c>
      <c r="R379" s="661">
        <v>1</v>
      </c>
      <c r="S379" s="677">
        <v>1</v>
      </c>
      <c r="T379" s="742">
        <v>1</v>
      </c>
      <c r="U379" s="700">
        <v>1</v>
      </c>
    </row>
    <row r="380" spans="1:21" ht="14.4" customHeight="1" x14ac:dyDescent="0.3">
      <c r="A380" s="660">
        <v>22</v>
      </c>
      <c r="B380" s="661" t="s">
        <v>539</v>
      </c>
      <c r="C380" s="661">
        <v>89301222</v>
      </c>
      <c r="D380" s="740" t="s">
        <v>1642</v>
      </c>
      <c r="E380" s="741" t="s">
        <v>1058</v>
      </c>
      <c r="F380" s="661" t="s">
        <v>1045</v>
      </c>
      <c r="G380" s="661" t="s">
        <v>1065</v>
      </c>
      <c r="H380" s="661" t="s">
        <v>786</v>
      </c>
      <c r="I380" s="661" t="s">
        <v>810</v>
      </c>
      <c r="J380" s="661" t="s">
        <v>811</v>
      </c>
      <c r="K380" s="661" t="s">
        <v>1018</v>
      </c>
      <c r="L380" s="662">
        <v>130.15</v>
      </c>
      <c r="M380" s="662">
        <v>780.90000000000009</v>
      </c>
      <c r="N380" s="661">
        <v>6</v>
      </c>
      <c r="O380" s="742">
        <v>3</v>
      </c>
      <c r="P380" s="662">
        <v>780.90000000000009</v>
      </c>
      <c r="Q380" s="677">
        <v>1</v>
      </c>
      <c r="R380" s="661">
        <v>6</v>
      </c>
      <c r="S380" s="677">
        <v>1</v>
      </c>
      <c r="T380" s="742">
        <v>3</v>
      </c>
      <c r="U380" s="700">
        <v>1</v>
      </c>
    </row>
    <row r="381" spans="1:21" ht="14.4" customHeight="1" x14ac:dyDescent="0.3">
      <c r="A381" s="660">
        <v>22</v>
      </c>
      <c r="B381" s="661" t="s">
        <v>539</v>
      </c>
      <c r="C381" s="661">
        <v>89301222</v>
      </c>
      <c r="D381" s="740" t="s">
        <v>1642</v>
      </c>
      <c r="E381" s="741" t="s">
        <v>1058</v>
      </c>
      <c r="F381" s="661" t="s">
        <v>1045</v>
      </c>
      <c r="G381" s="661" t="s">
        <v>1605</v>
      </c>
      <c r="H381" s="661" t="s">
        <v>540</v>
      </c>
      <c r="I381" s="661" t="s">
        <v>1606</v>
      </c>
      <c r="J381" s="661" t="s">
        <v>1607</v>
      </c>
      <c r="K381" s="661" t="s">
        <v>1608</v>
      </c>
      <c r="L381" s="662">
        <v>242.93</v>
      </c>
      <c r="M381" s="662">
        <v>242.93</v>
      </c>
      <c r="N381" s="661">
        <v>1</v>
      </c>
      <c r="O381" s="742">
        <v>1</v>
      </c>
      <c r="P381" s="662">
        <v>242.93</v>
      </c>
      <c r="Q381" s="677">
        <v>1</v>
      </c>
      <c r="R381" s="661">
        <v>1</v>
      </c>
      <c r="S381" s="677">
        <v>1</v>
      </c>
      <c r="T381" s="742">
        <v>1</v>
      </c>
      <c r="U381" s="700">
        <v>1</v>
      </c>
    </row>
    <row r="382" spans="1:21" ht="14.4" customHeight="1" x14ac:dyDescent="0.3">
      <c r="A382" s="660">
        <v>22</v>
      </c>
      <c r="B382" s="661" t="s">
        <v>539</v>
      </c>
      <c r="C382" s="661">
        <v>89301222</v>
      </c>
      <c r="D382" s="740" t="s">
        <v>1642</v>
      </c>
      <c r="E382" s="741" t="s">
        <v>1058</v>
      </c>
      <c r="F382" s="661" t="s">
        <v>1045</v>
      </c>
      <c r="G382" s="661" t="s">
        <v>1091</v>
      </c>
      <c r="H382" s="661" t="s">
        <v>540</v>
      </c>
      <c r="I382" s="661" t="s">
        <v>604</v>
      </c>
      <c r="J382" s="661" t="s">
        <v>601</v>
      </c>
      <c r="K382" s="661" t="s">
        <v>1100</v>
      </c>
      <c r="L382" s="662">
        <v>314.89999999999998</v>
      </c>
      <c r="M382" s="662">
        <v>1259.5999999999999</v>
      </c>
      <c r="N382" s="661">
        <v>4</v>
      </c>
      <c r="O382" s="742">
        <v>2.5</v>
      </c>
      <c r="P382" s="662">
        <v>629.79999999999995</v>
      </c>
      <c r="Q382" s="677">
        <v>0.5</v>
      </c>
      <c r="R382" s="661">
        <v>2</v>
      </c>
      <c r="S382" s="677">
        <v>0.5</v>
      </c>
      <c r="T382" s="742">
        <v>1.5</v>
      </c>
      <c r="U382" s="700">
        <v>0.6</v>
      </c>
    </row>
    <row r="383" spans="1:21" ht="14.4" customHeight="1" x14ac:dyDescent="0.3">
      <c r="A383" s="660">
        <v>22</v>
      </c>
      <c r="B383" s="661" t="s">
        <v>539</v>
      </c>
      <c r="C383" s="661">
        <v>89301222</v>
      </c>
      <c r="D383" s="740" t="s">
        <v>1642</v>
      </c>
      <c r="E383" s="741" t="s">
        <v>1058</v>
      </c>
      <c r="F383" s="661" t="s">
        <v>1045</v>
      </c>
      <c r="G383" s="661" t="s">
        <v>1294</v>
      </c>
      <c r="H383" s="661" t="s">
        <v>786</v>
      </c>
      <c r="I383" s="661" t="s">
        <v>1295</v>
      </c>
      <c r="J383" s="661" t="s">
        <v>1296</v>
      </c>
      <c r="K383" s="661" t="s">
        <v>1208</v>
      </c>
      <c r="L383" s="662">
        <v>202.25</v>
      </c>
      <c r="M383" s="662">
        <v>202.25</v>
      </c>
      <c r="N383" s="661">
        <v>1</v>
      </c>
      <c r="O383" s="742">
        <v>1</v>
      </c>
      <c r="P383" s="662"/>
      <c r="Q383" s="677">
        <v>0</v>
      </c>
      <c r="R383" s="661"/>
      <c r="S383" s="677">
        <v>0</v>
      </c>
      <c r="T383" s="742"/>
      <c r="U383" s="700">
        <v>0</v>
      </c>
    </row>
    <row r="384" spans="1:21" ht="14.4" customHeight="1" x14ac:dyDescent="0.3">
      <c r="A384" s="660">
        <v>22</v>
      </c>
      <c r="B384" s="661" t="s">
        <v>539</v>
      </c>
      <c r="C384" s="661">
        <v>89301222</v>
      </c>
      <c r="D384" s="740" t="s">
        <v>1642</v>
      </c>
      <c r="E384" s="741" t="s">
        <v>1058</v>
      </c>
      <c r="F384" s="661" t="s">
        <v>1045</v>
      </c>
      <c r="G384" s="661" t="s">
        <v>1609</v>
      </c>
      <c r="H384" s="661" t="s">
        <v>540</v>
      </c>
      <c r="I384" s="661" t="s">
        <v>1610</v>
      </c>
      <c r="J384" s="661" t="s">
        <v>1611</v>
      </c>
      <c r="K384" s="661" t="s">
        <v>1612</v>
      </c>
      <c r="L384" s="662">
        <v>0</v>
      </c>
      <c r="M384" s="662">
        <v>0</v>
      </c>
      <c r="N384" s="661">
        <v>1</v>
      </c>
      <c r="O384" s="742">
        <v>1</v>
      </c>
      <c r="P384" s="662">
        <v>0</v>
      </c>
      <c r="Q384" s="677"/>
      <c r="R384" s="661">
        <v>1</v>
      </c>
      <c r="S384" s="677">
        <v>1</v>
      </c>
      <c r="T384" s="742">
        <v>1</v>
      </c>
      <c r="U384" s="700">
        <v>1</v>
      </c>
    </row>
    <row r="385" spans="1:21" ht="14.4" customHeight="1" x14ac:dyDescent="0.3">
      <c r="A385" s="660">
        <v>22</v>
      </c>
      <c r="B385" s="661" t="s">
        <v>539</v>
      </c>
      <c r="C385" s="661">
        <v>89301222</v>
      </c>
      <c r="D385" s="740" t="s">
        <v>1642</v>
      </c>
      <c r="E385" s="741" t="s">
        <v>1059</v>
      </c>
      <c r="F385" s="661" t="s">
        <v>1045</v>
      </c>
      <c r="G385" s="661" t="s">
        <v>1404</v>
      </c>
      <c r="H385" s="661" t="s">
        <v>786</v>
      </c>
      <c r="I385" s="661" t="s">
        <v>1405</v>
      </c>
      <c r="J385" s="661" t="s">
        <v>1406</v>
      </c>
      <c r="K385" s="661" t="s">
        <v>1407</v>
      </c>
      <c r="L385" s="662">
        <v>581.30999999999995</v>
      </c>
      <c r="M385" s="662">
        <v>581.30999999999995</v>
      </c>
      <c r="N385" s="661">
        <v>1</v>
      </c>
      <c r="O385" s="742">
        <v>1</v>
      </c>
      <c r="P385" s="662"/>
      <c r="Q385" s="677">
        <v>0</v>
      </c>
      <c r="R385" s="661"/>
      <c r="S385" s="677">
        <v>0</v>
      </c>
      <c r="T385" s="742"/>
      <c r="U385" s="700">
        <v>0</v>
      </c>
    </row>
    <row r="386" spans="1:21" ht="14.4" customHeight="1" x14ac:dyDescent="0.3">
      <c r="A386" s="660">
        <v>22</v>
      </c>
      <c r="B386" s="661" t="s">
        <v>539</v>
      </c>
      <c r="C386" s="661">
        <v>89301222</v>
      </c>
      <c r="D386" s="740" t="s">
        <v>1642</v>
      </c>
      <c r="E386" s="741" t="s">
        <v>1059</v>
      </c>
      <c r="F386" s="661" t="s">
        <v>1045</v>
      </c>
      <c r="G386" s="661" t="s">
        <v>1118</v>
      </c>
      <c r="H386" s="661" t="s">
        <v>540</v>
      </c>
      <c r="I386" s="661" t="s">
        <v>1119</v>
      </c>
      <c r="J386" s="661" t="s">
        <v>1120</v>
      </c>
      <c r="K386" s="661"/>
      <c r="L386" s="662">
        <v>0</v>
      </c>
      <c r="M386" s="662">
        <v>0</v>
      </c>
      <c r="N386" s="661">
        <v>4</v>
      </c>
      <c r="O386" s="742">
        <v>4</v>
      </c>
      <c r="P386" s="662">
        <v>0</v>
      </c>
      <c r="Q386" s="677"/>
      <c r="R386" s="661">
        <v>4</v>
      </c>
      <c r="S386" s="677">
        <v>1</v>
      </c>
      <c r="T386" s="742">
        <v>4</v>
      </c>
      <c r="U386" s="700">
        <v>1</v>
      </c>
    </row>
    <row r="387" spans="1:21" ht="14.4" customHeight="1" x14ac:dyDescent="0.3">
      <c r="A387" s="660">
        <v>22</v>
      </c>
      <c r="B387" s="661" t="s">
        <v>539</v>
      </c>
      <c r="C387" s="661">
        <v>89301222</v>
      </c>
      <c r="D387" s="740" t="s">
        <v>1642</v>
      </c>
      <c r="E387" s="741" t="s">
        <v>1059</v>
      </c>
      <c r="F387" s="661" t="s">
        <v>1045</v>
      </c>
      <c r="G387" s="661" t="s">
        <v>1065</v>
      </c>
      <c r="H387" s="661" t="s">
        <v>786</v>
      </c>
      <c r="I387" s="661" t="s">
        <v>1066</v>
      </c>
      <c r="J387" s="661" t="s">
        <v>1067</v>
      </c>
      <c r="K387" s="661" t="s">
        <v>1068</v>
      </c>
      <c r="L387" s="662">
        <v>0</v>
      </c>
      <c r="M387" s="662">
        <v>0</v>
      </c>
      <c r="N387" s="661">
        <v>1</v>
      </c>
      <c r="O387" s="742">
        <v>1</v>
      </c>
      <c r="P387" s="662">
        <v>0</v>
      </c>
      <c r="Q387" s="677"/>
      <c r="R387" s="661">
        <v>1</v>
      </c>
      <c r="S387" s="677">
        <v>1</v>
      </c>
      <c r="T387" s="742">
        <v>1</v>
      </c>
      <c r="U387" s="700">
        <v>1</v>
      </c>
    </row>
    <row r="388" spans="1:21" ht="14.4" customHeight="1" x14ac:dyDescent="0.3">
      <c r="A388" s="660">
        <v>22</v>
      </c>
      <c r="B388" s="661" t="s">
        <v>539</v>
      </c>
      <c r="C388" s="661">
        <v>89301222</v>
      </c>
      <c r="D388" s="740" t="s">
        <v>1642</v>
      </c>
      <c r="E388" s="741" t="s">
        <v>1059</v>
      </c>
      <c r="F388" s="661" t="s">
        <v>1045</v>
      </c>
      <c r="G388" s="661" t="s">
        <v>1065</v>
      </c>
      <c r="H388" s="661" t="s">
        <v>540</v>
      </c>
      <c r="I388" s="661" t="s">
        <v>1126</v>
      </c>
      <c r="J388" s="661" t="s">
        <v>1127</v>
      </c>
      <c r="K388" s="661" t="s">
        <v>1128</v>
      </c>
      <c r="L388" s="662">
        <v>0</v>
      </c>
      <c r="M388" s="662">
        <v>0</v>
      </c>
      <c r="N388" s="661">
        <v>1</v>
      </c>
      <c r="O388" s="742">
        <v>1</v>
      </c>
      <c r="P388" s="662"/>
      <c r="Q388" s="677"/>
      <c r="R388" s="661"/>
      <c r="S388" s="677">
        <v>0</v>
      </c>
      <c r="T388" s="742"/>
      <c r="U388" s="700">
        <v>0</v>
      </c>
    </row>
    <row r="389" spans="1:21" ht="14.4" customHeight="1" x14ac:dyDescent="0.3">
      <c r="A389" s="660">
        <v>22</v>
      </c>
      <c r="B389" s="661" t="s">
        <v>539</v>
      </c>
      <c r="C389" s="661">
        <v>89301222</v>
      </c>
      <c r="D389" s="740" t="s">
        <v>1642</v>
      </c>
      <c r="E389" s="741" t="s">
        <v>1059</v>
      </c>
      <c r="F389" s="661" t="s">
        <v>1045</v>
      </c>
      <c r="G389" s="661" t="s">
        <v>1065</v>
      </c>
      <c r="H389" s="661" t="s">
        <v>540</v>
      </c>
      <c r="I389" s="661" t="s">
        <v>1262</v>
      </c>
      <c r="J389" s="661" t="s">
        <v>1263</v>
      </c>
      <c r="K389" s="661" t="s">
        <v>1264</v>
      </c>
      <c r="L389" s="662">
        <v>86.76</v>
      </c>
      <c r="M389" s="662">
        <v>347.04</v>
      </c>
      <c r="N389" s="661">
        <v>4</v>
      </c>
      <c r="O389" s="742">
        <v>4</v>
      </c>
      <c r="P389" s="662">
        <v>86.76</v>
      </c>
      <c r="Q389" s="677">
        <v>0.25</v>
      </c>
      <c r="R389" s="661">
        <v>1</v>
      </c>
      <c r="S389" s="677">
        <v>0.25</v>
      </c>
      <c r="T389" s="742">
        <v>1</v>
      </c>
      <c r="U389" s="700">
        <v>0.25</v>
      </c>
    </row>
    <row r="390" spans="1:21" ht="14.4" customHeight="1" x14ac:dyDescent="0.3">
      <c r="A390" s="660">
        <v>22</v>
      </c>
      <c r="B390" s="661" t="s">
        <v>539</v>
      </c>
      <c r="C390" s="661">
        <v>89301222</v>
      </c>
      <c r="D390" s="740" t="s">
        <v>1642</v>
      </c>
      <c r="E390" s="741" t="s">
        <v>1059</v>
      </c>
      <c r="F390" s="661" t="s">
        <v>1045</v>
      </c>
      <c r="G390" s="661" t="s">
        <v>1065</v>
      </c>
      <c r="H390" s="661" t="s">
        <v>786</v>
      </c>
      <c r="I390" s="661" t="s">
        <v>1075</v>
      </c>
      <c r="J390" s="661" t="s">
        <v>1073</v>
      </c>
      <c r="K390" s="661" t="s">
        <v>1074</v>
      </c>
      <c r="L390" s="662">
        <v>108.46</v>
      </c>
      <c r="M390" s="662">
        <v>433.84</v>
      </c>
      <c r="N390" s="661">
        <v>4</v>
      </c>
      <c r="O390" s="742">
        <v>4</v>
      </c>
      <c r="P390" s="662"/>
      <c r="Q390" s="677">
        <v>0</v>
      </c>
      <c r="R390" s="661"/>
      <c r="S390" s="677">
        <v>0</v>
      </c>
      <c r="T390" s="742"/>
      <c r="U390" s="700">
        <v>0</v>
      </c>
    </row>
    <row r="391" spans="1:21" ht="14.4" customHeight="1" x14ac:dyDescent="0.3">
      <c r="A391" s="660">
        <v>22</v>
      </c>
      <c r="B391" s="661" t="s">
        <v>539</v>
      </c>
      <c r="C391" s="661">
        <v>89301222</v>
      </c>
      <c r="D391" s="740" t="s">
        <v>1642</v>
      </c>
      <c r="E391" s="741" t="s">
        <v>1059</v>
      </c>
      <c r="F391" s="661" t="s">
        <v>1045</v>
      </c>
      <c r="G391" s="661" t="s">
        <v>1065</v>
      </c>
      <c r="H391" s="661" t="s">
        <v>540</v>
      </c>
      <c r="I391" s="661" t="s">
        <v>563</v>
      </c>
      <c r="J391" s="661" t="s">
        <v>1076</v>
      </c>
      <c r="K391" s="661" t="s">
        <v>1077</v>
      </c>
      <c r="L391" s="662">
        <v>108.46</v>
      </c>
      <c r="M391" s="662">
        <v>216.92</v>
      </c>
      <c r="N391" s="661">
        <v>2</v>
      </c>
      <c r="O391" s="742">
        <v>2</v>
      </c>
      <c r="P391" s="662">
        <v>108.46</v>
      </c>
      <c r="Q391" s="677">
        <v>0.5</v>
      </c>
      <c r="R391" s="661">
        <v>1</v>
      </c>
      <c r="S391" s="677">
        <v>0.5</v>
      </c>
      <c r="T391" s="742">
        <v>1</v>
      </c>
      <c r="U391" s="700">
        <v>0.5</v>
      </c>
    </row>
    <row r="392" spans="1:21" ht="14.4" customHeight="1" x14ac:dyDescent="0.3">
      <c r="A392" s="660">
        <v>22</v>
      </c>
      <c r="B392" s="661" t="s">
        <v>539</v>
      </c>
      <c r="C392" s="661">
        <v>89301222</v>
      </c>
      <c r="D392" s="740" t="s">
        <v>1642</v>
      </c>
      <c r="E392" s="741" t="s">
        <v>1059</v>
      </c>
      <c r="F392" s="661" t="s">
        <v>1045</v>
      </c>
      <c r="G392" s="661" t="s">
        <v>1065</v>
      </c>
      <c r="H392" s="661" t="s">
        <v>786</v>
      </c>
      <c r="I392" s="661" t="s">
        <v>810</v>
      </c>
      <c r="J392" s="661" t="s">
        <v>811</v>
      </c>
      <c r="K392" s="661" t="s">
        <v>1018</v>
      </c>
      <c r="L392" s="662">
        <v>130.15</v>
      </c>
      <c r="M392" s="662">
        <v>6637.6500000000005</v>
      </c>
      <c r="N392" s="661">
        <v>51</v>
      </c>
      <c r="O392" s="742">
        <v>45.5</v>
      </c>
      <c r="P392" s="662">
        <v>1822.1000000000006</v>
      </c>
      <c r="Q392" s="677">
        <v>0.27450980392156871</v>
      </c>
      <c r="R392" s="661">
        <v>14</v>
      </c>
      <c r="S392" s="677">
        <v>0.27450980392156865</v>
      </c>
      <c r="T392" s="742">
        <v>12.5</v>
      </c>
      <c r="U392" s="700">
        <v>0.27472527472527475</v>
      </c>
    </row>
    <row r="393" spans="1:21" ht="14.4" customHeight="1" x14ac:dyDescent="0.3">
      <c r="A393" s="660">
        <v>22</v>
      </c>
      <c r="B393" s="661" t="s">
        <v>539</v>
      </c>
      <c r="C393" s="661">
        <v>89301222</v>
      </c>
      <c r="D393" s="740" t="s">
        <v>1642</v>
      </c>
      <c r="E393" s="741" t="s">
        <v>1059</v>
      </c>
      <c r="F393" s="661" t="s">
        <v>1045</v>
      </c>
      <c r="G393" s="661" t="s">
        <v>1065</v>
      </c>
      <c r="H393" s="661" t="s">
        <v>786</v>
      </c>
      <c r="I393" s="661" t="s">
        <v>1168</v>
      </c>
      <c r="J393" s="661" t="s">
        <v>814</v>
      </c>
      <c r="K393" s="661" t="s">
        <v>1169</v>
      </c>
      <c r="L393" s="662">
        <v>50.57</v>
      </c>
      <c r="M393" s="662">
        <v>50.57</v>
      </c>
      <c r="N393" s="661">
        <v>1</v>
      </c>
      <c r="O393" s="742">
        <v>0.5</v>
      </c>
      <c r="P393" s="662">
        <v>50.57</v>
      </c>
      <c r="Q393" s="677">
        <v>1</v>
      </c>
      <c r="R393" s="661">
        <v>1</v>
      </c>
      <c r="S393" s="677">
        <v>1</v>
      </c>
      <c r="T393" s="742">
        <v>0.5</v>
      </c>
      <c r="U393" s="700">
        <v>1</v>
      </c>
    </row>
    <row r="394" spans="1:21" ht="14.4" customHeight="1" x14ac:dyDescent="0.3">
      <c r="A394" s="660">
        <v>22</v>
      </c>
      <c r="B394" s="661" t="s">
        <v>539</v>
      </c>
      <c r="C394" s="661">
        <v>89301222</v>
      </c>
      <c r="D394" s="740" t="s">
        <v>1642</v>
      </c>
      <c r="E394" s="741" t="s">
        <v>1059</v>
      </c>
      <c r="F394" s="661" t="s">
        <v>1045</v>
      </c>
      <c r="G394" s="661" t="s">
        <v>1065</v>
      </c>
      <c r="H394" s="661" t="s">
        <v>786</v>
      </c>
      <c r="I394" s="661" t="s">
        <v>792</v>
      </c>
      <c r="J394" s="661" t="s">
        <v>793</v>
      </c>
      <c r="K394" s="661" t="s">
        <v>1019</v>
      </c>
      <c r="L394" s="662">
        <v>86.76</v>
      </c>
      <c r="M394" s="662">
        <v>2602.8000000000002</v>
      </c>
      <c r="N394" s="661">
        <v>30</v>
      </c>
      <c r="O394" s="742">
        <v>24.5</v>
      </c>
      <c r="P394" s="662">
        <v>607.32000000000005</v>
      </c>
      <c r="Q394" s="677">
        <v>0.23333333333333334</v>
      </c>
      <c r="R394" s="661">
        <v>7</v>
      </c>
      <c r="S394" s="677">
        <v>0.23333333333333334</v>
      </c>
      <c r="T394" s="742">
        <v>5.5</v>
      </c>
      <c r="U394" s="700">
        <v>0.22448979591836735</v>
      </c>
    </row>
    <row r="395" spans="1:21" ht="14.4" customHeight="1" x14ac:dyDescent="0.3">
      <c r="A395" s="660">
        <v>22</v>
      </c>
      <c r="B395" s="661" t="s">
        <v>539</v>
      </c>
      <c r="C395" s="661">
        <v>89301222</v>
      </c>
      <c r="D395" s="740" t="s">
        <v>1642</v>
      </c>
      <c r="E395" s="741" t="s">
        <v>1059</v>
      </c>
      <c r="F395" s="661" t="s">
        <v>1045</v>
      </c>
      <c r="G395" s="661" t="s">
        <v>1065</v>
      </c>
      <c r="H395" s="661" t="s">
        <v>786</v>
      </c>
      <c r="I395" s="661" t="s">
        <v>802</v>
      </c>
      <c r="J395" s="661" t="s">
        <v>1268</v>
      </c>
      <c r="K395" s="661" t="s">
        <v>1269</v>
      </c>
      <c r="L395" s="662">
        <v>50.57</v>
      </c>
      <c r="M395" s="662">
        <v>50.57</v>
      </c>
      <c r="N395" s="661">
        <v>1</v>
      </c>
      <c r="O395" s="742">
        <v>1</v>
      </c>
      <c r="P395" s="662"/>
      <c r="Q395" s="677">
        <v>0</v>
      </c>
      <c r="R395" s="661"/>
      <c r="S395" s="677">
        <v>0</v>
      </c>
      <c r="T395" s="742"/>
      <c r="U395" s="700">
        <v>0</v>
      </c>
    </row>
    <row r="396" spans="1:21" ht="14.4" customHeight="1" x14ac:dyDescent="0.3">
      <c r="A396" s="660">
        <v>22</v>
      </c>
      <c r="B396" s="661" t="s">
        <v>539</v>
      </c>
      <c r="C396" s="661">
        <v>89301222</v>
      </c>
      <c r="D396" s="740" t="s">
        <v>1642</v>
      </c>
      <c r="E396" s="741" t="s">
        <v>1059</v>
      </c>
      <c r="F396" s="661" t="s">
        <v>1045</v>
      </c>
      <c r="G396" s="661" t="s">
        <v>1065</v>
      </c>
      <c r="H396" s="661" t="s">
        <v>786</v>
      </c>
      <c r="I396" s="661" t="s">
        <v>1080</v>
      </c>
      <c r="J396" s="661" t="s">
        <v>1081</v>
      </c>
      <c r="K396" s="661" t="s">
        <v>1018</v>
      </c>
      <c r="L396" s="662">
        <v>130.15</v>
      </c>
      <c r="M396" s="662">
        <v>650.75</v>
      </c>
      <c r="N396" s="661">
        <v>5</v>
      </c>
      <c r="O396" s="742">
        <v>4.5</v>
      </c>
      <c r="P396" s="662">
        <v>130.15</v>
      </c>
      <c r="Q396" s="677">
        <v>0.2</v>
      </c>
      <c r="R396" s="661">
        <v>1</v>
      </c>
      <c r="S396" s="677">
        <v>0.2</v>
      </c>
      <c r="T396" s="742">
        <v>1</v>
      </c>
      <c r="U396" s="700">
        <v>0.22222222222222221</v>
      </c>
    </row>
    <row r="397" spans="1:21" ht="14.4" customHeight="1" x14ac:dyDescent="0.3">
      <c r="A397" s="660">
        <v>22</v>
      </c>
      <c r="B397" s="661" t="s">
        <v>539</v>
      </c>
      <c r="C397" s="661">
        <v>89301222</v>
      </c>
      <c r="D397" s="740" t="s">
        <v>1642</v>
      </c>
      <c r="E397" s="741" t="s">
        <v>1059</v>
      </c>
      <c r="F397" s="661" t="s">
        <v>1045</v>
      </c>
      <c r="G397" s="661" t="s">
        <v>1065</v>
      </c>
      <c r="H397" s="661" t="s">
        <v>540</v>
      </c>
      <c r="I397" s="661" t="s">
        <v>567</v>
      </c>
      <c r="J397" s="661" t="s">
        <v>1082</v>
      </c>
      <c r="K397" s="661" t="s">
        <v>1083</v>
      </c>
      <c r="L397" s="662">
        <v>86.76</v>
      </c>
      <c r="M397" s="662">
        <v>173.52</v>
      </c>
      <c r="N397" s="661">
        <v>2</v>
      </c>
      <c r="O397" s="742">
        <v>1.5</v>
      </c>
      <c r="P397" s="662"/>
      <c r="Q397" s="677">
        <v>0</v>
      </c>
      <c r="R397" s="661"/>
      <c r="S397" s="677">
        <v>0</v>
      </c>
      <c r="T397" s="742"/>
      <c r="U397" s="700">
        <v>0</v>
      </c>
    </row>
    <row r="398" spans="1:21" ht="14.4" customHeight="1" x14ac:dyDescent="0.3">
      <c r="A398" s="660">
        <v>22</v>
      </c>
      <c r="B398" s="661" t="s">
        <v>539</v>
      </c>
      <c r="C398" s="661">
        <v>89301222</v>
      </c>
      <c r="D398" s="740" t="s">
        <v>1642</v>
      </c>
      <c r="E398" s="741" t="s">
        <v>1059</v>
      </c>
      <c r="F398" s="661" t="s">
        <v>1045</v>
      </c>
      <c r="G398" s="661" t="s">
        <v>1555</v>
      </c>
      <c r="H398" s="661" t="s">
        <v>540</v>
      </c>
      <c r="I398" s="661" t="s">
        <v>1556</v>
      </c>
      <c r="J398" s="661" t="s">
        <v>1557</v>
      </c>
      <c r="K398" s="661" t="s">
        <v>1558</v>
      </c>
      <c r="L398" s="662">
        <v>64.13</v>
      </c>
      <c r="M398" s="662">
        <v>64.13</v>
      </c>
      <c r="N398" s="661">
        <v>1</v>
      </c>
      <c r="O398" s="742">
        <v>1</v>
      </c>
      <c r="P398" s="662"/>
      <c r="Q398" s="677">
        <v>0</v>
      </c>
      <c r="R398" s="661"/>
      <c r="S398" s="677">
        <v>0</v>
      </c>
      <c r="T398" s="742"/>
      <c r="U398" s="700">
        <v>0</v>
      </c>
    </row>
    <row r="399" spans="1:21" ht="14.4" customHeight="1" x14ac:dyDescent="0.3">
      <c r="A399" s="660">
        <v>22</v>
      </c>
      <c r="B399" s="661" t="s">
        <v>539</v>
      </c>
      <c r="C399" s="661">
        <v>89301222</v>
      </c>
      <c r="D399" s="740" t="s">
        <v>1642</v>
      </c>
      <c r="E399" s="741" t="s">
        <v>1059</v>
      </c>
      <c r="F399" s="661" t="s">
        <v>1045</v>
      </c>
      <c r="G399" s="661" t="s">
        <v>1485</v>
      </c>
      <c r="H399" s="661" t="s">
        <v>540</v>
      </c>
      <c r="I399" s="661" t="s">
        <v>1613</v>
      </c>
      <c r="J399" s="661" t="s">
        <v>1487</v>
      </c>
      <c r="K399" s="661" t="s">
        <v>1467</v>
      </c>
      <c r="L399" s="662">
        <v>0</v>
      </c>
      <c r="M399" s="662">
        <v>0</v>
      </c>
      <c r="N399" s="661">
        <v>1</v>
      </c>
      <c r="O399" s="742">
        <v>0.5</v>
      </c>
      <c r="P399" s="662">
        <v>0</v>
      </c>
      <c r="Q399" s="677"/>
      <c r="R399" s="661">
        <v>1</v>
      </c>
      <c r="S399" s="677">
        <v>1</v>
      </c>
      <c r="T399" s="742">
        <v>0.5</v>
      </c>
      <c r="U399" s="700">
        <v>1</v>
      </c>
    </row>
    <row r="400" spans="1:21" ht="14.4" customHeight="1" x14ac:dyDescent="0.3">
      <c r="A400" s="660">
        <v>22</v>
      </c>
      <c r="B400" s="661" t="s">
        <v>539</v>
      </c>
      <c r="C400" s="661">
        <v>89301222</v>
      </c>
      <c r="D400" s="740" t="s">
        <v>1642</v>
      </c>
      <c r="E400" s="741" t="s">
        <v>1059</v>
      </c>
      <c r="F400" s="661" t="s">
        <v>1045</v>
      </c>
      <c r="G400" s="661" t="s">
        <v>1489</v>
      </c>
      <c r="H400" s="661" t="s">
        <v>540</v>
      </c>
      <c r="I400" s="661" t="s">
        <v>1614</v>
      </c>
      <c r="J400" s="661" t="s">
        <v>1615</v>
      </c>
      <c r="K400" s="661" t="s">
        <v>1616</v>
      </c>
      <c r="L400" s="662">
        <v>224.25</v>
      </c>
      <c r="M400" s="662">
        <v>224.25</v>
      </c>
      <c r="N400" s="661">
        <v>1</v>
      </c>
      <c r="O400" s="742">
        <v>1</v>
      </c>
      <c r="P400" s="662"/>
      <c r="Q400" s="677">
        <v>0</v>
      </c>
      <c r="R400" s="661"/>
      <c r="S400" s="677">
        <v>0</v>
      </c>
      <c r="T400" s="742"/>
      <c r="U400" s="700">
        <v>0</v>
      </c>
    </row>
    <row r="401" spans="1:21" ht="14.4" customHeight="1" x14ac:dyDescent="0.3">
      <c r="A401" s="660">
        <v>22</v>
      </c>
      <c r="B401" s="661" t="s">
        <v>539</v>
      </c>
      <c r="C401" s="661">
        <v>89301222</v>
      </c>
      <c r="D401" s="740" t="s">
        <v>1642</v>
      </c>
      <c r="E401" s="741" t="s">
        <v>1060</v>
      </c>
      <c r="F401" s="661" t="s">
        <v>1045</v>
      </c>
      <c r="G401" s="661" t="s">
        <v>1164</v>
      </c>
      <c r="H401" s="661" t="s">
        <v>540</v>
      </c>
      <c r="I401" s="661" t="s">
        <v>1442</v>
      </c>
      <c r="J401" s="661" t="s">
        <v>1443</v>
      </c>
      <c r="K401" s="661" t="s">
        <v>1411</v>
      </c>
      <c r="L401" s="662">
        <v>370.04</v>
      </c>
      <c r="M401" s="662">
        <v>370.04</v>
      </c>
      <c r="N401" s="661">
        <v>1</v>
      </c>
      <c r="O401" s="742">
        <v>0.5</v>
      </c>
      <c r="P401" s="662"/>
      <c r="Q401" s="677">
        <v>0</v>
      </c>
      <c r="R401" s="661"/>
      <c r="S401" s="677">
        <v>0</v>
      </c>
      <c r="T401" s="742"/>
      <c r="U401" s="700">
        <v>0</v>
      </c>
    </row>
    <row r="402" spans="1:21" ht="14.4" customHeight="1" x14ac:dyDescent="0.3">
      <c r="A402" s="660">
        <v>22</v>
      </c>
      <c r="B402" s="661" t="s">
        <v>539</v>
      </c>
      <c r="C402" s="661">
        <v>89301222</v>
      </c>
      <c r="D402" s="740" t="s">
        <v>1642</v>
      </c>
      <c r="E402" s="741" t="s">
        <v>1060</v>
      </c>
      <c r="F402" s="661" t="s">
        <v>1045</v>
      </c>
      <c r="G402" s="661" t="s">
        <v>1164</v>
      </c>
      <c r="H402" s="661" t="s">
        <v>540</v>
      </c>
      <c r="I402" s="661" t="s">
        <v>1165</v>
      </c>
      <c r="J402" s="661" t="s">
        <v>1166</v>
      </c>
      <c r="K402" s="661" t="s">
        <v>1167</v>
      </c>
      <c r="L402" s="662">
        <v>0</v>
      </c>
      <c r="M402" s="662">
        <v>0</v>
      </c>
      <c r="N402" s="661">
        <v>4</v>
      </c>
      <c r="O402" s="742">
        <v>1.5</v>
      </c>
      <c r="P402" s="662">
        <v>0</v>
      </c>
      <c r="Q402" s="677"/>
      <c r="R402" s="661">
        <v>4</v>
      </c>
      <c r="S402" s="677">
        <v>1</v>
      </c>
      <c r="T402" s="742">
        <v>1.5</v>
      </c>
      <c r="U402" s="700">
        <v>1</v>
      </c>
    </row>
    <row r="403" spans="1:21" ht="14.4" customHeight="1" x14ac:dyDescent="0.3">
      <c r="A403" s="660">
        <v>22</v>
      </c>
      <c r="B403" s="661" t="s">
        <v>539</v>
      </c>
      <c r="C403" s="661">
        <v>89301222</v>
      </c>
      <c r="D403" s="740" t="s">
        <v>1642</v>
      </c>
      <c r="E403" s="741" t="s">
        <v>1060</v>
      </c>
      <c r="F403" s="661" t="s">
        <v>1045</v>
      </c>
      <c r="G403" s="661" t="s">
        <v>1177</v>
      </c>
      <c r="H403" s="661" t="s">
        <v>786</v>
      </c>
      <c r="I403" s="661" t="s">
        <v>1617</v>
      </c>
      <c r="J403" s="661" t="s">
        <v>1618</v>
      </c>
      <c r="K403" s="661" t="s">
        <v>1325</v>
      </c>
      <c r="L403" s="662">
        <v>17.690000000000001</v>
      </c>
      <c r="M403" s="662">
        <v>17.690000000000001</v>
      </c>
      <c r="N403" s="661">
        <v>1</v>
      </c>
      <c r="O403" s="742">
        <v>1</v>
      </c>
      <c r="P403" s="662"/>
      <c r="Q403" s="677">
        <v>0</v>
      </c>
      <c r="R403" s="661"/>
      <c r="S403" s="677">
        <v>0</v>
      </c>
      <c r="T403" s="742"/>
      <c r="U403" s="700">
        <v>0</v>
      </c>
    </row>
    <row r="404" spans="1:21" ht="14.4" customHeight="1" x14ac:dyDescent="0.3">
      <c r="A404" s="660">
        <v>22</v>
      </c>
      <c r="B404" s="661" t="s">
        <v>539</v>
      </c>
      <c r="C404" s="661">
        <v>89301222</v>
      </c>
      <c r="D404" s="740" t="s">
        <v>1642</v>
      </c>
      <c r="E404" s="741" t="s">
        <v>1060</v>
      </c>
      <c r="F404" s="661" t="s">
        <v>1045</v>
      </c>
      <c r="G404" s="661" t="s">
        <v>1109</v>
      </c>
      <c r="H404" s="661" t="s">
        <v>540</v>
      </c>
      <c r="I404" s="661" t="s">
        <v>1619</v>
      </c>
      <c r="J404" s="661" t="s">
        <v>1620</v>
      </c>
      <c r="K404" s="661" t="s">
        <v>1112</v>
      </c>
      <c r="L404" s="662">
        <v>44.89</v>
      </c>
      <c r="M404" s="662">
        <v>89.78</v>
      </c>
      <c r="N404" s="661">
        <v>2</v>
      </c>
      <c r="O404" s="742">
        <v>1</v>
      </c>
      <c r="P404" s="662">
        <v>89.78</v>
      </c>
      <c r="Q404" s="677">
        <v>1</v>
      </c>
      <c r="R404" s="661">
        <v>2</v>
      </c>
      <c r="S404" s="677">
        <v>1</v>
      </c>
      <c r="T404" s="742">
        <v>1</v>
      </c>
      <c r="U404" s="700">
        <v>1</v>
      </c>
    </row>
    <row r="405" spans="1:21" ht="14.4" customHeight="1" x14ac:dyDescent="0.3">
      <c r="A405" s="660">
        <v>22</v>
      </c>
      <c r="B405" s="661" t="s">
        <v>539</v>
      </c>
      <c r="C405" s="661">
        <v>89301222</v>
      </c>
      <c r="D405" s="740" t="s">
        <v>1642</v>
      </c>
      <c r="E405" s="741" t="s">
        <v>1060</v>
      </c>
      <c r="F405" s="661" t="s">
        <v>1045</v>
      </c>
      <c r="G405" s="661" t="s">
        <v>1460</v>
      </c>
      <c r="H405" s="661" t="s">
        <v>540</v>
      </c>
      <c r="I405" s="661" t="s">
        <v>1461</v>
      </c>
      <c r="J405" s="661" t="s">
        <v>1462</v>
      </c>
      <c r="K405" s="661" t="s">
        <v>1463</v>
      </c>
      <c r="L405" s="662">
        <v>224.71</v>
      </c>
      <c r="M405" s="662">
        <v>224.71</v>
      </c>
      <c r="N405" s="661">
        <v>1</v>
      </c>
      <c r="O405" s="742">
        <v>1</v>
      </c>
      <c r="P405" s="662"/>
      <c r="Q405" s="677">
        <v>0</v>
      </c>
      <c r="R405" s="661"/>
      <c r="S405" s="677">
        <v>0</v>
      </c>
      <c r="T405" s="742"/>
      <c r="U405" s="700">
        <v>0</v>
      </c>
    </row>
    <row r="406" spans="1:21" ht="14.4" customHeight="1" x14ac:dyDescent="0.3">
      <c r="A406" s="660">
        <v>22</v>
      </c>
      <c r="B406" s="661" t="s">
        <v>539</v>
      </c>
      <c r="C406" s="661">
        <v>89301222</v>
      </c>
      <c r="D406" s="740" t="s">
        <v>1642</v>
      </c>
      <c r="E406" s="741" t="s">
        <v>1060</v>
      </c>
      <c r="F406" s="661" t="s">
        <v>1045</v>
      </c>
      <c r="G406" s="661" t="s">
        <v>1155</v>
      </c>
      <c r="H406" s="661" t="s">
        <v>540</v>
      </c>
      <c r="I406" s="661" t="s">
        <v>1156</v>
      </c>
      <c r="J406" s="661" t="s">
        <v>1157</v>
      </c>
      <c r="K406" s="661" t="s">
        <v>1158</v>
      </c>
      <c r="L406" s="662">
        <v>163.9</v>
      </c>
      <c r="M406" s="662">
        <v>4917</v>
      </c>
      <c r="N406" s="661">
        <v>30</v>
      </c>
      <c r="O406" s="742">
        <v>10</v>
      </c>
      <c r="P406" s="662">
        <v>1639.0000000000002</v>
      </c>
      <c r="Q406" s="677">
        <v>0.33333333333333337</v>
      </c>
      <c r="R406" s="661">
        <v>10</v>
      </c>
      <c r="S406" s="677">
        <v>0.33333333333333331</v>
      </c>
      <c r="T406" s="742">
        <v>3.5</v>
      </c>
      <c r="U406" s="700">
        <v>0.35</v>
      </c>
    </row>
    <row r="407" spans="1:21" ht="14.4" customHeight="1" x14ac:dyDescent="0.3">
      <c r="A407" s="660">
        <v>22</v>
      </c>
      <c r="B407" s="661" t="s">
        <v>539</v>
      </c>
      <c r="C407" s="661">
        <v>89301222</v>
      </c>
      <c r="D407" s="740" t="s">
        <v>1642</v>
      </c>
      <c r="E407" s="741" t="s">
        <v>1060</v>
      </c>
      <c r="F407" s="661" t="s">
        <v>1045</v>
      </c>
      <c r="G407" s="661" t="s">
        <v>1228</v>
      </c>
      <c r="H407" s="661" t="s">
        <v>540</v>
      </c>
      <c r="I407" s="661" t="s">
        <v>1229</v>
      </c>
      <c r="J407" s="661" t="s">
        <v>1230</v>
      </c>
      <c r="K407" s="661" t="s">
        <v>1231</v>
      </c>
      <c r="L407" s="662">
        <v>36.17</v>
      </c>
      <c r="M407" s="662">
        <v>36.17</v>
      </c>
      <c r="N407" s="661">
        <v>1</v>
      </c>
      <c r="O407" s="742">
        <v>0.5</v>
      </c>
      <c r="P407" s="662">
        <v>36.17</v>
      </c>
      <c r="Q407" s="677">
        <v>1</v>
      </c>
      <c r="R407" s="661">
        <v>1</v>
      </c>
      <c r="S407" s="677">
        <v>1</v>
      </c>
      <c r="T407" s="742">
        <v>0.5</v>
      </c>
      <c r="U407" s="700">
        <v>1</v>
      </c>
    </row>
    <row r="408" spans="1:21" ht="14.4" customHeight="1" x14ac:dyDescent="0.3">
      <c r="A408" s="660">
        <v>22</v>
      </c>
      <c r="B408" s="661" t="s">
        <v>539</v>
      </c>
      <c r="C408" s="661">
        <v>89301222</v>
      </c>
      <c r="D408" s="740" t="s">
        <v>1642</v>
      </c>
      <c r="E408" s="741" t="s">
        <v>1060</v>
      </c>
      <c r="F408" s="661" t="s">
        <v>1045</v>
      </c>
      <c r="G408" s="661" t="s">
        <v>1621</v>
      </c>
      <c r="H408" s="661" t="s">
        <v>540</v>
      </c>
      <c r="I408" s="661" t="s">
        <v>1622</v>
      </c>
      <c r="J408" s="661" t="s">
        <v>1623</v>
      </c>
      <c r="K408" s="661" t="s">
        <v>1624</v>
      </c>
      <c r="L408" s="662">
        <v>0</v>
      </c>
      <c r="M408" s="662">
        <v>0</v>
      </c>
      <c r="N408" s="661">
        <v>1</v>
      </c>
      <c r="O408" s="742">
        <v>1</v>
      </c>
      <c r="P408" s="662">
        <v>0</v>
      </c>
      <c r="Q408" s="677"/>
      <c r="R408" s="661">
        <v>1</v>
      </c>
      <c r="S408" s="677">
        <v>1</v>
      </c>
      <c r="T408" s="742">
        <v>1</v>
      </c>
      <c r="U408" s="700">
        <v>1</v>
      </c>
    </row>
    <row r="409" spans="1:21" ht="14.4" customHeight="1" x14ac:dyDescent="0.3">
      <c r="A409" s="660">
        <v>22</v>
      </c>
      <c r="B409" s="661" t="s">
        <v>539</v>
      </c>
      <c r="C409" s="661">
        <v>89301222</v>
      </c>
      <c r="D409" s="740" t="s">
        <v>1642</v>
      </c>
      <c r="E409" s="741" t="s">
        <v>1060</v>
      </c>
      <c r="F409" s="661" t="s">
        <v>1045</v>
      </c>
      <c r="G409" s="661" t="s">
        <v>1118</v>
      </c>
      <c r="H409" s="661" t="s">
        <v>540</v>
      </c>
      <c r="I409" s="661" t="s">
        <v>237</v>
      </c>
      <c r="J409" s="661" t="s">
        <v>1120</v>
      </c>
      <c r="K409" s="661"/>
      <c r="L409" s="662">
        <v>0</v>
      </c>
      <c r="M409" s="662">
        <v>0</v>
      </c>
      <c r="N409" s="661">
        <v>1</v>
      </c>
      <c r="O409" s="742">
        <v>1</v>
      </c>
      <c r="P409" s="662">
        <v>0</v>
      </c>
      <c r="Q409" s="677"/>
      <c r="R409" s="661">
        <v>1</v>
      </c>
      <c r="S409" s="677">
        <v>1</v>
      </c>
      <c r="T409" s="742">
        <v>1</v>
      </c>
      <c r="U409" s="700">
        <v>1</v>
      </c>
    </row>
    <row r="410" spans="1:21" ht="14.4" customHeight="1" x14ac:dyDescent="0.3">
      <c r="A410" s="660">
        <v>22</v>
      </c>
      <c r="B410" s="661" t="s">
        <v>539</v>
      </c>
      <c r="C410" s="661">
        <v>89301222</v>
      </c>
      <c r="D410" s="740" t="s">
        <v>1642</v>
      </c>
      <c r="E410" s="741" t="s">
        <v>1060</v>
      </c>
      <c r="F410" s="661" t="s">
        <v>1045</v>
      </c>
      <c r="G410" s="661" t="s">
        <v>1118</v>
      </c>
      <c r="H410" s="661" t="s">
        <v>540</v>
      </c>
      <c r="I410" s="661" t="s">
        <v>1119</v>
      </c>
      <c r="J410" s="661" t="s">
        <v>1120</v>
      </c>
      <c r="K410" s="661"/>
      <c r="L410" s="662">
        <v>0</v>
      </c>
      <c r="M410" s="662">
        <v>0</v>
      </c>
      <c r="N410" s="661">
        <v>12</v>
      </c>
      <c r="O410" s="742">
        <v>9.5</v>
      </c>
      <c r="P410" s="662">
        <v>0</v>
      </c>
      <c r="Q410" s="677"/>
      <c r="R410" s="661">
        <v>9</v>
      </c>
      <c r="S410" s="677">
        <v>0.75</v>
      </c>
      <c r="T410" s="742">
        <v>7</v>
      </c>
      <c r="U410" s="700">
        <v>0.73684210526315785</v>
      </c>
    </row>
    <row r="411" spans="1:21" ht="14.4" customHeight="1" x14ac:dyDescent="0.3">
      <c r="A411" s="660">
        <v>22</v>
      </c>
      <c r="B411" s="661" t="s">
        <v>539</v>
      </c>
      <c r="C411" s="661">
        <v>89301222</v>
      </c>
      <c r="D411" s="740" t="s">
        <v>1642</v>
      </c>
      <c r="E411" s="741" t="s">
        <v>1060</v>
      </c>
      <c r="F411" s="661" t="s">
        <v>1045</v>
      </c>
      <c r="G411" s="661" t="s">
        <v>1242</v>
      </c>
      <c r="H411" s="661" t="s">
        <v>540</v>
      </c>
      <c r="I411" s="661" t="s">
        <v>1550</v>
      </c>
      <c r="J411" s="661" t="s">
        <v>1410</v>
      </c>
      <c r="K411" s="661" t="s">
        <v>1414</v>
      </c>
      <c r="L411" s="662">
        <v>209.33</v>
      </c>
      <c r="M411" s="662">
        <v>627.99</v>
      </c>
      <c r="N411" s="661">
        <v>3</v>
      </c>
      <c r="O411" s="742">
        <v>0.5</v>
      </c>
      <c r="P411" s="662">
        <v>627.99</v>
      </c>
      <c r="Q411" s="677">
        <v>1</v>
      </c>
      <c r="R411" s="661">
        <v>3</v>
      </c>
      <c r="S411" s="677">
        <v>1</v>
      </c>
      <c r="T411" s="742">
        <v>0.5</v>
      </c>
      <c r="U411" s="700">
        <v>1</v>
      </c>
    </row>
    <row r="412" spans="1:21" ht="14.4" customHeight="1" x14ac:dyDescent="0.3">
      <c r="A412" s="660">
        <v>22</v>
      </c>
      <c r="B412" s="661" t="s">
        <v>539</v>
      </c>
      <c r="C412" s="661">
        <v>89301222</v>
      </c>
      <c r="D412" s="740" t="s">
        <v>1642</v>
      </c>
      <c r="E412" s="741" t="s">
        <v>1060</v>
      </c>
      <c r="F412" s="661" t="s">
        <v>1045</v>
      </c>
      <c r="G412" s="661" t="s">
        <v>1242</v>
      </c>
      <c r="H412" s="661" t="s">
        <v>540</v>
      </c>
      <c r="I412" s="661" t="s">
        <v>1550</v>
      </c>
      <c r="J412" s="661" t="s">
        <v>1410</v>
      </c>
      <c r="K412" s="661" t="s">
        <v>1414</v>
      </c>
      <c r="L412" s="662">
        <v>99.91</v>
      </c>
      <c r="M412" s="662">
        <v>299.73</v>
      </c>
      <c r="N412" s="661">
        <v>3</v>
      </c>
      <c r="O412" s="742">
        <v>1</v>
      </c>
      <c r="P412" s="662">
        <v>299.73</v>
      </c>
      <c r="Q412" s="677">
        <v>1</v>
      </c>
      <c r="R412" s="661">
        <v>3</v>
      </c>
      <c r="S412" s="677">
        <v>1</v>
      </c>
      <c r="T412" s="742">
        <v>1</v>
      </c>
      <c r="U412" s="700">
        <v>1</v>
      </c>
    </row>
    <row r="413" spans="1:21" ht="14.4" customHeight="1" x14ac:dyDescent="0.3">
      <c r="A413" s="660">
        <v>22</v>
      </c>
      <c r="B413" s="661" t="s">
        <v>539</v>
      </c>
      <c r="C413" s="661">
        <v>89301222</v>
      </c>
      <c r="D413" s="740" t="s">
        <v>1642</v>
      </c>
      <c r="E413" s="741" t="s">
        <v>1060</v>
      </c>
      <c r="F413" s="661" t="s">
        <v>1045</v>
      </c>
      <c r="G413" s="661" t="s">
        <v>1242</v>
      </c>
      <c r="H413" s="661" t="s">
        <v>540</v>
      </c>
      <c r="I413" s="661" t="s">
        <v>1625</v>
      </c>
      <c r="J413" s="661" t="s">
        <v>1244</v>
      </c>
      <c r="K413" s="661" t="s">
        <v>1245</v>
      </c>
      <c r="L413" s="662">
        <v>0</v>
      </c>
      <c r="M413" s="662">
        <v>0</v>
      </c>
      <c r="N413" s="661">
        <v>3</v>
      </c>
      <c r="O413" s="742">
        <v>1</v>
      </c>
      <c r="P413" s="662"/>
      <c r="Q413" s="677"/>
      <c r="R413" s="661"/>
      <c r="S413" s="677">
        <v>0</v>
      </c>
      <c r="T413" s="742"/>
      <c r="U413" s="700">
        <v>0</v>
      </c>
    </row>
    <row r="414" spans="1:21" ht="14.4" customHeight="1" x14ac:dyDescent="0.3">
      <c r="A414" s="660">
        <v>22</v>
      </c>
      <c r="B414" s="661" t="s">
        <v>539</v>
      </c>
      <c r="C414" s="661">
        <v>89301222</v>
      </c>
      <c r="D414" s="740" t="s">
        <v>1642</v>
      </c>
      <c r="E414" s="741" t="s">
        <v>1060</v>
      </c>
      <c r="F414" s="661" t="s">
        <v>1045</v>
      </c>
      <c r="G414" s="661" t="s">
        <v>1415</v>
      </c>
      <c r="H414" s="661" t="s">
        <v>540</v>
      </c>
      <c r="I414" s="661" t="s">
        <v>933</v>
      </c>
      <c r="J414" s="661" t="s">
        <v>1417</v>
      </c>
      <c r="K414" s="661" t="s">
        <v>1418</v>
      </c>
      <c r="L414" s="662">
        <v>72.05</v>
      </c>
      <c r="M414" s="662">
        <v>72.05</v>
      </c>
      <c r="N414" s="661">
        <v>1</v>
      </c>
      <c r="O414" s="742">
        <v>0.5</v>
      </c>
      <c r="P414" s="662">
        <v>72.05</v>
      </c>
      <c r="Q414" s="677">
        <v>1</v>
      </c>
      <c r="R414" s="661">
        <v>1</v>
      </c>
      <c r="S414" s="677">
        <v>1</v>
      </c>
      <c r="T414" s="742">
        <v>0.5</v>
      </c>
      <c r="U414" s="700">
        <v>1</v>
      </c>
    </row>
    <row r="415" spans="1:21" ht="14.4" customHeight="1" x14ac:dyDescent="0.3">
      <c r="A415" s="660">
        <v>22</v>
      </c>
      <c r="B415" s="661" t="s">
        <v>539</v>
      </c>
      <c r="C415" s="661">
        <v>89301222</v>
      </c>
      <c r="D415" s="740" t="s">
        <v>1642</v>
      </c>
      <c r="E415" s="741" t="s">
        <v>1060</v>
      </c>
      <c r="F415" s="661" t="s">
        <v>1045</v>
      </c>
      <c r="G415" s="661" t="s">
        <v>1415</v>
      </c>
      <c r="H415" s="661" t="s">
        <v>540</v>
      </c>
      <c r="I415" s="661" t="s">
        <v>1416</v>
      </c>
      <c r="J415" s="661" t="s">
        <v>1417</v>
      </c>
      <c r="K415" s="661" t="s">
        <v>1418</v>
      </c>
      <c r="L415" s="662">
        <v>0</v>
      </c>
      <c r="M415" s="662">
        <v>0</v>
      </c>
      <c r="N415" s="661">
        <v>2</v>
      </c>
      <c r="O415" s="742">
        <v>0.5</v>
      </c>
      <c r="P415" s="662">
        <v>0</v>
      </c>
      <c r="Q415" s="677"/>
      <c r="R415" s="661">
        <v>2</v>
      </c>
      <c r="S415" s="677">
        <v>1</v>
      </c>
      <c r="T415" s="742">
        <v>0.5</v>
      </c>
      <c r="U415" s="700">
        <v>1</v>
      </c>
    </row>
    <row r="416" spans="1:21" ht="14.4" customHeight="1" x14ac:dyDescent="0.3">
      <c r="A416" s="660">
        <v>22</v>
      </c>
      <c r="B416" s="661" t="s">
        <v>539</v>
      </c>
      <c r="C416" s="661">
        <v>89301222</v>
      </c>
      <c r="D416" s="740" t="s">
        <v>1642</v>
      </c>
      <c r="E416" s="741" t="s">
        <v>1060</v>
      </c>
      <c r="F416" s="661" t="s">
        <v>1045</v>
      </c>
      <c r="G416" s="661" t="s">
        <v>1065</v>
      </c>
      <c r="H416" s="661" t="s">
        <v>786</v>
      </c>
      <c r="I416" s="661" t="s">
        <v>1066</v>
      </c>
      <c r="J416" s="661" t="s">
        <v>1067</v>
      </c>
      <c r="K416" s="661" t="s">
        <v>1068</v>
      </c>
      <c r="L416" s="662">
        <v>0</v>
      </c>
      <c r="M416" s="662">
        <v>0</v>
      </c>
      <c r="N416" s="661">
        <v>1</v>
      </c>
      <c r="O416" s="742">
        <v>1</v>
      </c>
      <c r="P416" s="662">
        <v>0</v>
      </c>
      <c r="Q416" s="677"/>
      <c r="R416" s="661">
        <v>1</v>
      </c>
      <c r="S416" s="677">
        <v>1</v>
      </c>
      <c r="T416" s="742">
        <v>1</v>
      </c>
      <c r="U416" s="700">
        <v>1</v>
      </c>
    </row>
    <row r="417" spans="1:21" ht="14.4" customHeight="1" x14ac:dyDescent="0.3">
      <c r="A417" s="660">
        <v>22</v>
      </c>
      <c r="B417" s="661" t="s">
        <v>539</v>
      </c>
      <c r="C417" s="661">
        <v>89301222</v>
      </c>
      <c r="D417" s="740" t="s">
        <v>1642</v>
      </c>
      <c r="E417" s="741" t="s">
        <v>1060</v>
      </c>
      <c r="F417" s="661" t="s">
        <v>1045</v>
      </c>
      <c r="G417" s="661" t="s">
        <v>1065</v>
      </c>
      <c r="H417" s="661" t="s">
        <v>786</v>
      </c>
      <c r="I417" s="661" t="s">
        <v>1121</v>
      </c>
      <c r="J417" s="661" t="s">
        <v>1122</v>
      </c>
      <c r="K417" s="661" t="s">
        <v>1123</v>
      </c>
      <c r="L417" s="662">
        <v>0</v>
      </c>
      <c r="M417" s="662">
        <v>0</v>
      </c>
      <c r="N417" s="661">
        <v>1</v>
      </c>
      <c r="O417" s="742">
        <v>1</v>
      </c>
      <c r="P417" s="662"/>
      <c r="Q417" s="677"/>
      <c r="R417" s="661"/>
      <c r="S417" s="677">
        <v>0</v>
      </c>
      <c r="T417" s="742"/>
      <c r="U417" s="700">
        <v>0</v>
      </c>
    </row>
    <row r="418" spans="1:21" ht="14.4" customHeight="1" x14ac:dyDescent="0.3">
      <c r="A418" s="660">
        <v>22</v>
      </c>
      <c r="B418" s="661" t="s">
        <v>539</v>
      </c>
      <c r="C418" s="661">
        <v>89301222</v>
      </c>
      <c r="D418" s="740" t="s">
        <v>1642</v>
      </c>
      <c r="E418" s="741" t="s">
        <v>1060</v>
      </c>
      <c r="F418" s="661" t="s">
        <v>1045</v>
      </c>
      <c r="G418" s="661" t="s">
        <v>1065</v>
      </c>
      <c r="H418" s="661" t="s">
        <v>786</v>
      </c>
      <c r="I418" s="661" t="s">
        <v>1124</v>
      </c>
      <c r="J418" s="661" t="s">
        <v>1122</v>
      </c>
      <c r="K418" s="661" t="s">
        <v>1125</v>
      </c>
      <c r="L418" s="662">
        <v>97.18</v>
      </c>
      <c r="M418" s="662">
        <v>97.18</v>
      </c>
      <c r="N418" s="661">
        <v>1</v>
      </c>
      <c r="O418" s="742">
        <v>1</v>
      </c>
      <c r="P418" s="662"/>
      <c r="Q418" s="677">
        <v>0</v>
      </c>
      <c r="R418" s="661"/>
      <c r="S418" s="677">
        <v>0</v>
      </c>
      <c r="T418" s="742"/>
      <c r="U418" s="700">
        <v>0</v>
      </c>
    </row>
    <row r="419" spans="1:21" ht="14.4" customHeight="1" x14ac:dyDescent="0.3">
      <c r="A419" s="660">
        <v>22</v>
      </c>
      <c r="B419" s="661" t="s">
        <v>539</v>
      </c>
      <c r="C419" s="661">
        <v>89301222</v>
      </c>
      <c r="D419" s="740" t="s">
        <v>1642</v>
      </c>
      <c r="E419" s="741" t="s">
        <v>1060</v>
      </c>
      <c r="F419" s="661" t="s">
        <v>1045</v>
      </c>
      <c r="G419" s="661" t="s">
        <v>1065</v>
      </c>
      <c r="H419" s="661" t="s">
        <v>540</v>
      </c>
      <c r="I419" s="661" t="s">
        <v>1126</v>
      </c>
      <c r="J419" s="661" t="s">
        <v>1127</v>
      </c>
      <c r="K419" s="661" t="s">
        <v>1128</v>
      </c>
      <c r="L419" s="662">
        <v>0</v>
      </c>
      <c r="M419" s="662">
        <v>0</v>
      </c>
      <c r="N419" s="661">
        <v>2</v>
      </c>
      <c r="O419" s="742">
        <v>1.5</v>
      </c>
      <c r="P419" s="662">
        <v>0</v>
      </c>
      <c r="Q419" s="677"/>
      <c r="R419" s="661">
        <v>1</v>
      </c>
      <c r="S419" s="677">
        <v>0.5</v>
      </c>
      <c r="T419" s="742">
        <v>0.5</v>
      </c>
      <c r="U419" s="700">
        <v>0.33333333333333331</v>
      </c>
    </row>
    <row r="420" spans="1:21" ht="14.4" customHeight="1" x14ac:dyDescent="0.3">
      <c r="A420" s="660">
        <v>22</v>
      </c>
      <c r="B420" s="661" t="s">
        <v>539</v>
      </c>
      <c r="C420" s="661">
        <v>89301222</v>
      </c>
      <c r="D420" s="740" t="s">
        <v>1642</v>
      </c>
      <c r="E420" s="741" t="s">
        <v>1060</v>
      </c>
      <c r="F420" s="661" t="s">
        <v>1045</v>
      </c>
      <c r="G420" s="661" t="s">
        <v>1065</v>
      </c>
      <c r="H420" s="661" t="s">
        <v>540</v>
      </c>
      <c r="I420" s="661" t="s">
        <v>1129</v>
      </c>
      <c r="J420" s="661" t="s">
        <v>1127</v>
      </c>
      <c r="K420" s="661" t="s">
        <v>1130</v>
      </c>
      <c r="L420" s="662">
        <v>173.54</v>
      </c>
      <c r="M420" s="662">
        <v>694.16</v>
      </c>
      <c r="N420" s="661">
        <v>4</v>
      </c>
      <c r="O420" s="742">
        <v>1.5</v>
      </c>
      <c r="P420" s="662">
        <v>347.08</v>
      </c>
      <c r="Q420" s="677">
        <v>0.5</v>
      </c>
      <c r="R420" s="661">
        <v>2</v>
      </c>
      <c r="S420" s="677">
        <v>0.5</v>
      </c>
      <c r="T420" s="742">
        <v>0.5</v>
      </c>
      <c r="U420" s="700">
        <v>0.33333333333333331</v>
      </c>
    </row>
    <row r="421" spans="1:21" ht="14.4" customHeight="1" x14ac:dyDescent="0.3">
      <c r="A421" s="660">
        <v>22</v>
      </c>
      <c r="B421" s="661" t="s">
        <v>539</v>
      </c>
      <c r="C421" s="661">
        <v>89301222</v>
      </c>
      <c r="D421" s="740" t="s">
        <v>1642</v>
      </c>
      <c r="E421" s="741" t="s">
        <v>1060</v>
      </c>
      <c r="F421" s="661" t="s">
        <v>1045</v>
      </c>
      <c r="G421" s="661" t="s">
        <v>1065</v>
      </c>
      <c r="H421" s="661" t="s">
        <v>540</v>
      </c>
      <c r="I421" s="661" t="s">
        <v>1262</v>
      </c>
      <c r="J421" s="661" t="s">
        <v>1263</v>
      </c>
      <c r="K421" s="661" t="s">
        <v>1264</v>
      </c>
      <c r="L421" s="662">
        <v>86.76</v>
      </c>
      <c r="M421" s="662">
        <v>347.04</v>
      </c>
      <c r="N421" s="661">
        <v>4</v>
      </c>
      <c r="O421" s="742">
        <v>2</v>
      </c>
      <c r="P421" s="662">
        <v>173.52</v>
      </c>
      <c r="Q421" s="677">
        <v>0.5</v>
      </c>
      <c r="R421" s="661">
        <v>2</v>
      </c>
      <c r="S421" s="677">
        <v>0.5</v>
      </c>
      <c r="T421" s="742">
        <v>1</v>
      </c>
      <c r="U421" s="700">
        <v>0.5</v>
      </c>
    </row>
    <row r="422" spans="1:21" ht="14.4" customHeight="1" x14ac:dyDescent="0.3">
      <c r="A422" s="660">
        <v>22</v>
      </c>
      <c r="B422" s="661" t="s">
        <v>539</v>
      </c>
      <c r="C422" s="661">
        <v>89301222</v>
      </c>
      <c r="D422" s="740" t="s">
        <v>1642</v>
      </c>
      <c r="E422" s="741" t="s">
        <v>1060</v>
      </c>
      <c r="F422" s="661" t="s">
        <v>1045</v>
      </c>
      <c r="G422" s="661" t="s">
        <v>1065</v>
      </c>
      <c r="H422" s="661" t="s">
        <v>786</v>
      </c>
      <c r="I422" s="661" t="s">
        <v>1072</v>
      </c>
      <c r="J422" s="661" t="s">
        <v>1073</v>
      </c>
      <c r="K422" s="661" t="s">
        <v>1074</v>
      </c>
      <c r="L422" s="662">
        <v>108.46</v>
      </c>
      <c r="M422" s="662">
        <v>108.46</v>
      </c>
      <c r="N422" s="661">
        <v>1</v>
      </c>
      <c r="O422" s="742">
        <v>0.5</v>
      </c>
      <c r="P422" s="662">
        <v>108.46</v>
      </c>
      <c r="Q422" s="677">
        <v>1</v>
      </c>
      <c r="R422" s="661">
        <v>1</v>
      </c>
      <c r="S422" s="677">
        <v>1</v>
      </c>
      <c r="T422" s="742">
        <v>0.5</v>
      </c>
      <c r="U422" s="700">
        <v>1</v>
      </c>
    </row>
    <row r="423" spans="1:21" ht="14.4" customHeight="1" x14ac:dyDescent="0.3">
      <c r="A423" s="660">
        <v>22</v>
      </c>
      <c r="B423" s="661" t="s">
        <v>539</v>
      </c>
      <c r="C423" s="661">
        <v>89301222</v>
      </c>
      <c r="D423" s="740" t="s">
        <v>1642</v>
      </c>
      <c r="E423" s="741" t="s">
        <v>1060</v>
      </c>
      <c r="F423" s="661" t="s">
        <v>1045</v>
      </c>
      <c r="G423" s="661" t="s">
        <v>1065</v>
      </c>
      <c r="H423" s="661" t="s">
        <v>786</v>
      </c>
      <c r="I423" s="661" t="s">
        <v>1265</v>
      </c>
      <c r="J423" s="661" t="s">
        <v>811</v>
      </c>
      <c r="K423" s="661" t="s">
        <v>1018</v>
      </c>
      <c r="L423" s="662">
        <v>130.15</v>
      </c>
      <c r="M423" s="662">
        <v>390.45000000000005</v>
      </c>
      <c r="N423" s="661">
        <v>3</v>
      </c>
      <c r="O423" s="742">
        <v>1.5</v>
      </c>
      <c r="P423" s="662"/>
      <c r="Q423" s="677">
        <v>0</v>
      </c>
      <c r="R423" s="661"/>
      <c r="S423" s="677">
        <v>0</v>
      </c>
      <c r="T423" s="742"/>
      <c r="U423" s="700">
        <v>0</v>
      </c>
    </row>
    <row r="424" spans="1:21" ht="14.4" customHeight="1" x14ac:dyDescent="0.3">
      <c r="A424" s="660">
        <v>22</v>
      </c>
      <c r="B424" s="661" t="s">
        <v>539</v>
      </c>
      <c r="C424" s="661">
        <v>89301222</v>
      </c>
      <c r="D424" s="740" t="s">
        <v>1642</v>
      </c>
      <c r="E424" s="741" t="s">
        <v>1060</v>
      </c>
      <c r="F424" s="661" t="s">
        <v>1045</v>
      </c>
      <c r="G424" s="661" t="s">
        <v>1065</v>
      </c>
      <c r="H424" s="661" t="s">
        <v>786</v>
      </c>
      <c r="I424" s="661" t="s">
        <v>1133</v>
      </c>
      <c r="J424" s="661" t="s">
        <v>1134</v>
      </c>
      <c r="K424" s="661" t="s">
        <v>1135</v>
      </c>
      <c r="L424" s="662">
        <v>65.069999999999993</v>
      </c>
      <c r="M424" s="662">
        <v>130.13999999999999</v>
      </c>
      <c r="N424" s="661">
        <v>2</v>
      </c>
      <c r="O424" s="742">
        <v>0.5</v>
      </c>
      <c r="P424" s="662"/>
      <c r="Q424" s="677">
        <v>0</v>
      </c>
      <c r="R424" s="661"/>
      <c r="S424" s="677">
        <v>0</v>
      </c>
      <c r="T424" s="742"/>
      <c r="U424" s="700">
        <v>0</v>
      </c>
    </row>
    <row r="425" spans="1:21" ht="14.4" customHeight="1" x14ac:dyDescent="0.3">
      <c r="A425" s="660">
        <v>22</v>
      </c>
      <c r="B425" s="661" t="s">
        <v>539</v>
      </c>
      <c r="C425" s="661">
        <v>89301222</v>
      </c>
      <c r="D425" s="740" t="s">
        <v>1642</v>
      </c>
      <c r="E425" s="741" t="s">
        <v>1060</v>
      </c>
      <c r="F425" s="661" t="s">
        <v>1045</v>
      </c>
      <c r="G425" s="661" t="s">
        <v>1065</v>
      </c>
      <c r="H425" s="661" t="s">
        <v>786</v>
      </c>
      <c r="I425" s="661" t="s">
        <v>1075</v>
      </c>
      <c r="J425" s="661" t="s">
        <v>1073</v>
      </c>
      <c r="K425" s="661" t="s">
        <v>1074</v>
      </c>
      <c r="L425" s="662">
        <v>108.46</v>
      </c>
      <c r="M425" s="662">
        <v>3145.34</v>
      </c>
      <c r="N425" s="661">
        <v>29</v>
      </c>
      <c r="O425" s="742">
        <v>25</v>
      </c>
      <c r="P425" s="662">
        <v>759.22</v>
      </c>
      <c r="Q425" s="677">
        <v>0.2413793103448276</v>
      </c>
      <c r="R425" s="661">
        <v>7</v>
      </c>
      <c r="S425" s="677">
        <v>0.2413793103448276</v>
      </c>
      <c r="T425" s="742">
        <v>7</v>
      </c>
      <c r="U425" s="700">
        <v>0.28000000000000003</v>
      </c>
    </row>
    <row r="426" spans="1:21" ht="14.4" customHeight="1" x14ac:dyDescent="0.3">
      <c r="A426" s="660">
        <v>22</v>
      </c>
      <c r="B426" s="661" t="s">
        <v>539</v>
      </c>
      <c r="C426" s="661">
        <v>89301222</v>
      </c>
      <c r="D426" s="740" t="s">
        <v>1642</v>
      </c>
      <c r="E426" s="741" t="s">
        <v>1060</v>
      </c>
      <c r="F426" s="661" t="s">
        <v>1045</v>
      </c>
      <c r="G426" s="661" t="s">
        <v>1065</v>
      </c>
      <c r="H426" s="661" t="s">
        <v>786</v>
      </c>
      <c r="I426" s="661" t="s">
        <v>1136</v>
      </c>
      <c r="J426" s="661" t="s">
        <v>1137</v>
      </c>
      <c r="K426" s="661" t="s">
        <v>1138</v>
      </c>
      <c r="L426" s="662">
        <v>65.069999999999993</v>
      </c>
      <c r="M426" s="662">
        <v>65.069999999999993</v>
      </c>
      <c r="N426" s="661">
        <v>1</v>
      </c>
      <c r="O426" s="742">
        <v>1</v>
      </c>
      <c r="P426" s="662"/>
      <c r="Q426" s="677">
        <v>0</v>
      </c>
      <c r="R426" s="661"/>
      <c r="S426" s="677">
        <v>0</v>
      </c>
      <c r="T426" s="742"/>
      <c r="U426" s="700">
        <v>0</v>
      </c>
    </row>
    <row r="427" spans="1:21" ht="14.4" customHeight="1" x14ac:dyDescent="0.3">
      <c r="A427" s="660">
        <v>22</v>
      </c>
      <c r="B427" s="661" t="s">
        <v>539</v>
      </c>
      <c r="C427" s="661">
        <v>89301222</v>
      </c>
      <c r="D427" s="740" t="s">
        <v>1642</v>
      </c>
      <c r="E427" s="741" t="s">
        <v>1060</v>
      </c>
      <c r="F427" s="661" t="s">
        <v>1045</v>
      </c>
      <c r="G427" s="661" t="s">
        <v>1065</v>
      </c>
      <c r="H427" s="661" t="s">
        <v>540</v>
      </c>
      <c r="I427" s="661" t="s">
        <v>563</v>
      </c>
      <c r="J427" s="661" t="s">
        <v>1076</v>
      </c>
      <c r="K427" s="661" t="s">
        <v>1077</v>
      </c>
      <c r="L427" s="662">
        <v>108.46</v>
      </c>
      <c r="M427" s="662">
        <v>433.84</v>
      </c>
      <c r="N427" s="661">
        <v>4</v>
      </c>
      <c r="O427" s="742">
        <v>4</v>
      </c>
      <c r="P427" s="662">
        <v>216.92</v>
      </c>
      <c r="Q427" s="677">
        <v>0.5</v>
      </c>
      <c r="R427" s="661">
        <v>2</v>
      </c>
      <c r="S427" s="677">
        <v>0.5</v>
      </c>
      <c r="T427" s="742">
        <v>2</v>
      </c>
      <c r="U427" s="700">
        <v>0.5</v>
      </c>
    </row>
    <row r="428" spans="1:21" ht="14.4" customHeight="1" x14ac:dyDescent="0.3">
      <c r="A428" s="660">
        <v>22</v>
      </c>
      <c r="B428" s="661" t="s">
        <v>539</v>
      </c>
      <c r="C428" s="661">
        <v>89301222</v>
      </c>
      <c r="D428" s="740" t="s">
        <v>1642</v>
      </c>
      <c r="E428" s="741" t="s">
        <v>1060</v>
      </c>
      <c r="F428" s="661" t="s">
        <v>1045</v>
      </c>
      <c r="G428" s="661" t="s">
        <v>1065</v>
      </c>
      <c r="H428" s="661" t="s">
        <v>786</v>
      </c>
      <c r="I428" s="661" t="s">
        <v>810</v>
      </c>
      <c r="J428" s="661" t="s">
        <v>811</v>
      </c>
      <c r="K428" s="661" t="s">
        <v>1018</v>
      </c>
      <c r="L428" s="662">
        <v>130.15</v>
      </c>
      <c r="M428" s="662">
        <v>17440.099999999984</v>
      </c>
      <c r="N428" s="661">
        <v>134</v>
      </c>
      <c r="O428" s="742">
        <v>90.5</v>
      </c>
      <c r="P428" s="662">
        <v>5856.7499999999973</v>
      </c>
      <c r="Q428" s="677">
        <v>0.3358208955223882</v>
      </c>
      <c r="R428" s="661">
        <v>45</v>
      </c>
      <c r="S428" s="677">
        <v>0.33582089552238809</v>
      </c>
      <c r="T428" s="742">
        <v>31.5</v>
      </c>
      <c r="U428" s="700">
        <v>0.34806629834254144</v>
      </c>
    </row>
    <row r="429" spans="1:21" ht="14.4" customHeight="1" x14ac:dyDescent="0.3">
      <c r="A429" s="660">
        <v>22</v>
      </c>
      <c r="B429" s="661" t="s">
        <v>539</v>
      </c>
      <c r="C429" s="661">
        <v>89301222</v>
      </c>
      <c r="D429" s="740" t="s">
        <v>1642</v>
      </c>
      <c r="E429" s="741" t="s">
        <v>1060</v>
      </c>
      <c r="F429" s="661" t="s">
        <v>1045</v>
      </c>
      <c r="G429" s="661" t="s">
        <v>1065</v>
      </c>
      <c r="H429" s="661" t="s">
        <v>786</v>
      </c>
      <c r="I429" s="661" t="s">
        <v>1168</v>
      </c>
      <c r="J429" s="661" t="s">
        <v>814</v>
      </c>
      <c r="K429" s="661" t="s">
        <v>1169</v>
      </c>
      <c r="L429" s="662">
        <v>50.57</v>
      </c>
      <c r="M429" s="662">
        <v>202.28</v>
      </c>
      <c r="N429" s="661">
        <v>4</v>
      </c>
      <c r="O429" s="742">
        <v>3</v>
      </c>
      <c r="P429" s="662"/>
      <c r="Q429" s="677">
        <v>0</v>
      </c>
      <c r="R429" s="661"/>
      <c r="S429" s="677">
        <v>0</v>
      </c>
      <c r="T429" s="742"/>
      <c r="U429" s="700">
        <v>0</v>
      </c>
    </row>
    <row r="430" spans="1:21" ht="14.4" customHeight="1" x14ac:dyDescent="0.3">
      <c r="A430" s="660">
        <v>22</v>
      </c>
      <c r="B430" s="661" t="s">
        <v>539</v>
      </c>
      <c r="C430" s="661">
        <v>89301222</v>
      </c>
      <c r="D430" s="740" t="s">
        <v>1642</v>
      </c>
      <c r="E430" s="741" t="s">
        <v>1060</v>
      </c>
      <c r="F430" s="661" t="s">
        <v>1045</v>
      </c>
      <c r="G430" s="661" t="s">
        <v>1065</v>
      </c>
      <c r="H430" s="661" t="s">
        <v>540</v>
      </c>
      <c r="I430" s="661" t="s">
        <v>1078</v>
      </c>
      <c r="J430" s="661" t="s">
        <v>793</v>
      </c>
      <c r="K430" s="661" t="s">
        <v>1079</v>
      </c>
      <c r="L430" s="662">
        <v>0</v>
      </c>
      <c r="M430" s="662">
        <v>0</v>
      </c>
      <c r="N430" s="661">
        <v>1</v>
      </c>
      <c r="O430" s="742">
        <v>1</v>
      </c>
      <c r="P430" s="662">
        <v>0</v>
      </c>
      <c r="Q430" s="677"/>
      <c r="R430" s="661">
        <v>1</v>
      </c>
      <c r="S430" s="677">
        <v>1</v>
      </c>
      <c r="T430" s="742">
        <v>1</v>
      </c>
      <c r="U430" s="700">
        <v>1</v>
      </c>
    </row>
    <row r="431" spans="1:21" ht="14.4" customHeight="1" x14ac:dyDescent="0.3">
      <c r="A431" s="660">
        <v>22</v>
      </c>
      <c r="B431" s="661" t="s">
        <v>539</v>
      </c>
      <c r="C431" s="661">
        <v>89301222</v>
      </c>
      <c r="D431" s="740" t="s">
        <v>1642</v>
      </c>
      <c r="E431" s="741" t="s">
        <v>1060</v>
      </c>
      <c r="F431" s="661" t="s">
        <v>1045</v>
      </c>
      <c r="G431" s="661" t="s">
        <v>1065</v>
      </c>
      <c r="H431" s="661" t="s">
        <v>786</v>
      </c>
      <c r="I431" s="661" t="s">
        <v>792</v>
      </c>
      <c r="J431" s="661" t="s">
        <v>793</v>
      </c>
      <c r="K431" s="661" t="s">
        <v>1019</v>
      </c>
      <c r="L431" s="662">
        <v>86.76</v>
      </c>
      <c r="M431" s="662">
        <v>9370.0800000000108</v>
      </c>
      <c r="N431" s="661">
        <v>108</v>
      </c>
      <c r="O431" s="742">
        <v>68.5</v>
      </c>
      <c r="P431" s="662">
        <v>3036.6000000000022</v>
      </c>
      <c r="Q431" s="677">
        <v>0.32407407407407396</v>
      </c>
      <c r="R431" s="661">
        <v>35</v>
      </c>
      <c r="S431" s="677">
        <v>0.32407407407407407</v>
      </c>
      <c r="T431" s="742">
        <v>23</v>
      </c>
      <c r="U431" s="700">
        <v>0.33576642335766421</v>
      </c>
    </row>
    <row r="432" spans="1:21" ht="14.4" customHeight="1" x14ac:dyDescent="0.3">
      <c r="A432" s="660">
        <v>22</v>
      </c>
      <c r="B432" s="661" t="s">
        <v>539</v>
      </c>
      <c r="C432" s="661">
        <v>89301222</v>
      </c>
      <c r="D432" s="740" t="s">
        <v>1642</v>
      </c>
      <c r="E432" s="741" t="s">
        <v>1060</v>
      </c>
      <c r="F432" s="661" t="s">
        <v>1045</v>
      </c>
      <c r="G432" s="661" t="s">
        <v>1065</v>
      </c>
      <c r="H432" s="661" t="s">
        <v>786</v>
      </c>
      <c r="I432" s="661" t="s">
        <v>802</v>
      </c>
      <c r="J432" s="661" t="s">
        <v>1268</v>
      </c>
      <c r="K432" s="661" t="s">
        <v>1269</v>
      </c>
      <c r="L432" s="662">
        <v>50.57</v>
      </c>
      <c r="M432" s="662">
        <v>101.14</v>
      </c>
      <c r="N432" s="661">
        <v>2</v>
      </c>
      <c r="O432" s="742">
        <v>1</v>
      </c>
      <c r="P432" s="662">
        <v>50.57</v>
      </c>
      <c r="Q432" s="677">
        <v>0.5</v>
      </c>
      <c r="R432" s="661">
        <v>1</v>
      </c>
      <c r="S432" s="677">
        <v>0.5</v>
      </c>
      <c r="T432" s="742">
        <v>0.5</v>
      </c>
      <c r="U432" s="700">
        <v>0.5</v>
      </c>
    </row>
    <row r="433" spans="1:21" ht="14.4" customHeight="1" x14ac:dyDescent="0.3">
      <c r="A433" s="660">
        <v>22</v>
      </c>
      <c r="B433" s="661" t="s">
        <v>539</v>
      </c>
      <c r="C433" s="661">
        <v>89301222</v>
      </c>
      <c r="D433" s="740" t="s">
        <v>1642</v>
      </c>
      <c r="E433" s="741" t="s">
        <v>1060</v>
      </c>
      <c r="F433" s="661" t="s">
        <v>1045</v>
      </c>
      <c r="G433" s="661" t="s">
        <v>1065</v>
      </c>
      <c r="H433" s="661" t="s">
        <v>786</v>
      </c>
      <c r="I433" s="661" t="s">
        <v>1080</v>
      </c>
      <c r="J433" s="661" t="s">
        <v>1081</v>
      </c>
      <c r="K433" s="661" t="s">
        <v>1018</v>
      </c>
      <c r="L433" s="662">
        <v>130.15</v>
      </c>
      <c r="M433" s="662">
        <v>2733.1500000000005</v>
      </c>
      <c r="N433" s="661">
        <v>21</v>
      </c>
      <c r="O433" s="742">
        <v>13</v>
      </c>
      <c r="P433" s="662">
        <v>780.90000000000009</v>
      </c>
      <c r="Q433" s="677">
        <v>0.2857142857142857</v>
      </c>
      <c r="R433" s="661">
        <v>6</v>
      </c>
      <c r="S433" s="677">
        <v>0.2857142857142857</v>
      </c>
      <c r="T433" s="742">
        <v>3</v>
      </c>
      <c r="U433" s="700">
        <v>0.23076923076923078</v>
      </c>
    </row>
    <row r="434" spans="1:21" ht="14.4" customHeight="1" x14ac:dyDescent="0.3">
      <c r="A434" s="660">
        <v>22</v>
      </c>
      <c r="B434" s="661" t="s">
        <v>539</v>
      </c>
      <c r="C434" s="661">
        <v>89301222</v>
      </c>
      <c r="D434" s="740" t="s">
        <v>1642</v>
      </c>
      <c r="E434" s="741" t="s">
        <v>1060</v>
      </c>
      <c r="F434" s="661" t="s">
        <v>1045</v>
      </c>
      <c r="G434" s="661" t="s">
        <v>1065</v>
      </c>
      <c r="H434" s="661" t="s">
        <v>540</v>
      </c>
      <c r="I434" s="661" t="s">
        <v>567</v>
      </c>
      <c r="J434" s="661" t="s">
        <v>1082</v>
      </c>
      <c r="K434" s="661" t="s">
        <v>1083</v>
      </c>
      <c r="L434" s="662">
        <v>86.76</v>
      </c>
      <c r="M434" s="662">
        <v>1041.1200000000001</v>
      </c>
      <c r="N434" s="661">
        <v>12</v>
      </c>
      <c r="O434" s="742">
        <v>8</v>
      </c>
      <c r="P434" s="662">
        <v>86.76</v>
      </c>
      <c r="Q434" s="677">
        <v>8.3333333333333329E-2</v>
      </c>
      <c r="R434" s="661">
        <v>1</v>
      </c>
      <c r="S434" s="677">
        <v>8.3333333333333329E-2</v>
      </c>
      <c r="T434" s="742">
        <v>0.5</v>
      </c>
      <c r="U434" s="700">
        <v>6.25E-2</v>
      </c>
    </row>
    <row r="435" spans="1:21" ht="14.4" customHeight="1" x14ac:dyDescent="0.3">
      <c r="A435" s="660">
        <v>22</v>
      </c>
      <c r="B435" s="661" t="s">
        <v>539</v>
      </c>
      <c r="C435" s="661">
        <v>89301222</v>
      </c>
      <c r="D435" s="740" t="s">
        <v>1642</v>
      </c>
      <c r="E435" s="741" t="s">
        <v>1060</v>
      </c>
      <c r="F435" s="661" t="s">
        <v>1045</v>
      </c>
      <c r="G435" s="661" t="s">
        <v>1626</v>
      </c>
      <c r="H435" s="661" t="s">
        <v>540</v>
      </c>
      <c r="I435" s="661" t="s">
        <v>1627</v>
      </c>
      <c r="J435" s="661" t="s">
        <v>1628</v>
      </c>
      <c r="K435" s="661" t="s">
        <v>1629</v>
      </c>
      <c r="L435" s="662">
        <v>189.92</v>
      </c>
      <c r="M435" s="662">
        <v>189.92</v>
      </c>
      <c r="N435" s="661">
        <v>1</v>
      </c>
      <c r="O435" s="742">
        <v>0.5</v>
      </c>
      <c r="P435" s="662">
        <v>189.92</v>
      </c>
      <c r="Q435" s="677">
        <v>1</v>
      </c>
      <c r="R435" s="661">
        <v>1</v>
      </c>
      <c r="S435" s="677">
        <v>1</v>
      </c>
      <c r="T435" s="742">
        <v>0.5</v>
      </c>
      <c r="U435" s="700">
        <v>1</v>
      </c>
    </row>
    <row r="436" spans="1:21" ht="14.4" customHeight="1" x14ac:dyDescent="0.3">
      <c r="A436" s="660">
        <v>22</v>
      </c>
      <c r="B436" s="661" t="s">
        <v>539</v>
      </c>
      <c r="C436" s="661">
        <v>89301222</v>
      </c>
      <c r="D436" s="740" t="s">
        <v>1642</v>
      </c>
      <c r="E436" s="741" t="s">
        <v>1060</v>
      </c>
      <c r="F436" s="661" t="s">
        <v>1045</v>
      </c>
      <c r="G436" s="661" t="s">
        <v>1277</v>
      </c>
      <c r="H436" s="661" t="s">
        <v>540</v>
      </c>
      <c r="I436" s="661" t="s">
        <v>1630</v>
      </c>
      <c r="J436" s="661" t="s">
        <v>1279</v>
      </c>
      <c r="K436" s="661" t="s">
        <v>1631</v>
      </c>
      <c r="L436" s="662">
        <v>136.58000000000001</v>
      </c>
      <c r="M436" s="662">
        <v>136.58000000000001</v>
      </c>
      <c r="N436" s="661">
        <v>1</v>
      </c>
      <c r="O436" s="742">
        <v>1</v>
      </c>
      <c r="P436" s="662">
        <v>136.58000000000001</v>
      </c>
      <c r="Q436" s="677">
        <v>1</v>
      </c>
      <c r="R436" s="661">
        <v>1</v>
      </c>
      <c r="S436" s="677">
        <v>1</v>
      </c>
      <c r="T436" s="742">
        <v>1</v>
      </c>
      <c r="U436" s="700">
        <v>1</v>
      </c>
    </row>
    <row r="437" spans="1:21" ht="14.4" customHeight="1" x14ac:dyDescent="0.3">
      <c r="A437" s="660">
        <v>22</v>
      </c>
      <c r="B437" s="661" t="s">
        <v>539</v>
      </c>
      <c r="C437" s="661">
        <v>89301222</v>
      </c>
      <c r="D437" s="740" t="s">
        <v>1642</v>
      </c>
      <c r="E437" s="741" t="s">
        <v>1060</v>
      </c>
      <c r="F437" s="661" t="s">
        <v>1045</v>
      </c>
      <c r="G437" s="661" t="s">
        <v>1277</v>
      </c>
      <c r="H437" s="661" t="s">
        <v>540</v>
      </c>
      <c r="I437" s="661" t="s">
        <v>1630</v>
      </c>
      <c r="J437" s="661" t="s">
        <v>1279</v>
      </c>
      <c r="K437" s="661" t="s">
        <v>1631</v>
      </c>
      <c r="L437" s="662">
        <v>99.15</v>
      </c>
      <c r="M437" s="662">
        <v>99.15</v>
      </c>
      <c r="N437" s="661">
        <v>1</v>
      </c>
      <c r="O437" s="742">
        <v>0.5</v>
      </c>
      <c r="P437" s="662">
        <v>99.15</v>
      </c>
      <c r="Q437" s="677">
        <v>1</v>
      </c>
      <c r="R437" s="661">
        <v>1</v>
      </c>
      <c r="S437" s="677">
        <v>1</v>
      </c>
      <c r="T437" s="742">
        <v>0.5</v>
      </c>
      <c r="U437" s="700">
        <v>1</v>
      </c>
    </row>
    <row r="438" spans="1:21" ht="14.4" customHeight="1" x14ac:dyDescent="0.3">
      <c r="A438" s="660">
        <v>22</v>
      </c>
      <c r="B438" s="661" t="s">
        <v>539</v>
      </c>
      <c r="C438" s="661">
        <v>89301222</v>
      </c>
      <c r="D438" s="740" t="s">
        <v>1642</v>
      </c>
      <c r="E438" s="741" t="s">
        <v>1060</v>
      </c>
      <c r="F438" s="661" t="s">
        <v>1045</v>
      </c>
      <c r="G438" s="661" t="s">
        <v>1282</v>
      </c>
      <c r="H438" s="661" t="s">
        <v>786</v>
      </c>
      <c r="I438" s="661" t="s">
        <v>1632</v>
      </c>
      <c r="J438" s="661" t="s">
        <v>1564</v>
      </c>
      <c r="K438" s="661" t="s">
        <v>1633</v>
      </c>
      <c r="L438" s="662">
        <v>193.26</v>
      </c>
      <c r="M438" s="662">
        <v>193.26</v>
      </c>
      <c r="N438" s="661">
        <v>1</v>
      </c>
      <c r="O438" s="742">
        <v>0.5</v>
      </c>
      <c r="P438" s="662"/>
      <c r="Q438" s="677">
        <v>0</v>
      </c>
      <c r="R438" s="661"/>
      <c r="S438" s="677">
        <v>0</v>
      </c>
      <c r="T438" s="742"/>
      <c r="U438" s="700">
        <v>0</v>
      </c>
    </row>
    <row r="439" spans="1:21" ht="14.4" customHeight="1" x14ac:dyDescent="0.3">
      <c r="A439" s="660">
        <v>22</v>
      </c>
      <c r="B439" s="661" t="s">
        <v>539</v>
      </c>
      <c r="C439" s="661">
        <v>89301222</v>
      </c>
      <c r="D439" s="740" t="s">
        <v>1642</v>
      </c>
      <c r="E439" s="741" t="s">
        <v>1060</v>
      </c>
      <c r="F439" s="661" t="s">
        <v>1045</v>
      </c>
      <c r="G439" s="661" t="s">
        <v>1294</v>
      </c>
      <c r="H439" s="661" t="s">
        <v>786</v>
      </c>
      <c r="I439" s="661" t="s">
        <v>1634</v>
      </c>
      <c r="J439" s="661" t="s">
        <v>1296</v>
      </c>
      <c r="K439" s="661" t="s">
        <v>1112</v>
      </c>
      <c r="L439" s="662">
        <v>67.42</v>
      </c>
      <c r="M439" s="662">
        <v>67.42</v>
      </c>
      <c r="N439" s="661">
        <v>1</v>
      </c>
      <c r="O439" s="742">
        <v>1</v>
      </c>
      <c r="P439" s="662">
        <v>67.42</v>
      </c>
      <c r="Q439" s="677">
        <v>1</v>
      </c>
      <c r="R439" s="661">
        <v>1</v>
      </c>
      <c r="S439" s="677">
        <v>1</v>
      </c>
      <c r="T439" s="742">
        <v>1</v>
      </c>
      <c r="U439" s="700">
        <v>1</v>
      </c>
    </row>
    <row r="440" spans="1:21" ht="14.4" customHeight="1" x14ac:dyDescent="0.3">
      <c r="A440" s="660">
        <v>22</v>
      </c>
      <c r="B440" s="661" t="s">
        <v>539</v>
      </c>
      <c r="C440" s="661">
        <v>89301222</v>
      </c>
      <c r="D440" s="740" t="s">
        <v>1642</v>
      </c>
      <c r="E440" s="741" t="s">
        <v>1060</v>
      </c>
      <c r="F440" s="661" t="s">
        <v>1045</v>
      </c>
      <c r="G440" s="661" t="s">
        <v>1305</v>
      </c>
      <c r="H440" s="661" t="s">
        <v>540</v>
      </c>
      <c r="I440" s="661" t="s">
        <v>776</v>
      </c>
      <c r="J440" s="661" t="s">
        <v>777</v>
      </c>
      <c r="K440" s="661" t="s">
        <v>778</v>
      </c>
      <c r="L440" s="662">
        <v>113.37</v>
      </c>
      <c r="M440" s="662">
        <v>113.37</v>
      </c>
      <c r="N440" s="661">
        <v>1</v>
      </c>
      <c r="O440" s="742">
        <v>0.5</v>
      </c>
      <c r="P440" s="662">
        <v>113.37</v>
      </c>
      <c r="Q440" s="677">
        <v>1</v>
      </c>
      <c r="R440" s="661">
        <v>1</v>
      </c>
      <c r="S440" s="677">
        <v>1</v>
      </c>
      <c r="T440" s="742">
        <v>0.5</v>
      </c>
      <c r="U440" s="700">
        <v>1</v>
      </c>
    </row>
    <row r="441" spans="1:21" ht="14.4" customHeight="1" x14ac:dyDescent="0.3">
      <c r="A441" s="660">
        <v>22</v>
      </c>
      <c r="B441" s="661" t="s">
        <v>539</v>
      </c>
      <c r="C441" s="661">
        <v>89301222</v>
      </c>
      <c r="D441" s="740" t="s">
        <v>1642</v>
      </c>
      <c r="E441" s="741" t="s">
        <v>1060</v>
      </c>
      <c r="F441" s="661" t="s">
        <v>1045</v>
      </c>
      <c r="G441" s="661" t="s">
        <v>1635</v>
      </c>
      <c r="H441" s="661" t="s">
        <v>786</v>
      </c>
      <c r="I441" s="661" t="s">
        <v>1636</v>
      </c>
      <c r="J441" s="661" t="s">
        <v>1637</v>
      </c>
      <c r="K441" s="661" t="s">
        <v>1231</v>
      </c>
      <c r="L441" s="662">
        <v>32.74</v>
      </c>
      <c r="M441" s="662">
        <v>32.74</v>
      </c>
      <c r="N441" s="661">
        <v>1</v>
      </c>
      <c r="O441" s="742">
        <v>0.5</v>
      </c>
      <c r="P441" s="662"/>
      <c r="Q441" s="677">
        <v>0</v>
      </c>
      <c r="R441" s="661"/>
      <c r="S441" s="677">
        <v>0</v>
      </c>
      <c r="T441" s="742"/>
      <c r="U441" s="700">
        <v>0</v>
      </c>
    </row>
    <row r="442" spans="1:21" ht="14.4" customHeight="1" x14ac:dyDescent="0.3">
      <c r="A442" s="660">
        <v>22</v>
      </c>
      <c r="B442" s="661" t="s">
        <v>539</v>
      </c>
      <c r="C442" s="661">
        <v>89301222</v>
      </c>
      <c r="D442" s="740" t="s">
        <v>1642</v>
      </c>
      <c r="E442" s="741" t="s">
        <v>1060</v>
      </c>
      <c r="F442" s="661" t="s">
        <v>1045</v>
      </c>
      <c r="G442" s="661" t="s">
        <v>1160</v>
      </c>
      <c r="H442" s="661" t="s">
        <v>540</v>
      </c>
      <c r="I442" s="661" t="s">
        <v>1363</v>
      </c>
      <c r="J442" s="661" t="s">
        <v>1364</v>
      </c>
      <c r="K442" s="661" t="s">
        <v>1304</v>
      </c>
      <c r="L442" s="662">
        <v>286.63</v>
      </c>
      <c r="M442" s="662">
        <v>286.63</v>
      </c>
      <c r="N442" s="661">
        <v>1</v>
      </c>
      <c r="O442" s="742">
        <v>1</v>
      </c>
      <c r="P442" s="662"/>
      <c r="Q442" s="677">
        <v>0</v>
      </c>
      <c r="R442" s="661"/>
      <c r="S442" s="677">
        <v>0</v>
      </c>
      <c r="T442" s="742"/>
      <c r="U442" s="700">
        <v>0</v>
      </c>
    </row>
    <row r="443" spans="1:21" ht="14.4" customHeight="1" x14ac:dyDescent="0.3">
      <c r="A443" s="660">
        <v>22</v>
      </c>
      <c r="B443" s="661" t="s">
        <v>539</v>
      </c>
      <c r="C443" s="661">
        <v>89301222</v>
      </c>
      <c r="D443" s="740" t="s">
        <v>1642</v>
      </c>
      <c r="E443" s="741" t="s">
        <v>1060</v>
      </c>
      <c r="F443" s="661" t="s">
        <v>1045</v>
      </c>
      <c r="G443" s="661" t="s">
        <v>1160</v>
      </c>
      <c r="H443" s="661" t="s">
        <v>540</v>
      </c>
      <c r="I443" s="661" t="s">
        <v>1638</v>
      </c>
      <c r="J443" s="661" t="s">
        <v>1639</v>
      </c>
      <c r="K443" s="661" t="s">
        <v>1640</v>
      </c>
      <c r="L443" s="662">
        <v>0</v>
      </c>
      <c r="M443" s="662">
        <v>0</v>
      </c>
      <c r="N443" s="661">
        <v>1</v>
      </c>
      <c r="O443" s="742">
        <v>1</v>
      </c>
      <c r="P443" s="662"/>
      <c r="Q443" s="677"/>
      <c r="R443" s="661"/>
      <c r="S443" s="677">
        <v>0</v>
      </c>
      <c r="T443" s="742"/>
      <c r="U443" s="700">
        <v>0</v>
      </c>
    </row>
    <row r="444" spans="1:21" ht="14.4" customHeight="1" thickBot="1" x14ac:dyDescent="0.35">
      <c r="A444" s="666">
        <v>22</v>
      </c>
      <c r="B444" s="667" t="s">
        <v>539</v>
      </c>
      <c r="C444" s="667">
        <v>89301222</v>
      </c>
      <c r="D444" s="743" t="s">
        <v>1642</v>
      </c>
      <c r="E444" s="744" t="s">
        <v>1060</v>
      </c>
      <c r="F444" s="667" t="s">
        <v>1045</v>
      </c>
      <c r="G444" s="667" t="s">
        <v>1365</v>
      </c>
      <c r="H444" s="667" t="s">
        <v>540</v>
      </c>
      <c r="I444" s="667" t="s">
        <v>1368</v>
      </c>
      <c r="J444" s="667" t="s">
        <v>1367</v>
      </c>
      <c r="K444" s="667" t="s">
        <v>646</v>
      </c>
      <c r="L444" s="668">
        <v>0</v>
      </c>
      <c r="M444" s="668">
        <v>0</v>
      </c>
      <c r="N444" s="667">
        <v>1</v>
      </c>
      <c r="O444" s="745">
        <v>0.5</v>
      </c>
      <c r="P444" s="668">
        <v>0</v>
      </c>
      <c r="Q444" s="678"/>
      <c r="R444" s="667">
        <v>1</v>
      </c>
      <c r="S444" s="678">
        <v>1</v>
      </c>
      <c r="T444" s="745">
        <v>0.5</v>
      </c>
      <c r="U444" s="7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1644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235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1052</v>
      </c>
      <c r="B5" s="229">
        <v>4128.3400000000011</v>
      </c>
      <c r="C5" s="739">
        <v>7.7834581952612336E-2</v>
      </c>
      <c r="D5" s="229">
        <v>48911.579999999987</v>
      </c>
      <c r="E5" s="739">
        <v>0.92216541804738761</v>
      </c>
      <c r="F5" s="747">
        <v>53039.919999999991</v>
      </c>
    </row>
    <row r="6" spans="1:6" ht="14.4" customHeight="1" x14ac:dyDescent="0.3">
      <c r="A6" s="687" t="s">
        <v>1054</v>
      </c>
      <c r="B6" s="664">
        <v>3708.09</v>
      </c>
      <c r="C6" s="677">
        <v>8.2885646959525133E-2</v>
      </c>
      <c r="D6" s="664">
        <v>41029.330000000009</v>
      </c>
      <c r="E6" s="677">
        <v>0.91711435304047473</v>
      </c>
      <c r="F6" s="665">
        <v>44737.420000000013</v>
      </c>
    </row>
    <row r="7" spans="1:6" ht="14.4" customHeight="1" x14ac:dyDescent="0.3">
      <c r="A7" s="687" t="s">
        <v>1057</v>
      </c>
      <c r="B7" s="664">
        <v>3201.5000000000005</v>
      </c>
      <c r="C7" s="677">
        <v>7.8516921665789913E-2</v>
      </c>
      <c r="D7" s="664">
        <v>37573.149999999994</v>
      </c>
      <c r="E7" s="677">
        <v>0.92148307833421006</v>
      </c>
      <c r="F7" s="665">
        <v>40774.649999999994</v>
      </c>
    </row>
    <row r="8" spans="1:6" ht="14.4" customHeight="1" x14ac:dyDescent="0.3">
      <c r="A8" s="687" t="s">
        <v>1051</v>
      </c>
      <c r="B8" s="664">
        <v>2260.9</v>
      </c>
      <c r="C8" s="677">
        <v>5.5219512766993627E-2</v>
      </c>
      <c r="D8" s="664">
        <v>38682.960000000006</v>
      </c>
      <c r="E8" s="677">
        <v>0.94478048723300634</v>
      </c>
      <c r="F8" s="665">
        <v>40943.860000000008</v>
      </c>
    </row>
    <row r="9" spans="1:6" ht="14.4" customHeight="1" x14ac:dyDescent="0.3">
      <c r="A9" s="687" t="s">
        <v>1060</v>
      </c>
      <c r="B9" s="664">
        <v>935.73</v>
      </c>
      <c r="C9" s="677">
        <v>2.9736526991778152E-2</v>
      </c>
      <c r="D9" s="664">
        <v>30531.629999999997</v>
      </c>
      <c r="E9" s="677">
        <v>0.97026347300822191</v>
      </c>
      <c r="F9" s="665">
        <v>31467.359999999997</v>
      </c>
    </row>
    <row r="10" spans="1:6" ht="14.4" customHeight="1" x14ac:dyDescent="0.3">
      <c r="A10" s="687" t="s">
        <v>1059</v>
      </c>
      <c r="B10" s="664">
        <v>347.04</v>
      </c>
      <c r="C10" s="677">
        <v>3.2576096782096657E-2</v>
      </c>
      <c r="D10" s="664">
        <v>10306.170000000002</v>
      </c>
      <c r="E10" s="677">
        <v>0.96742390321790328</v>
      </c>
      <c r="F10" s="665">
        <v>10653.210000000003</v>
      </c>
    </row>
    <row r="11" spans="1:6" ht="14.4" customHeight="1" x14ac:dyDescent="0.3">
      <c r="A11" s="687" t="s">
        <v>1058</v>
      </c>
      <c r="B11" s="664">
        <v>176.9</v>
      </c>
      <c r="C11" s="677">
        <v>4.0225023648402823E-2</v>
      </c>
      <c r="D11" s="664">
        <v>4220.8600000000006</v>
      </c>
      <c r="E11" s="677">
        <v>0.95977497635159725</v>
      </c>
      <c r="F11" s="665">
        <v>4397.76</v>
      </c>
    </row>
    <row r="12" spans="1:6" ht="14.4" customHeight="1" x14ac:dyDescent="0.3">
      <c r="A12" s="687" t="s">
        <v>1056</v>
      </c>
      <c r="B12" s="664">
        <v>86.76</v>
      </c>
      <c r="C12" s="677">
        <v>4.9271938393039685E-2</v>
      </c>
      <c r="D12" s="664">
        <v>1674.0800000000002</v>
      </c>
      <c r="E12" s="677">
        <v>0.95072806160696033</v>
      </c>
      <c r="F12" s="665">
        <v>1760.8400000000001</v>
      </c>
    </row>
    <row r="13" spans="1:6" ht="14.4" customHeight="1" thickBot="1" x14ac:dyDescent="0.35">
      <c r="A13" s="688" t="s">
        <v>1055</v>
      </c>
      <c r="B13" s="679"/>
      <c r="C13" s="680">
        <v>0</v>
      </c>
      <c r="D13" s="679">
        <v>666.62</v>
      </c>
      <c r="E13" s="680">
        <v>1</v>
      </c>
      <c r="F13" s="681">
        <v>666.62</v>
      </c>
    </row>
    <row r="14" spans="1:6" ht="14.4" customHeight="1" thickBot="1" x14ac:dyDescent="0.35">
      <c r="A14" s="682" t="s">
        <v>3</v>
      </c>
      <c r="B14" s="683">
        <v>14845.260000000002</v>
      </c>
      <c r="C14" s="684">
        <v>6.4984912557973243E-2</v>
      </c>
      <c r="D14" s="683">
        <v>213596.37999999998</v>
      </c>
      <c r="E14" s="684">
        <v>0.93501508744202677</v>
      </c>
      <c r="F14" s="685">
        <v>228441.63999999998</v>
      </c>
    </row>
    <row r="15" spans="1:6" ht="14.4" customHeight="1" thickBot="1" x14ac:dyDescent="0.35"/>
    <row r="16" spans="1:6" ht="14.4" customHeight="1" x14ac:dyDescent="0.3">
      <c r="A16" s="748" t="s">
        <v>1006</v>
      </c>
      <c r="B16" s="229">
        <v>11669.330000000004</v>
      </c>
      <c r="C16" s="739">
        <v>5.4112069423232781E-2</v>
      </c>
      <c r="D16" s="229">
        <v>203981.8200000003</v>
      </c>
      <c r="E16" s="739">
        <v>0.94588793057676712</v>
      </c>
      <c r="F16" s="747">
        <v>215651.15000000031</v>
      </c>
    </row>
    <row r="17" spans="1:6" ht="14.4" customHeight="1" x14ac:dyDescent="0.3">
      <c r="A17" s="687" t="s">
        <v>1645</v>
      </c>
      <c r="B17" s="664">
        <v>627.96</v>
      </c>
      <c r="C17" s="677">
        <v>1</v>
      </c>
      <c r="D17" s="664"/>
      <c r="E17" s="677">
        <v>0</v>
      </c>
      <c r="F17" s="665">
        <v>627.96</v>
      </c>
    </row>
    <row r="18" spans="1:6" ht="14.4" customHeight="1" x14ac:dyDescent="0.3">
      <c r="A18" s="687" t="s">
        <v>1646</v>
      </c>
      <c r="B18" s="664">
        <v>554.51</v>
      </c>
      <c r="C18" s="677">
        <v>1</v>
      </c>
      <c r="D18" s="664"/>
      <c r="E18" s="677">
        <v>0</v>
      </c>
      <c r="F18" s="665">
        <v>554.51</v>
      </c>
    </row>
    <row r="19" spans="1:6" ht="14.4" customHeight="1" x14ac:dyDescent="0.3">
      <c r="A19" s="687" t="s">
        <v>1647</v>
      </c>
      <c r="B19" s="664">
        <v>466.93999999999994</v>
      </c>
      <c r="C19" s="677">
        <v>0.91229509798175179</v>
      </c>
      <c r="D19" s="664">
        <v>44.89</v>
      </c>
      <c r="E19" s="677">
        <v>8.7704902018248265E-2</v>
      </c>
      <c r="F19" s="665">
        <v>511.82999999999993</v>
      </c>
    </row>
    <row r="20" spans="1:6" ht="14.4" customHeight="1" x14ac:dyDescent="0.3">
      <c r="A20" s="687" t="s">
        <v>1648</v>
      </c>
      <c r="B20" s="664">
        <v>386.39</v>
      </c>
      <c r="C20" s="677">
        <v>1</v>
      </c>
      <c r="D20" s="664"/>
      <c r="E20" s="677">
        <v>0</v>
      </c>
      <c r="F20" s="665">
        <v>386.39</v>
      </c>
    </row>
    <row r="21" spans="1:6" ht="14.4" customHeight="1" x14ac:dyDescent="0.3">
      <c r="A21" s="687" t="s">
        <v>1649</v>
      </c>
      <c r="B21" s="664">
        <v>288.82</v>
      </c>
      <c r="C21" s="677">
        <v>0.5332422502446319</v>
      </c>
      <c r="D21" s="664">
        <v>252.81</v>
      </c>
      <c r="E21" s="677">
        <v>0.46675774975536805</v>
      </c>
      <c r="F21" s="665">
        <v>541.63</v>
      </c>
    </row>
    <row r="22" spans="1:6" ht="14.4" customHeight="1" x14ac:dyDescent="0.3">
      <c r="A22" s="687" t="s">
        <v>1650</v>
      </c>
      <c r="B22" s="664">
        <v>222.25</v>
      </c>
      <c r="C22" s="677">
        <v>0.18167030415982083</v>
      </c>
      <c r="D22" s="664">
        <v>1001.12</v>
      </c>
      <c r="E22" s="677">
        <v>0.81832969584017923</v>
      </c>
      <c r="F22" s="665">
        <v>1223.3699999999999</v>
      </c>
    </row>
    <row r="23" spans="1:6" ht="14.4" customHeight="1" x14ac:dyDescent="0.3">
      <c r="A23" s="687" t="s">
        <v>1651</v>
      </c>
      <c r="B23" s="664">
        <v>201.75</v>
      </c>
      <c r="C23" s="677">
        <v>1</v>
      </c>
      <c r="D23" s="664"/>
      <c r="E23" s="677">
        <v>0</v>
      </c>
      <c r="F23" s="665">
        <v>201.75</v>
      </c>
    </row>
    <row r="24" spans="1:6" ht="14.4" customHeight="1" x14ac:dyDescent="0.3">
      <c r="A24" s="687" t="s">
        <v>1009</v>
      </c>
      <c r="B24" s="664">
        <v>176.9</v>
      </c>
      <c r="C24" s="677">
        <v>0.769096995782792</v>
      </c>
      <c r="D24" s="664">
        <v>53.110000000000014</v>
      </c>
      <c r="E24" s="677">
        <v>0.230903004217208</v>
      </c>
      <c r="F24" s="665">
        <v>230.01000000000002</v>
      </c>
    </row>
    <row r="25" spans="1:6" ht="14.4" customHeight="1" x14ac:dyDescent="0.3">
      <c r="A25" s="687" t="s">
        <v>1652</v>
      </c>
      <c r="B25" s="664">
        <v>75.69</v>
      </c>
      <c r="C25" s="677">
        <v>0.52889385787156729</v>
      </c>
      <c r="D25" s="664">
        <v>67.42</v>
      </c>
      <c r="E25" s="677">
        <v>0.47110614212843266</v>
      </c>
      <c r="F25" s="665">
        <v>143.11000000000001</v>
      </c>
    </row>
    <row r="26" spans="1:6" ht="14.4" customHeight="1" x14ac:dyDescent="0.3">
      <c r="A26" s="687" t="s">
        <v>1653</v>
      </c>
      <c r="B26" s="664">
        <v>67.069999999999993</v>
      </c>
      <c r="C26" s="677">
        <v>1</v>
      </c>
      <c r="D26" s="664"/>
      <c r="E26" s="677">
        <v>0</v>
      </c>
      <c r="F26" s="665">
        <v>67.069999999999993</v>
      </c>
    </row>
    <row r="27" spans="1:6" ht="14.4" customHeight="1" x14ac:dyDescent="0.3">
      <c r="A27" s="687" t="s">
        <v>1654</v>
      </c>
      <c r="B27" s="664">
        <v>60.02</v>
      </c>
      <c r="C27" s="677">
        <v>1</v>
      </c>
      <c r="D27" s="664"/>
      <c r="E27" s="677">
        <v>0</v>
      </c>
      <c r="F27" s="665">
        <v>60.02</v>
      </c>
    </row>
    <row r="28" spans="1:6" ht="14.4" customHeight="1" x14ac:dyDescent="0.3">
      <c r="A28" s="687" t="s">
        <v>1655</v>
      </c>
      <c r="B28" s="664">
        <v>47.63</v>
      </c>
      <c r="C28" s="677">
        <v>0.33335666293393063</v>
      </c>
      <c r="D28" s="664">
        <v>95.25</v>
      </c>
      <c r="E28" s="677">
        <v>0.66664333706606949</v>
      </c>
      <c r="F28" s="665">
        <v>142.88</v>
      </c>
    </row>
    <row r="29" spans="1:6" ht="14.4" customHeight="1" x14ac:dyDescent="0.3">
      <c r="A29" s="687" t="s">
        <v>1656</v>
      </c>
      <c r="B29" s="664"/>
      <c r="C29" s="677">
        <v>0</v>
      </c>
      <c r="D29" s="664">
        <v>168.78</v>
      </c>
      <c r="E29" s="677">
        <v>1</v>
      </c>
      <c r="F29" s="665">
        <v>168.78</v>
      </c>
    </row>
    <row r="30" spans="1:6" ht="14.4" customHeight="1" x14ac:dyDescent="0.3">
      <c r="A30" s="687" t="s">
        <v>1657</v>
      </c>
      <c r="B30" s="664">
        <v>0</v>
      </c>
      <c r="C30" s="677">
        <v>0</v>
      </c>
      <c r="D30" s="664">
        <v>4215.3100000000004</v>
      </c>
      <c r="E30" s="677">
        <v>1</v>
      </c>
      <c r="F30" s="665">
        <v>4215.3100000000004</v>
      </c>
    </row>
    <row r="31" spans="1:6" ht="14.4" customHeight="1" x14ac:dyDescent="0.3">
      <c r="A31" s="687" t="s">
        <v>1658</v>
      </c>
      <c r="B31" s="664">
        <v>0</v>
      </c>
      <c r="C31" s="677"/>
      <c r="D31" s="664"/>
      <c r="E31" s="677"/>
      <c r="F31" s="665">
        <v>0</v>
      </c>
    </row>
    <row r="32" spans="1:6" ht="14.4" customHeight="1" x14ac:dyDescent="0.3">
      <c r="A32" s="687" t="s">
        <v>1659</v>
      </c>
      <c r="B32" s="664">
        <v>0</v>
      </c>
      <c r="C32" s="677"/>
      <c r="D32" s="664"/>
      <c r="E32" s="677"/>
      <c r="F32" s="665">
        <v>0</v>
      </c>
    </row>
    <row r="33" spans="1:6" ht="14.4" customHeight="1" x14ac:dyDescent="0.3">
      <c r="A33" s="687" t="s">
        <v>1660</v>
      </c>
      <c r="B33" s="664">
        <v>0</v>
      </c>
      <c r="C33" s="677">
        <v>0</v>
      </c>
      <c r="D33" s="664">
        <v>231.12</v>
      </c>
      <c r="E33" s="677">
        <v>1</v>
      </c>
      <c r="F33" s="665">
        <v>231.12</v>
      </c>
    </row>
    <row r="34" spans="1:6" ht="14.4" customHeight="1" x14ac:dyDescent="0.3">
      <c r="A34" s="687" t="s">
        <v>1015</v>
      </c>
      <c r="B34" s="664"/>
      <c r="C34" s="677">
        <v>0</v>
      </c>
      <c r="D34" s="664">
        <v>32.74</v>
      </c>
      <c r="E34" s="677">
        <v>1</v>
      </c>
      <c r="F34" s="665">
        <v>32.74</v>
      </c>
    </row>
    <row r="35" spans="1:6" ht="14.4" customHeight="1" x14ac:dyDescent="0.3">
      <c r="A35" s="687" t="s">
        <v>1661</v>
      </c>
      <c r="B35" s="664"/>
      <c r="C35" s="677">
        <v>0</v>
      </c>
      <c r="D35" s="664">
        <v>41.89</v>
      </c>
      <c r="E35" s="677">
        <v>1</v>
      </c>
      <c r="F35" s="665">
        <v>41.89</v>
      </c>
    </row>
    <row r="36" spans="1:6" ht="14.4" customHeight="1" x14ac:dyDescent="0.3">
      <c r="A36" s="687" t="s">
        <v>1662</v>
      </c>
      <c r="B36" s="664">
        <v>0</v>
      </c>
      <c r="C36" s="677"/>
      <c r="D36" s="664"/>
      <c r="E36" s="677"/>
      <c r="F36" s="665">
        <v>0</v>
      </c>
    </row>
    <row r="37" spans="1:6" ht="14.4" customHeight="1" x14ac:dyDescent="0.3">
      <c r="A37" s="687" t="s">
        <v>1010</v>
      </c>
      <c r="B37" s="664"/>
      <c r="C37" s="677"/>
      <c r="D37" s="664">
        <v>0</v>
      </c>
      <c r="E37" s="677"/>
      <c r="F37" s="665">
        <v>0</v>
      </c>
    </row>
    <row r="38" spans="1:6" ht="14.4" customHeight="1" x14ac:dyDescent="0.3">
      <c r="A38" s="687" t="s">
        <v>1013</v>
      </c>
      <c r="B38" s="664">
        <v>0</v>
      </c>
      <c r="C38" s="677">
        <v>0</v>
      </c>
      <c r="D38" s="664">
        <v>666.62</v>
      </c>
      <c r="E38" s="677">
        <v>1</v>
      </c>
      <c r="F38" s="665">
        <v>666.62</v>
      </c>
    </row>
    <row r="39" spans="1:6" ht="14.4" customHeight="1" x14ac:dyDescent="0.3">
      <c r="A39" s="687" t="s">
        <v>1663</v>
      </c>
      <c r="B39" s="664"/>
      <c r="C39" s="677">
        <v>0</v>
      </c>
      <c r="D39" s="664">
        <v>420.09000000000003</v>
      </c>
      <c r="E39" s="677">
        <v>1</v>
      </c>
      <c r="F39" s="665">
        <v>420.09000000000003</v>
      </c>
    </row>
    <row r="40" spans="1:6" ht="14.4" customHeight="1" x14ac:dyDescent="0.3">
      <c r="A40" s="687" t="s">
        <v>1012</v>
      </c>
      <c r="B40" s="664"/>
      <c r="C40" s="677">
        <v>0</v>
      </c>
      <c r="D40" s="664">
        <v>712.94</v>
      </c>
      <c r="E40" s="677">
        <v>1</v>
      </c>
      <c r="F40" s="665">
        <v>712.94</v>
      </c>
    </row>
    <row r="41" spans="1:6" ht="14.4" customHeight="1" x14ac:dyDescent="0.3">
      <c r="A41" s="687" t="s">
        <v>1664</v>
      </c>
      <c r="B41" s="664"/>
      <c r="C41" s="677">
        <v>0</v>
      </c>
      <c r="D41" s="664">
        <v>97.97</v>
      </c>
      <c r="E41" s="677">
        <v>1</v>
      </c>
      <c r="F41" s="665">
        <v>97.97</v>
      </c>
    </row>
    <row r="42" spans="1:6" ht="14.4" customHeight="1" x14ac:dyDescent="0.3">
      <c r="A42" s="687" t="s">
        <v>1665</v>
      </c>
      <c r="B42" s="664"/>
      <c r="C42" s="677">
        <v>0</v>
      </c>
      <c r="D42" s="664">
        <v>349.88</v>
      </c>
      <c r="E42" s="677">
        <v>1</v>
      </c>
      <c r="F42" s="665">
        <v>349.88</v>
      </c>
    </row>
    <row r="43" spans="1:6" ht="14.4" customHeight="1" x14ac:dyDescent="0.3">
      <c r="A43" s="687" t="s">
        <v>1666</v>
      </c>
      <c r="B43" s="664"/>
      <c r="C43" s="677">
        <v>0</v>
      </c>
      <c r="D43" s="664">
        <v>1162.6199999999999</v>
      </c>
      <c r="E43" s="677">
        <v>1</v>
      </c>
      <c r="F43" s="665">
        <v>1162.6199999999999</v>
      </c>
    </row>
    <row r="44" spans="1:6" ht="14.4" customHeight="1" thickBot="1" x14ac:dyDescent="0.35">
      <c r="A44" s="688" t="s">
        <v>1667</v>
      </c>
      <c r="B44" s="679">
        <v>0</v>
      </c>
      <c r="C44" s="680"/>
      <c r="D44" s="679"/>
      <c r="E44" s="680"/>
      <c r="F44" s="681">
        <v>0</v>
      </c>
    </row>
    <row r="45" spans="1:6" ht="14.4" customHeight="1" thickBot="1" x14ac:dyDescent="0.35">
      <c r="A45" s="682" t="s">
        <v>3</v>
      </c>
      <c r="B45" s="683">
        <v>14845.260000000002</v>
      </c>
      <c r="C45" s="684">
        <v>6.4984912557973146E-2</v>
      </c>
      <c r="D45" s="683">
        <v>213596.38000000027</v>
      </c>
      <c r="E45" s="684">
        <v>0.93501508744202655</v>
      </c>
      <c r="F45" s="685">
        <v>228441.64000000033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{024B81A9-EE47-4A33-9764-0F71A7A1898E}</x14:id>
        </ext>
      </extLst>
    </cfRule>
  </conditionalFormatting>
  <conditionalFormatting sqref="F16:F4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{E91D757D-67D6-4221-9C65-09664C519164}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4B81A9-EE47-4A33-9764-0F71A7A189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E91D757D-67D6-4221-9C65-09664C5191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1691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200</v>
      </c>
      <c r="G3" s="47">
        <f>SUBTOTAL(9,G6:G1048576)</f>
        <v>14845.26</v>
      </c>
      <c r="H3" s="48">
        <f>IF(M3=0,0,G3/M3)</f>
        <v>6.4984912557973187E-2</v>
      </c>
      <c r="I3" s="47">
        <f>SUBTOTAL(9,I6:I1048576)</f>
        <v>1951</v>
      </c>
      <c r="J3" s="47">
        <f>SUBTOTAL(9,J6:J1048576)</f>
        <v>213596.38000000012</v>
      </c>
      <c r="K3" s="48">
        <f>IF(M3=0,0,J3/M3)</f>
        <v>0.93501508744202666</v>
      </c>
      <c r="L3" s="47">
        <f>SUBTOTAL(9,L6:L1048576)</f>
        <v>2151</v>
      </c>
      <c r="M3" s="49">
        <f>SUBTOTAL(9,M6:M1048576)</f>
        <v>228441.64000000016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1051</v>
      </c>
      <c r="B6" s="734" t="s">
        <v>1668</v>
      </c>
      <c r="C6" s="734" t="s">
        <v>1291</v>
      </c>
      <c r="D6" s="734" t="s">
        <v>1292</v>
      </c>
      <c r="E6" s="734" t="s">
        <v>1293</v>
      </c>
      <c r="F6" s="229"/>
      <c r="G6" s="229"/>
      <c r="H6" s="739">
        <v>0</v>
      </c>
      <c r="I6" s="229">
        <v>1</v>
      </c>
      <c r="J6" s="229">
        <v>349.88</v>
      </c>
      <c r="K6" s="739">
        <v>1</v>
      </c>
      <c r="L6" s="229">
        <v>1</v>
      </c>
      <c r="M6" s="747">
        <v>349.88</v>
      </c>
    </row>
    <row r="7" spans="1:13" ht="14.4" customHeight="1" x14ac:dyDescent="0.3">
      <c r="A7" s="660" t="s">
        <v>1051</v>
      </c>
      <c r="B7" s="661" t="s">
        <v>1669</v>
      </c>
      <c r="C7" s="661" t="s">
        <v>1309</v>
      </c>
      <c r="D7" s="661" t="s">
        <v>1310</v>
      </c>
      <c r="E7" s="661" t="s">
        <v>1311</v>
      </c>
      <c r="F7" s="664"/>
      <c r="G7" s="664"/>
      <c r="H7" s="677">
        <v>0</v>
      </c>
      <c r="I7" s="664">
        <v>3</v>
      </c>
      <c r="J7" s="664">
        <v>420.09000000000003</v>
      </c>
      <c r="K7" s="677">
        <v>1</v>
      </c>
      <c r="L7" s="664">
        <v>3</v>
      </c>
      <c r="M7" s="665">
        <v>420.09000000000003</v>
      </c>
    </row>
    <row r="8" spans="1:13" ht="14.4" customHeight="1" x14ac:dyDescent="0.3">
      <c r="A8" s="660" t="s">
        <v>1051</v>
      </c>
      <c r="B8" s="661" t="s">
        <v>1670</v>
      </c>
      <c r="C8" s="661" t="s">
        <v>1251</v>
      </c>
      <c r="D8" s="661" t="s">
        <v>1252</v>
      </c>
      <c r="E8" s="661" t="s">
        <v>1253</v>
      </c>
      <c r="F8" s="664">
        <v>1</v>
      </c>
      <c r="G8" s="664">
        <v>0</v>
      </c>
      <c r="H8" s="677"/>
      <c r="I8" s="664"/>
      <c r="J8" s="664"/>
      <c r="K8" s="677"/>
      <c r="L8" s="664">
        <v>1</v>
      </c>
      <c r="M8" s="665">
        <v>0</v>
      </c>
    </row>
    <row r="9" spans="1:13" ht="14.4" customHeight="1" x14ac:dyDescent="0.3">
      <c r="A9" s="660" t="s">
        <v>1051</v>
      </c>
      <c r="B9" s="661" t="s">
        <v>1670</v>
      </c>
      <c r="C9" s="661" t="s">
        <v>1254</v>
      </c>
      <c r="D9" s="661" t="s">
        <v>1255</v>
      </c>
      <c r="E9" s="661" t="s">
        <v>1253</v>
      </c>
      <c r="F9" s="664">
        <v>1</v>
      </c>
      <c r="G9" s="664">
        <v>313.98</v>
      </c>
      <c r="H9" s="677">
        <v>1</v>
      </c>
      <c r="I9" s="664"/>
      <c r="J9" s="664"/>
      <c r="K9" s="677">
        <v>0</v>
      </c>
      <c r="L9" s="664">
        <v>1</v>
      </c>
      <c r="M9" s="665">
        <v>313.98</v>
      </c>
    </row>
    <row r="10" spans="1:13" ht="14.4" customHeight="1" x14ac:dyDescent="0.3">
      <c r="A10" s="660" t="s">
        <v>1051</v>
      </c>
      <c r="B10" s="661" t="s">
        <v>1671</v>
      </c>
      <c r="C10" s="661" t="s">
        <v>1271</v>
      </c>
      <c r="D10" s="661" t="s">
        <v>1272</v>
      </c>
      <c r="E10" s="661" t="s">
        <v>1273</v>
      </c>
      <c r="F10" s="664">
        <v>1</v>
      </c>
      <c r="G10" s="664">
        <v>60.02</v>
      </c>
      <c r="H10" s="677">
        <v>1</v>
      </c>
      <c r="I10" s="664"/>
      <c r="J10" s="664"/>
      <c r="K10" s="677">
        <v>0</v>
      </c>
      <c r="L10" s="664">
        <v>1</v>
      </c>
      <c r="M10" s="665">
        <v>60.02</v>
      </c>
    </row>
    <row r="11" spans="1:13" ht="14.4" customHeight="1" x14ac:dyDescent="0.3">
      <c r="A11" s="660" t="s">
        <v>1051</v>
      </c>
      <c r="B11" s="661" t="s">
        <v>1672</v>
      </c>
      <c r="C11" s="661" t="s">
        <v>1247</v>
      </c>
      <c r="D11" s="661" t="s">
        <v>1248</v>
      </c>
      <c r="E11" s="661" t="s">
        <v>1249</v>
      </c>
      <c r="F11" s="664">
        <v>1</v>
      </c>
      <c r="G11" s="664">
        <v>0</v>
      </c>
      <c r="H11" s="677"/>
      <c r="I11" s="664"/>
      <c r="J11" s="664"/>
      <c r="K11" s="677"/>
      <c r="L11" s="664">
        <v>1</v>
      </c>
      <c r="M11" s="665">
        <v>0</v>
      </c>
    </row>
    <row r="12" spans="1:13" ht="14.4" customHeight="1" x14ac:dyDescent="0.3">
      <c r="A12" s="660" t="s">
        <v>1051</v>
      </c>
      <c r="B12" s="661" t="s">
        <v>1673</v>
      </c>
      <c r="C12" s="661" t="s">
        <v>1317</v>
      </c>
      <c r="D12" s="661" t="s">
        <v>1318</v>
      </c>
      <c r="E12" s="661" t="s">
        <v>1319</v>
      </c>
      <c r="F12" s="664"/>
      <c r="G12" s="664"/>
      <c r="H12" s="677">
        <v>0</v>
      </c>
      <c r="I12" s="664">
        <v>1</v>
      </c>
      <c r="J12" s="664">
        <v>67.42</v>
      </c>
      <c r="K12" s="677">
        <v>1</v>
      </c>
      <c r="L12" s="664">
        <v>1</v>
      </c>
      <c r="M12" s="665">
        <v>67.42</v>
      </c>
    </row>
    <row r="13" spans="1:13" ht="14.4" customHeight="1" x14ac:dyDescent="0.3">
      <c r="A13" s="660" t="s">
        <v>1051</v>
      </c>
      <c r="B13" s="661" t="s">
        <v>1674</v>
      </c>
      <c r="C13" s="661" t="s">
        <v>1300</v>
      </c>
      <c r="D13" s="661" t="s">
        <v>1301</v>
      </c>
      <c r="E13" s="661" t="s">
        <v>1302</v>
      </c>
      <c r="F13" s="664">
        <v>1</v>
      </c>
      <c r="G13" s="664">
        <v>0</v>
      </c>
      <c r="H13" s="677"/>
      <c r="I13" s="664"/>
      <c r="J13" s="664"/>
      <c r="K13" s="677"/>
      <c r="L13" s="664">
        <v>1</v>
      </c>
      <c r="M13" s="665">
        <v>0</v>
      </c>
    </row>
    <row r="14" spans="1:13" ht="14.4" customHeight="1" x14ac:dyDescent="0.3">
      <c r="A14" s="660" t="s">
        <v>1051</v>
      </c>
      <c r="B14" s="661" t="s">
        <v>1675</v>
      </c>
      <c r="C14" s="661" t="s">
        <v>1297</v>
      </c>
      <c r="D14" s="661" t="s">
        <v>1298</v>
      </c>
      <c r="E14" s="661" t="s">
        <v>1142</v>
      </c>
      <c r="F14" s="664"/>
      <c r="G14" s="664"/>
      <c r="H14" s="677">
        <v>0</v>
      </c>
      <c r="I14" s="664">
        <v>1</v>
      </c>
      <c r="J14" s="664">
        <v>168.78</v>
      </c>
      <c r="K14" s="677">
        <v>1</v>
      </c>
      <c r="L14" s="664">
        <v>1</v>
      </c>
      <c r="M14" s="665">
        <v>168.78</v>
      </c>
    </row>
    <row r="15" spans="1:13" ht="14.4" customHeight="1" x14ac:dyDescent="0.3">
      <c r="A15" s="660" t="s">
        <v>1051</v>
      </c>
      <c r="B15" s="661" t="s">
        <v>1676</v>
      </c>
      <c r="C15" s="661" t="s">
        <v>1192</v>
      </c>
      <c r="D15" s="661" t="s">
        <v>1193</v>
      </c>
      <c r="E15" s="661" t="s">
        <v>1194</v>
      </c>
      <c r="F15" s="664">
        <v>1</v>
      </c>
      <c r="G15" s="664">
        <v>0</v>
      </c>
      <c r="H15" s="677"/>
      <c r="I15" s="664"/>
      <c r="J15" s="664"/>
      <c r="K15" s="677"/>
      <c r="L15" s="664">
        <v>1</v>
      </c>
      <c r="M15" s="665">
        <v>0</v>
      </c>
    </row>
    <row r="16" spans="1:13" ht="14.4" customHeight="1" x14ac:dyDescent="0.3">
      <c r="A16" s="660" t="s">
        <v>1051</v>
      </c>
      <c r="B16" s="661" t="s">
        <v>1677</v>
      </c>
      <c r="C16" s="661" t="s">
        <v>1339</v>
      </c>
      <c r="D16" s="661" t="s">
        <v>1340</v>
      </c>
      <c r="E16" s="661" t="s">
        <v>1341</v>
      </c>
      <c r="F16" s="664">
        <v>1</v>
      </c>
      <c r="G16" s="664">
        <v>0</v>
      </c>
      <c r="H16" s="677"/>
      <c r="I16" s="664"/>
      <c r="J16" s="664"/>
      <c r="K16" s="677"/>
      <c r="L16" s="664">
        <v>1</v>
      </c>
      <c r="M16" s="665">
        <v>0</v>
      </c>
    </row>
    <row r="17" spans="1:13" ht="14.4" customHeight="1" x14ac:dyDescent="0.3">
      <c r="A17" s="660" t="s">
        <v>1051</v>
      </c>
      <c r="B17" s="661" t="s">
        <v>1017</v>
      </c>
      <c r="C17" s="661" t="s">
        <v>1262</v>
      </c>
      <c r="D17" s="661" t="s">
        <v>1263</v>
      </c>
      <c r="E17" s="661" t="s">
        <v>1264</v>
      </c>
      <c r="F17" s="664">
        <v>12</v>
      </c>
      <c r="G17" s="664">
        <v>1041.1200000000001</v>
      </c>
      <c r="H17" s="677">
        <v>1</v>
      </c>
      <c r="I17" s="664"/>
      <c r="J17" s="664"/>
      <c r="K17" s="677">
        <v>0</v>
      </c>
      <c r="L17" s="664">
        <v>12</v>
      </c>
      <c r="M17" s="665">
        <v>1041.1200000000001</v>
      </c>
    </row>
    <row r="18" spans="1:13" ht="14.4" customHeight="1" x14ac:dyDescent="0.3">
      <c r="A18" s="660" t="s">
        <v>1051</v>
      </c>
      <c r="B18" s="661" t="s">
        <v>1017</v>
      </c>
      <c r="C18" s="661" t="s">
        <v>1072</v>
      </c>
      <c r="D18" s="661" t="s">
        <v>1073</v>
      </c>
      <c r="E18" s="661" t="s">
        <v>1074</v>
      </c>
      <c r="F18" s="664">
        <v>2</v>
      </c>
      <c r="G18" s="664">
        <v>216.92</v>
      </c>
      <c r="H18" s="677">
        <v>1</v>
      </c>
      <c r="I18" s="664"/>
      <c r="J18" s="664"/>
      <c r="K18" s="677">
        <v>0</v>
      </c>
      <c r="L18" s="664">
        <v>2</v>
      </c>
      <c r="M18" s="665">
        <v>216.92</v>
      </c>
    </row>
    <row r="19" spans="1:13" ht="14.4" customHeight="1" x14ac:dyDescent="0.3">
      <c r="A19" s="660" t="s">
        <v>1051</v>
      </c>
      <c r="B19" s="661" t="s">
        <v>1017</v>
      </c>
      <c r="C19" s="661" t="s">
        <v>1266</v>
      </c>
      <c r="D19" s="661" t="s">
        <v>793</v>
      </c>
      <c r="E19" s="661" t="s">
        <v>1267</v>
      </c>
      <c r="F19" s="664">
        <v>1</v>
      </c>
      <c r="G19" s="664">
        <v>86.76</v>
      </c>
      <c r="H19" s="677">
        <v>1</v>
      </c>
      <c r="I19" s="664"/>
      <c r="J19" s="664"/>
      <c r="K19" s="677">
        <v>0</v>
      </c>
      <c r="L19" s="664">
        <v>1</v>
      </c>
      <c r="M19" s="665">
        <v>86.76</v>
      </c>
    </row>
    <row r="20" spans="1:13" ht="14.4" customHeight="1" x14ac:dyDescent="0.3">
      <c r="A20" s="660" t="s">
        <v>1051</v>
      </c>
      <c r="B20" s="661" t="s">
        <v>1017</v>
      </c>
      <c r="C20" s="661" t="s">
        <v>1133</v>
      </c>
      <c r="D20" s="661" t="s">
        <v>1134</v>
      </c>
      <c r="E20" s="661" t="s">
        <v>1135</v>
      </c>
      <c r="F20" s="664"/>
      <c r="G20" s="664"/>
      <c r="H20" s="677">
        <v>0</v>
      </c>
      <c r="I20" s="664">
        <v>6</v>
      </c>
      <c r="J20" s="664">
        <v>390.41999999999996</v>
      </c>
      <c r="K20" s="677">
        <v>1</v>
      </c>
      <c r="L20" s="664">
        <v>6</v>
      </c>
      <c r="M20" s="665">
        <v>390.41999999999996</v>
      </c>
    </row>
    <row r="21" spans="1:13" ht="14.4" customHeight="1" x14ac:dyDescent="0.3">
      <c r="A21" s="660" t="s">
        <v>1051</v>
      </c>
      <c r="B21" s="661" t="s">
        <v>1017</v>
      </c>
      <c r="C21" s="661" t="s">
        <v>1075</v>
      </c>
      <c r="D21" s="661" t="s">
        <v>1073</v>
      </c>
      <c r="E21" s="661" t="s">
        <v>1074</v>
      </c>
      <c r="F21" s="664"/>
      <c r="G21" s="664"/>
      <c r="H21" s="677">
        <v>0</v>
      </c>
      <c r="I21" s="664">
        <v>41</v>
      </c>
      <c r="J21" s="664">
        <v>4446.8600000000006</v>
      </c>
      <c r="K21" s="677">
        <v>1</v>
      </c>
      <c r="L21" s="664">
        <v>41</v>
      </c>
      <c r="M21" s="665">
        <v>4446.8600000000006</v>
      </c>
    </row>
    <row r="22" spans="1:13" ht="14.4" customHeight="1" x14ac:dyDescent="0.3">
      <c r="A22" s="660" t="s">
        <v>1051</v>
      </c>
      <c r="B22" s="661" t="s">
        <v>1017</v>
      </c>
      <c r="C22" s="661" t="s">
        <v>1086</v>
      </c>
      <c r="D22" s="661" t="s">
        <v>811</v>
      </c>
      <c r="E22" s="661" t="s">
        <v>1087</v>
      </c>
      <c r="F22" s="664">
        <v>6</v>
      </c>
      <c r="G22" s="664">
        <v>0</v>
      </c>
      <c r="H22" s="677"/>
      <c r="I22" s="664"/>
      <c r="J22" s="664"/>
      <c r="K22" s="677"/>
      <c r="L22" s="664">
        <v>6</v>
      </c>
      <c r="M22" s="665">
        <v>0</v>
      </c>
    </row>
    <row r="23" spans="1:13" ht="14.4" customHeight="1" x14ac:dyDescent="0.3">
      <c r="A23" s="660" t="s">
        <v>1051</v>
      </c>
      <c r="B23" s="661" t="s">
        <v>1017</v>
      </c>
      <c r="C23" s="661" t="s">
        <v>810</v>
      </c>
      <c r="D23" s="661" t="s">
        <v>811</v>
      </c>
      <c r="E23" s="661" t="s">
        <v>1018</v>
      </c>
      <c r="F23" s="664"/>
      <c r="G23" s="664"/>
      <c r="H23" s="677">
        <v>0</v>
      </c>
      <c r="I23" s="664">
        <v>144</v>
      </c>
      <c r="J23" s="664">
        <v>18741.599999999999</v>
      </c>
      <c r="K23" s="677">
        <v>1</v>
      </c>
      <c r="L23" s="664">
        <v>144</v>
      </c>
      <c r="M23" s="665">
        <v>18741.599999999999</v>
      </c>
    </row>
    <row r="24" spans="1:13" ht="14.4" customHeight="1" x14ac:dyDescent="0.3">
      <c r="A24" s="660" t="s">
        <v>1051</v>
      </c>
      <c r="B24" s="661" t="s">
        <v>1017</v>
      </c>
      <c r="C24" s="661" t="s">
        <v>1168</v>
      </c>
      <c r="D24" s="661" t="s">
        <v>814</v>
      </c>
      <c r="E24" s="661" t="s">
        <v>1169</v>
      </c>
      <c r="F24" s="664"/>
      <c r="G24" s="664"/>
      <c r="H24" s="677">
        <v>0</v>
      </c>
      <c r="I24" s="664">
        <v>4</v>
      </c>
      <c r="J24" s="664">
        <v>202.28</v>
      </c>
      <c r="K24" s="677">
        <v>1</v>
      </c>
      <c r="L24" s="664">
        <v>4</v>
      </c>
      <c r="M24" s="665">
        <v>202.28</v>
      </c>
    </row>
    <row r="25" spans="1:13" ht="14.4" customHeight="1" x14ac:dyDescent="0.3">
      <c r="A25" s="660" t="s">
        <v>1051</v>
      </c>
      <c r="B25" s="661" t="s">
        <v>1017</v>
      </c>
      <c r="C25" s="661" t="s">
        <v>1078</v>
      </c>
      <c r="D25" s="661" t="s">
        <v>793</v>
      </c>
      <c r="E25" s="661" t="s">
        <v>1079</v>
      </c>
      <c r="F25" s="664">
        <v>3</v>
      </c>
      <c r="G25" s="664">
        <v>0</v>
      </c>
      <c r="H25" s="677"/>
      <c r="I25" s="664"/>
      <c r="J25" s="664"/>
      <c r="K25" s="677"/>
      <c r="L25" s="664">
        <v>3</v>
      </c>
      <c r="M25" s="665">
        <v>0</v>
      </c>
    </row>
    <row r="26" spans="1:13" ht="14.4" customHeight="1" x14ac:dyDescent="0.3">
      <c r="A26" s="660" t="s">
        <v>1051</v>
      </c>
      <c r="B26" s="661" t="s">
        <v>1017</v>
      </c>
      <c r="C26" s="661" t="s">
        <v>792</v>
      </c>
      <c r="D26" s="661" t="s">
        <v>793</v>
      </c>
      <c r="E26" s="661" t="s">
        <v>1019</v>
      </c>
      <c r="F26" s="664"/>
      <c r="G26" s="664"/>
      <c r="H26" s="677">
        <v>0</v>
      </c>
      <c r="I26" s="664">
        <v>155</v>
      </c>
      <c r="J26" s="664">
        <v>13447.800000000001</v>
      </c>
      <c r="K26" s="677">
        <v>1</v>
      </c>
      <c r="L26" s="664">
        <v>155</v>
      </c>
      <c r="M26" s="665">
        <v>13447.800000000001</v>
      </c>
    </row>
    <row r="27" spans="1:13" ht="14.4" customHeight="1" x14ac:dyDescent="0.3">
      <c r="A27" s="660" t="s">
        <v>1051</v>
      </c>
      <c r="B27" s="661" t="s">
        <v>1017</v>
      </c>
      <c r="C27" s="661" t="s">
        <v>1265</v>
      </c>
      <c r="D27" s="661" t="s">
        <v>811</v>
      </c>
      <c r="E27" s="661" t="s">
        <v>1018</v>
      </c>
      <c r="F27" s="664">
        <v>2</v>
      </c>
      <c r="G27" s="664">
        <v>260.3</v>
      </c>
      <c r="H27" s="677">
        <v>1</v>
      </c>
      <c r="I27" s="664"/>
      <c r="J27" s="664"/>
      <c r="K27" s="677">
        <v>0</v>
      </c>
      <c r="L27" s="664">
        <v>2</v>
      </c>
      <c r="M27" s="665">
        <v>260.3</v>
      </c>
    </row>
    <row r="28" spans="1:13" ht="14.4" customHeight="1" x14ac:dyDescent="0.3">
      <c r="A28" s="660" t="s">
        <v>1051</v>
      </c>
      <c r="B28" s="661" t="s">
        <v>1017</v>
      </c>
      <c r="C28" s="661" t="s">
        <v>1084</v>
      </c>
      <c r="D28" s="661" t="s">
        <v>793</v>
      </c>
      <c r="E28" s="661" t="s">
        <v>1085</v>
      </c>
      <c r="F28" s="664">
        <v>1</v>
      </c>
      <c r="G28" s="664">
        <v>0</v>
      </c>
      <c r="H28" s="677"/>
      <c r="I28" s="664"/>
      <c r="J28" s="664"/>
      <c r="K28" s="677"/>
      <c r="L28" s="664">
        <v>1</v>
      </c>
      <c r="M28" s="665">
        <v>0</v>
      </c>
    </row>
    <row r="29" spans="1:13" ht="14.4" customHeight="1" x14ac:dyDescent="0.3">
      <c r="A29" s="660" t="s">
        <v>1051</v>
      </c>
      <c r="B29" s="661" t="s">
        <v>1017</v>
      </c>
      <c r="C29" s="661" t="s">
        <v>1088</v>
      </c>
      <c r="D29" s="661" t="s">
        <v>1081</v>
      </c>
      <c r="E29" s="661" t="s">
        <v>1087</v>
      </c>
      <c r="F29" s="664">
        <v>3</v>
      </c>
      <c r="G29" s="664">
        <v>0</v>
      </c>
      <c r="H29" s="677"/>
      <c r="I29" s="664"/>
      <c r="J29" s="664"/>
      <c r="K29" s="677"/>
      <c r="L29" s="664">
        <v>3</v>
      </c>
      <c r="M29" s="665">
        <v>0</v>
      </c>
    </row>
    <row r="30" spans="1:13" ht="14.4" customHeight="1" x14ac:dyDescent="0.3">
      <c r="A30" s="660" t="s">
        <v>1051</v>
      </c>
      <c r="B30" s="661" t="s">
        <v>1017</v>
      </c>
      <c r="C30" s="661" t="s">
        <v>1089</v>
      </c>
      <c r="D30" s="661" t="s">
        <v>793</v>
      </c>
      <c r="E30" s="661" t="s">
        <v>1090</v>
      </c>
      <c r="F30" s="664">
        <v>1</v>
      </c>
      <c r="G30" s="664">
        <v>0</v>
      </c>
      <c r="H30" s="677"/>
      <c r="I30" s="664"/>
      <c r="J30" s="664"/>
      <c r="K30" s="677"/>
      <c r="L30" s="664">
        <v>1</v>
      </c>
      <c r="M30" s="665">
        <v>0</v>
      </c>
    </row>
    <row r="31" spans="1:13" ht="14.4" customHeight="1" x14ac:dyDescent="0.3">
      <c r="A31" s="660" t="s">
        <v>1051</v>
      </c>
      <c r="B31" s="661" t="s">
        <v>1020</v>
      </c>
      <c r="C31" s="661" t="s">
        <v>1189</v>
      </c>
      <c r="D31" s="661" t="s">
        <v>1188</v>
      </c>
      <c r="E31" s="661" t="s">
        <v>1190</v>
      </c>
      <c r="F31" s="664">
        <v>1</v>
      </c>
      <c r="G31" s="664">
        <v>0</v>
      </c>
      <c r="H31" s="677"/>
      <c r="I31" s="664"/>
      <c r="J31" s="664"/>
      <c r="K31" s="677"/>
      <c r="L31" s="664">
        <v>1</v>
      </c>
      <c r="M31" s="665">
        <v>0</v>
      </c>
    </row>
    <row r="32" spans="1:13" ht="14.4" customHeight="1" x14ac:dyDescent="0.3">
      <c r="A32" s="660" t="s">
        <v>1051</v>
      </c>
      <c r="B32" s="661" t="s">
        <v>1678</v>
      </c>
      <c r="C32" s="661" t="s">
        <v>1196</v>
      </c>
      <c r="D32" s="661" t="s">
        <v>1197</v>
      </c>
      <c r="E32" s="661" t="s">
        <v>1198</v>
      </c>
      <c r="F32" s="664">
        <v>1</v>
      </c>
      <c r="G32" s="664">
        <v>222.25</v>
      </c>
      <c r="H32" s="677">
        <v>1</v>
      </c>
      <c r="I32" s="664"/>
      <c r="J32" s="664"/>
      <c r="K32" s="677">
        <v>0</v>
      </c>
      <c r="L32" s="664">
        <v>1</v>
      </c>
      <c r="M32" s="665">
        <v>222.25</v>
      </c>
    </row>
    <row r="33" spans="1:13" ht="14.4" customHeight="1" x14ac:dyDescent="0.3">
      <c r="A33" s="660" t="s">
        <v>1051</v>
      </c>
      <c r="B33" s="661" t="s">
        <v>1678</v>
      </c>
      <c r="C33" s="661" t="s">
        <v>1199</v>
      </c>
      <c r="D33" s="661" t="s">
        <v>1200</v>
      </c>
      <c r="E33" s="661" t="s">
        <v>1198</v>
      </c>
      <c r="F33" s="664"/>
      <c r="G33" s="664"/>
      <c r="H33" s="677">
        <v>0</v>
      </c>
      <c r="I33" s="664">
        <v>2</v>
      </c>
      <c r="J33" s="664">
        <v>250.28</v>
      </c>
      <c r="K33" s="677">
        <v>1</v>
      </c>
      <c r="L33" s="664">
        <v>2</v>
      </c>
      <c r="M33" s="665">
        <v>250.28</v>
      </c>
    </row>
    <row r="34" spans="1:13" ht="14.4" customHeight="1" x14ac:dyDescent="0.3">
      <c r="A34" s="660" t="s">
        <v>1051</v>
      </c>
      <c r="B34" s="661" t="s">
        <v>1679</v>
      </c>
      <c r="C34" s="661" t="s">
        <v>1283</v>
      </c>
      <c r="D34" s="661" t="s">
        <v>1284</v>
      </c>
      <c r="E34" s="661" t="s">
        <v>1285</v>
      </c>
      <c r="F34" s="664">
        <v>1</v>
      </c>
      <c r="G34" s="664">
        <v>59.55</v>
      </c>
      <c r="H34" s="677">
        <v>1</v>
      </c>
      <c r="I34" s="664"/>
      <c r="J34" s="664"/>
      <c r="K34" s="677">
        <v>0</v>
      </c>
      <c r="L34" s="664">
        <v>1</v>
      </c>
      <c r="M34" s="665">
        <v>59.55</v>
      </c>
    </row>
    <row r="35" spans="1:13" ht="14.4" customHeight="1" x14ac:dyDescent="0.3">
      <c r="A35" s="660" t="s">
        <v>1051</v>
      </c>
      <c r="B35" s="661" t="s">
        <v>1023</v>
      </c>
      <c r="C35" s="661" t="s">
        <v>1184</v>
      </c>
      <c r="D35" s="661" t="s">
        <v>1182</v>
      </c>
      <c r="E35" s="661" t="s">
        <v>1185</v>
      </c>
      <c r="F35" s="664">
        <v>1</v>
      </c>
      <c r="G35" s="664">
        <v>0</v>
      </c>
      <c r="H35" s="677"/>
      <c r="I35" s="664"/>
      <c r="J35" s="664"/>
      <c r="K35" s="677"/>
      <c r="L35" s="664">
        <v>1</v>
      </c>
      <c r="M35" s="665">
        <v>0</v>
      </c>
    </row>
    <row r="36" spans="1:13" ht="14.4" customHeight="1" x14ac:dyDescent="0.3">
      <c r="A36" s="660" t="s">
        <v>1051</v>
      </c>
      <c r="B36" s="661" t="s">
        <v>1023</v>
      </c>
      <c r="C36" s="661" t="s">
        <v>1178</v>
      </c>
      <c r="D36" s="661" t="s">
        <v>1179</v>
      </c>
      <c r="E36" s="661" t="s">
        <v>1180</v>
      </c>
      <c r="F36" s="664"/>
      <c r="G36" s="664"/>
      <c r="H36" s="677">
        <v>0</v>
      </c>
      <c r="I36" s="664">
        <v>2</v>
      </c>
      <c r="J36" s="664">
        <v>13.96</v>
      </c>
      <c r="K36" s="677">
        <v>1</v>
      </c>
      <c r="L36" s="664">
        <v>2</v>
      </c>
      <c r="M36" s="665">
        <v>13.96</v>
      </c>
    </row>
    <row r="37" spans="1:13" ht="14.4" customHeight="1" x14ac:dyDescent="0.3">
      <c r="A37" s="660" t="s">
        <v>1051</v>
      </c>
      <c r="B37" s="661" t="s">
        <v>1023</v>
      </c>
      <c r="C37" s="661" t="s">
        <v>1181</v>
      </c>
      <c r="D37" s="661" t="s">
        <v>1182</v>
      </c>
      <c r="E37" s="661" t="s">
        <v>1183</v>
      </c>
      <c r="F37" s="664"/>
      <c r="G37" s="664"/>
      <c r="H37" s="677">
        <v>0</v>
      </c>
      <c r="I37" s="664">
        <v>2</v>
      </c>
      <c r="J37" s="664">
        <v>21.46</v>
      </c>
      <c r="K37" s="677">
        <v>1</v>
      </c>
      <c r="L37" s="664">
        <v>2</v>
      </c>
      <c r="M37" s="665">
        <v>21.46</v>
      </c>
    </row>
    <row r="38" spans="1:13" ht="14.4" customHeight="1" x14ac:dyDescent="0.3">
      <c r="A38" s="660" t="s">
        <v>1051</v>
      </c>
      <c r="B38" s="661" t="s">
        <v>1680</v>
      </c>
      <c r="C38" s="661" t="s">
        <v>1114</v>
      </c>
      <c r="D38" s="661" t="s">
        <v>1115</v>
      </c>
      <c r="E38" s="661" t="s">
        <v>1116</v>
      </c>
      <c r="F38" s="664"/>
      <c r="G38" s="664"/>
      <c r="H38" s="677">
        <v>0</v>
      </c>
      <c r="I38" s="664">
        <v>1</v>
      </c>
      <c r="J38" s="664">
        <v>162.13</v>
      </c>
      <c r="K38" s="677">
        <v>1</v>
      </c>
      <c r="L38" s="664">
        <v>1</v>
      </c>
      <c r="M38" s="665">
        <v>162.13</v>
      </c>
    </row>
    <row r="39" spans="1:13" ht="14.4" customHeight="1" x14ac:dyDescent="0.3">
      <c r="A39" s="660" t="s">
        <v>1051</v>
      </c>
      <c r="B39" s="661" t="s">
        <v>1680</v>
      </c>
      <c r="C39" s="661" t="s">
        <v>1201</v>
      </c>
      <c r="D39" s="661" t="s">
        <v>1115</v>
      </c>
      <c r="E39" s="661" t="s">
        <v>1202</v>
      </c>
      <c r="F39" s="664">
        <v>1</v>
      </c>
      <c r="G39" s="664">
        <v>0</v>
      </c>
      <c r="H39" s="677"/>
      <c r="I39" s="664"/>
      <c r="J39" s="664"/>
      <c r="K39" s="677"/>
      <c r="L39" s="664">
        <v>1</v>
      </c>
      <c r="M39" s="665">
        <v>0</v>
      </c>
    </row>
    <row r="40" spans="1:13" ht="14.4" customHeight="1" x14ac:dyDescent="0.3">
      <c r="A40" s="660" t="s">
        <v>1052</v>
      </c>
      <c r="B40" s="661" t="s">
        <v>1681</v>
      </c>
      <c r="C40" s="661" t="s">
        <v>1110</v>
      </c>
      <c r="D40" s="661" t="s">
        <v>1111</v>
      </c>
      <c r="E40" s="661" t="s">
        <v>1112</v>
      </c>
      <c r="F40" s="664"/>
      <c r="G40" s="664"/>
      <c r="H40" s="677">
        <v>0</v>
      </c>
      <c r="I40" s="664">
        <v>1</v>
      </c>
      <c r="J40" s="664">
        <v>44.89</v>
      </c>
      <c r="K40" s="677">
        <v>1</v>
      </c>
      <c r="L40" s="664">
        <v>1</v>
      </c>
      <c r="M40" s="665">
        <v>44.89</v>
      </c>
    </row>
    <row r="41" spans="1:13" ht="14.4" customHeight="1" x14ac:dyDescent="0.3">
      <c r="A41" s="660" t="s">
        <v>1052</v>
      </c>
      <c r="B41" s="661" t="s">
        <v>1682</v>
      </c>
      <c r="C41" s="661" t="s">
        <v>1405</v>
      </c>
      <c r="D41" s="661" t="s">
        <v>1406</v>
      </c>
      <c r="E41" s="661" t="s">
        <v>1407</v>
      </c>
      <c r="F41" s="664"/>
      <c r="G41" s="664"/>
      <c r="H41" s="677">
        <v>0</v>
      </c>
      <c r="I41" s="664">
        <v>1</v>
      </c>
      <c r="J41" s="664">
        <v>581.30999999999995</v>
      </c>
      <c r="K41" s="677">
        <v>1</v>
      </c>
      <c r="L41" s="664">
        <v>1</v>
      </c>
      <c r="M41" s="665">
        <v>581.30999999999995</v>
      </c>
    </row>
    <row r="42" spans="1:13" ht="14.4" customHeight="1" x14ac:dyDescent="0.3">
      <c r="A42" s="660" t="s">
        <v>1052</v>
      </c>
      <c r="B42" s="661" t="s">
        <v>1017</v>
      </c>
      <c r="C42" s="661" t="s">
        <v>1262</v>
      </c>
      <c r="D42" s="661" t="s">
        <v>1263</v>
      </c>
      <c r="E42" s="661" t="s">
        <v>1264</v>
      </c>
      <c r="F42" s="664">
        <v>47</v>
      </c>
      <c r="G42" s="664">
        <v>4077.7200000000007</v>
      </c>
      <c r="H42" s="677">
        <v>1</v>
      </c>
      <c r="I42" s="664"/>
      <c r="J42" s="664"/>
      <c r="K42" s="677">
        <v>0</v>
      </c>
      <c r="L42" s="664">
        <v>47</v>
      </c>
      <c r="M42" s="665">
        <v>4077.7200000000007</v>
      </c>
    </row>
    <row r="43" spans="1:13" ht="14.4" customHeight="1" x14ac:dyDescent="0.3">
      <c r="A43" s="660" t="s">
        <v>1052</v>
      </c>
      <c r="B43" s="661" t="s">
        <v>1017</v>
      </c>
      <c r="C43" s="661" t="s">
        <v>1133</v>
      </c>
      <c r="D43" s="661" t="s">
        <v>1134</v>
      </c>
      <c r="E43" s="661" t="s">
        <v>1135</v>
      </c>
      <c r="F43" s="664"/>
      <c r="G43" s="664"/>
      <c r="H43" s="677">
        <v>0</v>
      </c>
      <c r="I43" s="664">
        <v>8</v>
      </c>
      <c r="J43" s="664">
        <v>520.55999999999995</v>
      </c>
      <c r="K43" s="677">
        <v>1</v>
      </c>
      <c r="L43" s="664">
        <v>8</v>
      </c>
      <c r="M43" s="665">
        <v>520.55999999999995</v>
      </c>
    </row>
    <row r="44" spans="1:13" ht="14.4" customHeight="1" x14ac:dyDescent="0.3">
      <c r="A44" s="660" t="s">
        <v>1052</v>
      </c>
      <c r="B44" s="661" t="s">
        <v>1017</v>
      </c>
      <c r="C44" s="661" t="s">
        <v>1075</v>
      </c>
      <c r="D44" s="661" t="s">
        <v>1073</v>
      </c>
      <c r="E44" s="661" t="s">
        <v>1074</v>
      </c>
      <c r="F44" s="664"/>
      <c r="G44" s="664"/>
      <c r="H44" s="677">
        <v>0</v>
      </c>
      <c r="I44" s="664">
        <v>55</v>
      </c>
      <c r="J44" s="664">
        <v>5965.3000000000011</v>
      </c>
      <c r="K44" s="677">
        <v>1</v>
      </c>
      <c r="L44" s="664">
        <v>55</v>
      </c>
      <c r="M44" s="665">
        <v>5965.3000000000011</v>
      </c>
    </row>
    <row r="45" spans="1:13" ht="14.4" customHeight="1" x14ac:dyDescent="0.3">
      <c r="A45" s="660" t="s">
        <v>1052</v>
      </c>
      <c r="B45" s="661" t="s">
        <v>1017</v>
      </c>
      <c r="C45" s="661" t="s">
        <v>810</v>
      </c>
      <c r="D45" s="661" t="s">
        <v>811</v>
      </c>
      <c r="E45" s="661" t="s">
        <v>1018</v>
      </c>
      <c r="F45" s="664"/>
      <c r="G45" s="664"/>
      <c r="H45" s="677">
        <v>0</v>
      </c>
      <c r="I45" s="664">
        <v>202</v>
      </c>
      <c r="J45" s="664">
        <v>26290.3</v>
      </c>
      <c r="K45" s="677">
        <v>1</v>
      </c>
      <c r="L45" s="664">
        <v>202</v>
      </c>
      <c r="M45" s="665">
        <v>26290.3</v>
      </c>
    </row>
    <row r="46" spans="1:13" ht="14.4" customHeight="1" x14ac:dyDescent="0.3">
      <c r="A46" s="660" t="s">
        <v>1052</v>
      </c>
      <c r="B46" s="661" t="s">
        <v>1017</v>
      </c>
      <c r="C46" s="661" t="s">
        <v>1168</v>
      </c>
      <c r="D46" s="661" t="s">
        <v>814</v>
      </c>
      <c r="E46" s="661" t="s">
        <v>1169</v>
      </c>
      <c r="F46" s="664"/>
      <c r="G46" s="664"/>
      <c r="H46" s="677">
        <v>0</v>
      </c>
      <c r="I46" s="664">
        <v>7</v>
      </c>
      <c r="J46" s="664">
        <v>353.99</v>
      </c>
      <c r="K46" s="677">
        <v>1</v>
      </c>
      <c r="L46" s="664">
        <v>7</v>
      </c>
      <c r="M46" s="665">
        <v>353.99</v>
      </c>
    </row>
    <row r="47" spans="1:13" ht="14.4" customHeight="1" x14ac:dyDescent="0.3">
      <c r="A47" s="660" t="s">
        <v>1052</v>
      </c>
      <c r="B47" s="661" t="s">
        <v>1017</v>
      </c>
      <c r="C47" s="661" t="s">
        <v>792</v>
      </c>
      <c r="D47" s="661" t="s">
        <v>793</v>
      </c>
      <c r="E47" s="661" t="s">
        <v>1019</v>
      </c>
      <c r="F47" s="664"/>
      <c r="G47" s="664"/>
      <c r="H47" s="677">
        <v>0</v>
      </c>
      <c r="I47" s="664">
        <v>171</v>
      </c>
      <c r="J47" s="664">
        <v>14835.960000000001</v>
      </c>
      <c r="K47" s="677">
        <v>1</v>
      </c>
      <c r="L47" s="664">
        <v>171</v>
      </c>
      <c r="M47" s="665">
        <v>14835.960000000001</v>
      </c>
    </row>
    <row r="48" spans="1:13" ht="14.4" customHeight="1" x14ac:dyDescent="0.3">
      <c r="A48" s="660" t="s">
        <v>1052</v>
      </c>
      <c r="B48" s="661" t="s">
        <v>1683</v>
      </c>
      <c r="C48" s="661" t="s">
        <v>1386</v>
      </c>
      <c r="D48" s="661" t="s">
        <v>1387</v>
      </c>
      <c r="E48" s="661" t="s">
        <v>1388</v>
      </c>
      <c r="F48" s="664">
        <v>1</v>
      </c>
      <c r="G48" s="664">
        <v>0</v>
      </c>
      <c r="H48" s="677"/>
      <c r="I48" s="664"/>
      <c r="J48" s="664"/>
      <c r="K48" s="677"/>
      <c r="L48" s="664">
        <v>1</v>
      </c>
      <c r="M48" s="665">
        <v>0</v>
      </c>
    </row>
    <row r="49" spans="1:13" ht="14.4" customHeight="1" x14ac:dyDescent="0.3">
      <c r="A49" s="660" t="s">
        <v>1052</v>
      </c>
      <c r="B49" s="661" t="s">
        <v>1678</v>
      </c>
      <c r="C49" s="661" t="s">
        <v>1199</v>
      </c>
      <c r="D49" s="661" t="s">
        <v>1200</v>
      </c>
      <c r="E49" s="661" t="s">
        <v>1198</v>
      </c>
      <c r="F49" s="664"/>
      <c r="G49" s="664"/>
      <c r="H49" s="677">
        <v>0</v>
      </c>
      <c r="I49" s="664">
        <v>2</v>
      </c>
      <c r="J49" s="664">
        <v>250.28</v>
      </c>
      <c r="K49" s="677">
        <v>1</v>
      </c>
      <c r="L49" s="664">
        <v>2</v>
      </c>
      <c r="M49" s="665">
        <v>250.28</v>
      </c>
    </row>
    <row r="50" spans="1:13" ht="14.4" customHeight="1" x14ac:dyDescent="0.3">
      <c r="A50" s="660" t="s">
        <v>1052</v>
      </c>
      <c r="B50" s="661" t="s">
        <v>1679</v>
      </c>
      <c r="C50" s="661" t="s">
        <v>1283</v>
      </c>
      <c r="D50" s="661" t="s">
        <v>1284</v>
      </c>
      <c r="E50" s="661" t="s">
        <v>1285</v>
      </c>
      <c r="F50" s="664">
        <v>1</v>
      </c>
      <c r="G50" s="664">
        <v>50.62</v>
      </c>
      <c r="H50" s="677">
        <v>1</v>
      </c>
      <c r="I50" s="664"/>
      <c r="J50" s="664"/>
      <c r="K50" s="677">
        <v>0</v>
      </c>
      <c r="L50" s="664">
        <v>1</v>
      </c>
      <c r="M50" s="665">
        <v>50.62</v>
      </c>
    </row>
    <row r="51" spans="1:13" ht="14.4" customHeight="1" x14ac:dyDescent="0.3">
      <c r="A51" s="660" t="s">
        <v>1052</v>
      </c>
      <c r="B51" s="661" t="s">
        <v>1028</v>
      </c>
      <c r="C51" s="661" t="s">
        <v>1428</v>
      </c>
      <c r="D51" s="661" t="s">
        <v>1429</v>
      </c>
      <c r="E51" s="661" t="s">
        <v>1430</v>
      </c>
      <c r="F51" s="664"/>
      <c r="G51" s="664"/>
      <c r="H51" s="677"/>
      <c r="I51" s="664">
        <v>7</v>
      </c>
      <c r="J51" s="664">
        <v>0</v>
      </c>
      <c r="K51" s="677"/>
      <c r="L51" s="664">
        <v>7</v>
      </c>
      <c r="M51" s="665">
        <v>0</v>
      </c>
    </row>
    <row r="52" spans="1:13" ht="14.4" customHeight="1" x14ac:dyDescent="0.3">
      <c r="A52" s="660" t="s">
        <v>1052</v>
      </c>
      <c r="B52" s="661" t="s">
        <v>1680</v>
      </c>
      <c r="C52" s="661" t="s">
        <v>1114</v>
      </c>
      <c r="D52" s="661" t="s">
        <v>1115</v>
      </c>
      <c r="E52" s="661" t="s">
        <v>1116</v>
      </c>
      <c r="F52" s="664"/>
      <c r="G52" s="664"/>
      <c r="H52" s="677">
        <v>0</v>
      </c>
      <c r="I52" s="664">
        <v>1</v>
      </c>
      <c r="J52" s="664">
        <v>68.989999999999995</v>
      </c>
      <c r="K52" s="677">
        <v>1</v>
      </c>
      <c r="L52" s="664">
        <v>1</v>
      </c>
      <c r="M52" s="665">
        <v>68.989999999999995</v>
      </c>
    </row>
    <row r="53" spans="1:13" ht="14.4" customHeight="1" x14ac:dyDescent="0.3">
      <c r="A53" s="660" t="s">
        <v>1059</v>
      </c>
      <c r="B53" s="661" t="s">
        <v>1682</v>
      </c>
      <c r="C53" s="661" t="s">
        <v>1405</v>
      </c>
      <c r="D53" s="661" t="s">
        <v>1406</v>
      </c>
      <c r="E53" s="661" t="s">
        <v>1407</v>
      </c>
      <c r="F53" s="664"/>
      <c r="G53" s="664"/>
      <c r="H53" s="677">
        <v>0</v>
      </c>
      <c r="I53" s="664">
        <v>1</v>
      </c>
      <c r="J53" s="664">
        <v>581.30999999999995</v>
      </c>
      <c r="K53" s="677">
        <v>1</v>
      </c>
      <c r="L53" s="664">
        <v>1</v>
      </c>
      <c r="M53" s="665">
        <v>581.30999999999995</v>
      </c>
    </row>
    <row r="54" spans="1:13" ht="14.4" customHeight="1" x14ac:dyDescent="0.3">
      <c r="A54" s="660" t="s">
        <v>1059</v>
      </c>
      <c r="B54" s="661" t="s">
        <v>1017</v>
      </c>
      <c r="C54" s="661" t="s">
        <v>1262</v>
      </c>
      <c r="D54" s="661" t="s">
        <v>1263</v>
      </c>
      <c r="E54" s="661" t="s">
        <v>1264</v>
      </c>
      <c r="F54" s="664">
        <v>4</v>
      </c>
      <c r="G54" s="664">
        <v>347.04</v>
      </c>
      <c r="H54" s="677">
        <v>1</v>
      </c>
      <c r="I54" s="664"/>
      <c r="J54" s="664"/>
      <c r="K54" s="677">
        <v>0</v>
      </c>
      <c r="L54" s="664">
        <v>4</v>
      </c>
      <c r="M54" s="665">
        <v>347.04</v>
      </c>
    </row>
    <row r="55" spans="1:13" ht="14.4" customHeight="1" x14ac:dyDescent="0.3">
      <c r="A55" s="660" t="s">
        <v>1059</v>
      </c>
      <c r="B55" s="661" t="s">
        <v>1017</v>
      </c>
      <c r="C55" s="661" t="s">
        <v>1075</v>
      </c>
      <c r="D55" s="661" t="s">
        <v>1073</v>
      </c>
      <c r="E55" s="661" t="s">
        <v>1074</v>
      </c>
      <c r="F55" s="664"/>
      <c r="G55" s="664"/>
      <c r="H55" s="677">
        <v>0</v>
      </c>
      <c r="I55" s="664">
        <v>4</v>
      </c>
      <c r="J55" s="664">
        <v>433.84</v>
      </c>
      <c r="K55" s="677">
        <v>1</v>
      </c>
      <c r="L55" s="664">
        <v>4</v>
      </c>
      <c r="M55" s="665">
        <v>433.84</v>
      </c>
    </row>
    <row r="56" spans="1:13" ht="14.4" customHeight="1" x14ac:dyDescent="0.3">
      <c r="A56" s="660" t="s">
        <v>1059</v>
      </c>
      <c r="B56" s="661" t="s">
        <v>1017</v>
      </c>
      <c r="C56" s="661" t="s">
        <v>810</v>
      </c>
      <c r="D56" s="661" t="s">
        <v>811</v>
      </c>
      <c r="E56" s="661" t="s">
        <v>1018</v>
      </c>
      <c r="F56" s="664"/>
      <c r="G56" s="664"/>
      <c r="H56" s="677">
        <v>0</v>
      </c>
      <c r="I56" s="664">
        <v>51</v>
      </c>
      <c r="J56" s="664">
        <v>6637.6500000000024</v>
      </c>
      <c r="K56" s="677">
        <v>1</v>
      </c>
      <c r="L56" s="664">
        <v>51</v>
      </c>
      <c r="M56" s="665">
        <v>6637.6500000000024</v>
      </c>
    </row>
    <row r="57" spans="1:13" ht="14.4" customHeight="1" x14ac:dyDescent="0.3">
      <c r="A57" s="660" t="s">
        <v>1059</v>
      </c>
      <c r="B57" s="661" t="s">
        <v>1017</v>
      </c>
      <c r="C57" s="661" t="s">
        <v>1168</v>
      </c>
      <c r="D57" s="661" t="s">
        <v>814</v>
      </c>
      <c r="E57" s="661" t="s">
        <v>1169</v>
      </c>
      <c r="F57" s="664"/>
      <c r="G57" s="664"/>
      <c r="H57" s="677">
        <v>0</v>
      </c>
      <c r="I57" s="664">
        <v>1</v>
      </c>
      <c r="J57" s="664">
        <v>50.57</v>
      </c>
      <c r="K57" s="677">
        <v>1</v>
      </c>
      <c r="L57" s="664">
        <v>1</v>
      </c>
      <c r="M57" s="665">
        <v>50.57</v>
      </c>
    </row>
    <row r="58" spans="1:13" ht="14.4" customHeight="1" x14ac:dyDescent="0.3">
      <c r="A58" s="660" t="s">
        <v>1059</v>
      </c>
      <c r="B58" s="661" t="s">
        <v>1017</v>
      </c>
      <c r="C58" s="661" t="s">
        <v>792</v>
      </c>
      <c r="D58" s="661" t="s">
        <v>793</v>
      </c>
      <c r="E58" s="661" t="s">
        <v>1019</v>
      </c>
      <c r="F58" s="664"/>
      <c r="G58" s="664"/>
      <c r="H58" s="677">
        <v>0</v>
      </c>
      <c r="I58" s="664">
        <v>30</v>
      </c>
      <c r="J58" s="664">
        <v>2602.8000000000002</v>
      </c>
      <c r="K58" s="677">
        <v>1</v>
      </c>
      <c r="L58" s="664">
        <v>30</v>
      </c>
      <c r="M58" s="665">
        <v>2602.8000000000002</v>
      </c>
    </row>
    <row r="59" spans="1:13" ht="14.4" customHeight="1" x14ac:dyDescent="0.3">
      <c r="A59" s="660" t="s">
        <v>1054</v>
      </c>
      <c r="B59" s="661" t="s">
        <v>1670</v>
      </c>
      <c r="C59" s="661" t="s">
        <v>1479</v>
      </c>
      <c r="D59" s="661" t="s">
        <v>1255</v>
      </c>
      <c r="E59" s="661" t="s">
        <v>1253</v>
      </c>
      <c r="F59" s="664">
        <v>1</v>
      </c>
      <c r="G59" s="664">
        <v>313.98</v>
      </c>
      <c r="H59" s="677">
        <v>1</v>
      </c>
      <c r="I59" s="664"/>
      <c r="J59" s="664"/>
      <c r="K59" s="677">
        <v>0</v>
      </c>
      <c r="L59" s="664">
        <v>1</v>
      </c>
      <c r="M59" s="665">
        <v>313.98</v>
      </c>
    </row>
    <row r="60" spans="1:13" ht="14.4" customHeight="1" x14ac:dyDescent="0.3">
      <c r="A60" s="660" t="s">
        <v>1054</v>
      </c>
      <c r="B60" s="661" t="s">
        <v>1670</v>
      </c>
      <c r="C60" s="661" t="s">
        <v>1480</v>
      </c>
      <c r="D60" s="661" t="s">
        <v>1255</v>
      </c>
      <c r="E60" s="661" t="s">
        <v>1481</v>
      </c>
      <c r="F60" s="664">
        <v>1</v>
      </c>
      <c r="G60" s="664">
        <v>0</v>
      </c>
      <c r="H60" s="677"/>
      <c r="I60" s="664"/>
      <c r="J60" s="664"/>
      <c r="K60" s="677"/>
      <c r="L60" s="664">
        <v>1</v>
      </c>
      <c r="M60" s="665">
        <v>0</v>
      </c>
    </row>
    <row r="61" spans="1:13" ht="14.4" customHeight="1" x14ac:dyDescent="0.3">
      <c r="A61" s="660" t="s">
        <v>1054</v>
      </c>
      <c r="B61" s="661" t="s">
        <v>1684</v>
      </c>
      <c r="C61" s="661" t="s">
        <v>1498</v>
      </c>
      <c r="D61" s="661" t="s">
        <v>1499</v>
      </c>
      <c r="E61" s="661" t="s">
        <v>1500</v>
      </c>
      <c r="F61" s="664">
        <v>1</v>
      </c>
      <c r="G61" s="664">
        <v>0</v>
      </c>
      <c r="H61" s="677"/>
      <c r="I61" s="664"/>
      <c r="J61" s="664"/>
      <c r="K61" s="677"/>
      <c r="L61" s="664">
        <v>1</v>
      </c>
      <c r="M61" s="665">
        <v>0</v>
      </c>
    </row>
    <row r="62" spans="1:13" ht="14.4" customHeight="1" x14ac:dyDescent="0.3">
      <c r="A62" s="660" t="s">
        <v>1054</v>
      </c>
      <c r="B62" s="661" t="s">
        <v>1676</v>
      </c>
      <c r="C62" s="661" t="s">
        <v>1448</v>
      </c>
      <c r="D62" s="661" t="s">
        <v>1193</v>
      </c>
      <c r="E62" s="661" t="s">
        <v>1449</v>
      </c>
      <c r="F62" s="664"/>
      <c r="G62" s="664"/>
      <c r="H62" s="677">
        <v>0</v>
      </c>
      <c r="I62" s="664">
        <v>2</v>
      </c>
      <c r="J62" s="664">
        <v>870.6</v>
      </c>
      <c r="K62" s="677">
        <v>1</v>
      </c>
      <c r="L62" s="664">
        <v>2</v>
      </c>
      <c r="M62" s="665">
        <v>870.6</v>
      </c>
    </row>
    <row r="63" spans="1:13" ht="14.4" customHeight="1" x14ac:dyDescent="0.3">
      <c r="A63" s="660" t="s">
        <v>1054</v>
      </c>
      <c r="B63" s="661" t="s">
        <v>1017</v>
      </c>
      <c r="C63" s="661" t="s">
        <v>1262</v>
      </c>
      <c r="D63" s="661" t="s">
        <v>1263</v>
      </c>
      <c r="E63" s="661" t="s">
        <v>1264</v>
      </c>
      <c r="F63" s="664">
        <v>28</v>
      </c>
      <c r="G63" s="664">
        <v>2429.2800000000002</v>
      </c>
      <c r="H63" s="677">
        <v>1</v>
      </c>
      <c r="I63" s="664"/>
      <c r="J63" s="664"/>
      <c r="K63" s="677">
        <v>0</v>
      </c>
      <c r="L63" s="664">
        <v>28</v>
      </c>
      <c r="M63" s="665">
        <v>2429.2800000000002</v>
      </c>
    </row>
    <row r="64" spans="1:13" ht="14.4" customHeight="1" x14ac:dyDescent="0.3">
      <c r="A64" s="660" t="s">
        <v>1054</v>
      </c>
      <c r="B64" s="661" t="s">
        <v>1017</v>
      </c>
      <c r="C64" s="661" t="s">
        <v>1133</v>
      </c>
      <c r="D64" s="661" t="s">
        <v>1134</v>
      </c>
      <c r="E64" s="661" t="s">
        <v>1135</v>
      </c>
      <c r="F64" s="664"/>
      <c r="G64" s="664"/>
      <c r="H64" s="677">
        <v>0</v>
      </c>
      <c r="I64" s="664">
        <v>8</v>
      </c>
      <c r="J64" s="664">
        <v>520.55999999999995</v>
      </c>
      <c r="K64" s="677">
        <v>1</v>
      </c>
      <c r="L64" s="664">
        <v>8</v>
      </c>
      <c r="M64" s="665">
        <v>520.55999999999995</v>
      </c>
    </row>
    <row r="65" spans="1:13" ht="14.4" customHeight="1" x14ac:dyDescent="0.3">
      <c r="A65" s="660" t="s">
        <v>1054</v>
      </c>
      <c r="B65" s="661" t="s">
        <v>1017</v>
      </c>
      <c r="C65" s="661" t="s">
        <v>1075</v>
      </c>
      <c r="D65" s="661" t="s">
        <v>1073</v>
      </c>
      <c r="E65" s="661" t="s">
        <v>1074</v>
      </c>
      <c r="F65" s="664"/>
      <c r="G65" s="664"/>
      <c r="H65" s="677">
        <v>0</v>
      </c>
      <c r="I65" s="664">
        <v>27</v>
      </c>
      <c r="J65" s="664">
        <v>2928.42</v>
      </c>
      <c r="K65" s="677">
        <v>1</v>
      </c>
      <c r="L65" s="664">
        <v>27</v>
      </c>
      <c r="M65" s="665">
        <v>2928.42</v>
      </c>
    </row>
    <row r="66" spans="1:13" ht="14.4" customHeight="1" x14ac:dyDescent="0.3">
      <c r="A66" s="660" t="s">
        <v>1054</v>
      </c>
      <c r="B66" s="661" t="s">
        <v>1017</v>
      </c>
      <c r="C66" s="661" t="s">
        <v>810</v>
      </c>
      <c r="D66" s="661" t="s">
        <v>811</v>
      </c>
      <c r="E66" s="661" t="s">
        <v>1018</v>
      </c>
      <c r="F66" s="664"/>
      <c r="G66" s="664"/>
      <c r="H66" s="677">
        <v>0</v>
      </c>
      <c r="I66" s="664">
        <v>170</v>
      </c>
      <c r="J66" s="664">
        <v>22125.499999999996</v>
      </c>
      <c r="K66" s="677">
        <v>1</v>
      </c>
      <c r="L66" s="664">
        <v>170</v>
      </c>
      <c r="M66" s="665">
        <v>22125.499999999996</v>
      </c>
    </row>
    <row r="67" spans="1:13" ht="14.4" customHeight="1" x14ac:dyDescent="0.3">
      <c r="A67" s="660" t="s">
        <v>1054</v>
      </c>
      <c r="B67" s="661" t="s">
        <v>1017</v>
      </c>
      <c r="C67" s="661" t="s">
        <v>1168</v>
      </c>
      <c r="D67" s="661" t="s">
        <v>814</v>
      </c>
      <c r="E67" s="661" t="s">
        <v>1169</v>
      </c>
      <c r="F67" s="664"/>
      <c r="G67" s="664"/>
      <c r="H67" s="677">
        <v>0</v>
      </c>
      <c r="I67" s="664">
        <v>8</v>
      </c>
      <c r="J67" s="664">
        <v>404.56</v>
      </c>
      <c r="K67" s="677">
        <v>1</v>
      </c>
      <c r="L67" s="664">
        <v>8</v>
      </c>
      <c r="M67" s="665">
        <v>404.56</v>
      </c>
    </row>
    <row r="68" spans="1:13" ht="14.4" customHeight="1" x14ac:dyDescent="0.3">
      <c r="A68" s="660" t="s">
        <v>1054</v>
      </c>
      <c r="B68" s="661" t="s">
        <v>1017</v>
      </c>
      <c r="C68" s="661" t="s">
        <v>792</v>
      </c>
      <c r="D68" s="661" t="s">
        <v>793</v>
      </c>
      <c r="E68" s="661" t="s">
        <v>1019</v>
      </c>
      <c r="F68" s="664"/>
      <c r="G68" s="664"/>
      <c r="H68" s="677">
        <v>0</v>
      </c>
      <c r="I68" s="664">
        <v>155</v>
      </c>
      <c r="J68" s="664">
        <v>13447.800000000005</v>
      </c>
      <c r="K68" s="677">
        <v>1</v>
      </c>
      <c r="L68" s="664">
        <v>155</v>
      </c>
      <c r="M68" s="665">
        <v>13447.800000000005</v>
      </c>
    </row>
    <row r="69" spans="1:13" ht="14.4" customHeight="1" x14ac:dyDescent="0.3">
      <c r="A69" s="660" t="s">
        <v>1054</v>
      </c>
      <c r="B69" s="661" t="s">
        <v>1678</v>
      </c>
      <c r="C69" s="661" t="s">
        <v>1199</v>
      </c>
      <c r="D69" s="661" t="s">
        <v>1200</v>
      </c>
      <c r="E69" s="661" t="s">
        <v>1198</v>
      </c>
      <c r="F69" s="664"/>
      <c r="G69" s="664"/>
      <c r="H69" s="677">
        <v>0</v>
      </c>
      <c r="I69" s="664">
        <v>2</v>
      </c>
      <c r="J69" s="664">
        <v>250.28</v>
      </c>
      <c r="K69" s="677">
        <v>1</v>
      </c>
      <c r="L69" s="664">
        <v>2</v>
      </c>
      <c r="M69" s="665">
        <v>250.28</v>
      </c>
    </row>
    <row r="70" spans="1:13" ht="14.4" customHeight="1" x14ac:dyDescent="0.3">
      <c r="A70" s="660" t="s">
        <v>1054</v>
      </c>
      <c r="B70" s="661" t="s">
        <v>1678</v>
      </c>
      <c r="C70" s="661" t="s">
        <v>1450</v>
      </c>
      <c r="D70" s="661" t="s">
        <v>1451</v>
      </c>
      <c r="E70" s="661" t="s">
        <v>1452</v>
      </c>
      <c r="F70" s="664"/>
      <c r="G70" s="664"/>
      <c r="H70" s="677">
        <v>0</v>
      </c>
      <c r="I70" s="664">
        <v>1</v>
      </c>
      <c r="J70" s="664">
        <v>125.14</v>
      </c>
      <c r="K70" s="677">
        <v>1</v>
      </c>
      <c r="L70" s="664">
        <v>1</v>
      </c>
      <c r="M70" s="665">
        <v>125.14</v>
      </c>
    </row>
    <row r="71" spans="1:13" ht="14.4" customHeight="1" x14ac:dyDescent="0.3">
      <c r="A71" s="660" t="s">
        <v>1054</v>
      </c>
      <c r="B71" s="661" t="s">
        <v>1679</v>
      </c>
      <c r="C71" s="661" t="s">
        <v>1283</v>
      </c>
      <c r="D71" s="661" t="s">
        <v>1284</v>
      </c>
      <c r="E71" s="661" t="s">
        <v>1285</v>
      </c>
      <c r="F71" s="664">
        <v>3</v>
      </c>
      <c r="G71" s="664">
        <v>178.64999999999998</v>
      </c>
      <c r="H71" s="677">
        <v>1</v>
      </c>
      <c r="I71" s="664"/>
      <c r="J71" s="664"/>
      <c r="K71" s="677">
        <v>0</v>
      </c>
      <c r="L71" s="664">
        <v>3</v>
      </c>
      <c r="M71" s="665">
        <v>178.64999999999998</v>
      </c>
    </row>
    <row r="72" spans="1:13" ht="14.4" customHeight="1" x14ac:dyDescent="0.3">
      <c r="A72" s="660" t="s">
        <v>1054</v>
      </c>
      <c r="B72" s="661" t="s">
        <v>1685</v>
      </c>
      <c r="C72" s="661" t="s">
        <v>1494</v>
      </c>
      <c r="D72" s="661" t="s">
        <v>1495</v>
      </c>
      <c r="E72" s="661" t="s">
        <v>1496</v>
      </c>
      <c r="F72" s="664">
        <v>1</v>
      </c>
      <c r="G72" s="664">
        <v>386.39</v>
      </c>
      <c r="H72" s="677">
        <v>1</v>
      </c>
      <c r="I72" s="664"/>
      <c r="J72" s="664"/>
      <c r="K72" s="677">
        <v>0</v>
      </c>
      <c r="L72" s="664">
        <v>1</v>
      </c>
      <c r="M72" s="665">
        <v>386.39</v>
      </c>
    </row>
    <row r="73" spans="1:13" ht="14.4" customHeight="1" x14ac:dyDescent="0.3">
      <c r="A73" s="660" t="s">
        <v>1054</v>
      </c>
      <c r="B73" s="661" t="s">
        <v>1686</v>
      </c>
      <c r="C73" s="661" t="s">
        <v>1152</v>
      </c>
      <c r="D73" s="661" t="s">
        <v>1153</v>
      </c>
      <c r="E73" s="661" t="s">
        <v>1154</v>
      </c>
      <c r="F73" s="664">
        <v>1</v>
      </c>
      <c r="G73" s="664">
        <v>201.75</v>
      </c>
      <c r="H73" s="677">
        <v>1</v>
      </c>
      <c r="I73" s="664"/>
      <c r="J73" s="664"/>
      <c r="K73" s="677">
        <v>0</v>
      </c>
      <c r="L73" s="664">
        <v>1</v>
      </c>
      <c r="M73" s="665">
        <v>201.75</v>
      </c>
    </row>
    <row r="74" spans="1:13" ht="14.4" customHeight="1" x14ac:dyDescent="0.3">
      <c r="A74" s="660" t="s">
        <v>1054</v>
      </c>
      <c r="B74" s="661" t="s">
        <v>1026</v>
      </c>
      <c r="C74" s="661" t="s">
        <v>1458</v>
      </c>
      <c r="D74" s="661" t="s">
        <v>796</v>
      </c>
      <c r="E74" s="661" t="s">
        <v>1459</v>
      </c>
      <c r="F74" s="664"/>
      <c r="G74" s="664"/>
      <c r="H74" s="677">
        <v>0</v>
      </c>
      <c r="I74" s="664">
        <v>1</v>
      </c>
      <c r="J74" s="664">
        <v>356.47</v>
      </c>
      <c r="K74" s="677">
        <v>1</v>
      </c>
      <c r="L74" s="664">
        <v>1</v>
      </c>
      <c r="M74" s="665">
        <v>356.47</v>
      </c>
    </row>
    <row r="75" spans="1:13" ht="14.4" customHeight="1" x14ac:dyDescent="0.3">
      <c r="A75" s="660" t="s">
        <v>1054</v>
      </c>
      <c r="B75" s="661" t="s">
        <v>1687</v>
      </c>
      <c r="C75" s="661" t="s">
        <v>1483</v>
      </c>
      <c r="D75" s="661" t="s">
        <v>1484</v>
      </c>
      <c r="E75" s="661" t="s">
        <v>1206</v>
      </c>
      <c r="F75" s="664">
        <v>1</v>
      </c>
      <c r="G75" s="664">
        <v>198.04</v>
      </c>
      <c r="H75" s="677">
        <v>1</v>
      </c>
      <c r="I75" s="664"/>
      <c r="J75" s="664"/>
      <c r="K75" s="677">
        <v>0</v>
      </c>
      <c r="L75" s="664">
        <v>1</v>
      </c>
      <c r="M75" s="665">
        <v>198.04</v>
      </c>
    </row>
    <row r="76" spans="1:13" ht="14.4" customHeight="1" x14ac:dyDescent="0.3">
      <c r="A76" s="660" t="s">
        <v>1055</v>
      </c>
      <c r="B76" s="661" t="s">
        <v>1020</v>
      </c>
      <c r="C76" s="661" t="s">
        <v>834</v>
      </c>
      <c r="D76" s="661" t="s">
        <v>1021</v>
      </c>
      <c r="E76" s="661" t="s">
        <v>1022</v>
      </c>
      <c r="F76" s="664"/>
      <c r="G76" s="664"/>
      <c r="H76" s="677">
        <v>0</v>
      </c>
      <c r="I76" s="664">
        <v>2</v>
      </c>
      <c r="J76" s="664">
        <v>666.62</v>
      </c>
      <c r="K76" s="677">
        <v>1</v>
      </c>
      <c r="L76" s="664">
        <v>2</v>
      </c>
      <c r="M76" s="665">
        <v>666.62</v>
      </c>
    </row>
    <row r="77" spans="1:13" ht="14.4" customHeight="1" x14ac:dyDescent="0.3">
      <c r="A77" s="660" t="s">
        <v>1056</v>
      </c>
      <c r="B77" s="661" t="s">
        <v>1688</v>
      </c>
      <c r="C77" s="661" t="s">
        <v>1516</v>
      </c>
      <c r="D77" s="661" t="s">
        <v>1517</v>
      </c>
      <c r="E77" s="661" t="s">
        <v>1518</v>
      </c>
      <c r="F77" s="664"/>
      <c r="G77" s="664"/>
      <c r="H77" s="677">
        <v>0</v>
      </c>
      <c r="I77" s="664">
        <v>1</v>
      </c>
      <c r="J77" s="664">
        <v>97.97</v>
      </c>
      <c r="K77" s="677">
        <v>1</v>
      </c>
      <c r="L77" s="664">
        <v>1</v>
      </c>
      <c r="M77" s="665">
        <v>97.97</v>
      </c>
    </row>
    <row r="78" spans="1:13" ht="14.4" customHeight="1" x14ac:dyDescent="0.3">
      <c r="A78" s="660" t="s">
        <v>1056</v>
      </c>
      <c r="B78" s="661" t="s">
        <v>1017</v>
      </c>
      <c r="C78" s="661" t="s">
        <v>1262</v>
      </c>
      <c r="D78" s="661" t="s">
        <v>1263</v>
      </c>
      <c r="E78" s="661" t="s">
        <v>1264</v>
      </c>
      <c r="F78" s="664">
        <v>1</v>
      </c>
      <c r="G78" s="664">
        <v>86.76</v>
      </c>
      <c r="H78" s="677">
        <v>1</v>
      </c>
      <c r="I78" s="664"/>
      <c r="J78" s="664"/>
      <c r="K78" s="677">
        <v>0</v>
      </c>
      <c r="L78" s="664">
        <v>1</v>
      </c>
      <c r="M78" s="665">
        <v>86.76</v>
      </c>
    </row>
    <row r="79" spans="1:13" ht="14.4" customHeight="1" x14ac:dyDescent="0.3">
      <c r="A79" s="660" t="s">
        <v>1056</v>
      </c>
      <c r="B79" s="661" t="s">
        <v>1017</v>
      </c>
      <c r="C79" s="661" t="s">
        <v>1133</v>
      </c>
      <c r="D79" s="661" t="s">
        <v>1134</v>
      </c>
      <c r="E79" s="661" t="s">
        <v>1135</v>
      </c>
      <c r="F79" s="664"/>
      <c r="G79" s="664"/>
      <c r="H79" s="677">
        <v>0</v>
      </c>
      <c r="I79" s="664">
        <v>5</v>
      </c>
      <c r="J79" s="664">
        <v>325.34999999999997</v>
      </c>
      <c r="K79" s="677">
        <v>1</v>
      </c>
      <c r="L79" s="664">
        <v>5</v>
      </c>
      <c r="M79" s="665">
        <v>325.34999999999997</v>
      </c>
    </row>
    <row r="80" spans="1:13" ht="14.4" customHeight="1" x14ac:dyDescent="0.3">
      <c r="A80" s="660" t="s">
        <v>1056</v>
      </c>
      <c r="B80" s="661" t="s">
        <v>1017</v>
      </c>
      <c r="C80" s="661" t="s">
        <v>1075</v>
      </c>
      <c r="D80" s="661" t="s">
        <v>1073</v>
      </c>
      <c r="E80" s="661" t="s">
        <v>1074</v>
      </c>
      <c r="F80" s="664"/>
      <c r="G80" s="664"/>
      <c r="H80" s="677">
        <v>0</v>
      </c>
      <c r="I80" s="664">
        <v>1</v>
      </c>
      <c r="J80" s="664">
        <v>108.46</v>
      </c>
      <c r="K80" s="677">
        <v>1</v>
      </c>
      <c r="L80" s="664">
        <v>1</v>
      </c>
      <c r="M80" s="665">
        <v>108.46</v>
      </c>
    </row>
    <row r="81" spans="1:13" ht="14.4" customHeight="1" x14ac:dyDescent="0.3">
      <c r="A81" s="660" t="s">
        <v>1056</v>
      </c>
      <c r="B81" s="661" t="s">
        <v>1017</v>
      </c>
      <c r="C81" s="661" t="s">
        <v>810</v>
      </c>
      <c r="D81" s="661" t="s">
        <v>811</v>
      </c>
      <c r="E81" s="661" t="s">
        <v>1018</v>
      </c>
      <c r="F81" s="664"/>
      <c r="G81" s="664"/>
      <c r="H81" s="677">
        <v>0</v>
      </c>
      <c r="I81" s="664">
        <v>4</v>
      </c>
      <c r="J81" s="664">
        <v>520.6</v>
      </c>
      <c r="K81" s="677">
        <v>1</v>
      </c>
      <c r="L81" s="664">
        <v>4</v>
      </c>
      <c r="M81" s="665">
        <v>520.6</v>
      </c>
    </row>
    <row r="82" spans="1:13" ht="14.4" customHeight="1" x14ac:dyDescent="0.3">
      <c r="A82" s="660" t="s">
        <v>1056</v>
      </c>
      <c r="B82" s="661" t="s">
        <v>1017</v>
      </c>
      <c r="C82" s="661" t="s">
        <v>1168</v>
      </c>
      <c r="D82" s="661" t="s">
        <v>814</v>
      </c>
      <c r="E82" s="661" t="s">
        <v>1169</v>
      </c>
      <c r="F82" s="664"/>
      <c r="G82" s="664"/>
      <c r="H82" s="677">
        <v>0</v>
      </c>
      <c r="I82" s="664">
        <v>2</v>
      </c>
      <c r="J82" s="664">
        <v>101.14</v>
      </c>
      <c r="K82" s="677">
        <v>1</v>
      </c>
      <c r="L82" s="664">
        <v>2</v>
      </c>
      <c r="M82" s="665">
        <v>101.14</v>
      </c>
    </row>
    <row r="83" spans="1:13" ht="14.4" customHeight="1" x14ac:dyDescent="0.3">
      <c r="A83" s="660" t="s">
        <v>1056</v>
      </c>
      <c r="B83" s="661" t="s">
        <v>1017</v>
      </c>
      <c r="C83" s="661" t="s">
        <v>792</v>
      </c>
      <c r="D83" s="661" t="s">
        <v>793</v>
      </c>
      <c r="E83" s="661" t="s">
        <v>1019</v>
      </c>
      <c r="F83" s="664"/>
      <c r="G83" s="664"/>
      <c r="H83" s="677">
        <v>0</v>
      </c>
      <c r="I83" s="664">
        <v>6</v>
      </c>
      <c r="J83" s="664">
        <v>520.56000000000006</v>
      </c>
      <c r="K83" s="677">
        <v>1</v>
      </c>
      <c r="L83" s="664">
        <v>6</v>
      </c>
      <c r="M83" s="665">
        <v>520.56000000000006</v>
      </c>
    </row>
    <row r="84" spans="1:13" ht="14.4" customHeight="1" x14ac:dyDescent="0.3">
      <c r="A84" s="660" t="s">
        <v>1057</v>
      </c>
      <c r="B84" s="661" t="s">
        <v>1670</v>
      </c>
      <c r="C84" s="661" t="s">
        <v>1480</v>
      </c>
      <c r="D84" s="661" t="s">
        <v>1255</v>
      </c>
      <c r="E84" s="661" t="s">
        <v>1481</v>
      </c>
      <c r="F84" s="664">
        <v>1</v>
      </c>
      <c r="G84" s="664">
        <v>0</v>
      </c>
      <c r="H84" s="677"/>
      <c r="I84" s="664"/>
      <c r="J84" s="664"/>
      <c r="K84" s="677"/>
      <c r="L84" s="664">
        <v>1</v>
      </c>
      <c r="M84" s="665">
        <v>0</v>
      </c>
    </row>
    <row r="85" spans="1:13" ht="14.4" customHeight="1" x14ac:dyDescent="0.3">
      <c r="A85" s="660" t="s">
        <v>1057</v>
      </c>
      <c r="B85" s="661" t="s">
        <v>1689</v>
      </c>
      <c r="C85" s="661" t="s">
        <v>1524</v>
      </c>
      <c r="D85" s="661" t="s">
        <v>1525</v>
      </c>
      <c r="E85" s="661" t="s">
        <v>1526</v>
      </c>
      <c r="F85" s="664"/>
      <c r="G85" s="664"/>
      <c r="H85" s="677">
        <v>0</v>
      </c>
      <c r="I85" s="664">
        <v>1</v>
      </c>
      <c r="J85" s="664">
        <v>41.89</v>
      </c>
      <c r="K85" s="677">
        <v>1</v>
      </c>
      <c r="L85" s="664">
        <v>1</v>
      </c>
      <c r="M85" s="665">
        <v>41.89</v>
      </c>
    </row>
    <row r="86" spans="1:13" ht="14.4" customHeight="1" x14ac:dyDescent="0.3">
      <c r="A86" s="660" t="s">
        <v>1057</v>
      </c>
      <c r="B86" s="661" t="s">
        <v>1681</v>
      </c>
      <c r="C86" s="661" t="s">
        <v>1527</v>
      </c>
      <c r="D86" s="661" t="s">
        <v>1528</v>
      </c>
      <c r="E86" s="661" t="s">
        <v>1529</v>
      </c>
      <c r="F86" s="664">
        <v>12</v>
      </c>
      <c r="G86" s="664">
        <v>377.15999999999997</v>
      </c>
      <c r="H86" s="677">
        <v>1</v>
      </c>
      <c r="I86" s="664"/>
      <c r="J86" s="664"/>
      <c r="K86" s="677">
        <v>0</v>
      </c>
      <c r="L86" s="664">
        <v>12</v>
      </c>
      <c r="M86" s="665">
        <v>377.15999999999997</v>
      </c>
    </row>
    <row r="87" spans="1:13" ht="14.4" customHeight="1" x14ac:dyDescent="0.3">
      <c r="A87" s="660" t="s">
        <v>1057</v>
      </c>
      <c r="B87" s="661" t="s">
        <v>1673</v>
      </c>
      <c r="C87" s="661" t="s">
        <v>1576</v>
      </c>
      <c r="D87" s="661" t="s">
        <v>1577</v>
      </c>
      <c r="E87" s="661" t="s">
        <v>1578</v>
      </c>
      <c r="F87" s="664">
        <v>1</v>
      </c>
      <c r="G87" s="664">
        <v>75.69</v>
      </c>
      <c r="H87" s="677">
        <v>1</v>
      </c>
      <c r="I87" s="664"/>
      <c r="J87" s="664"/>
      <c r="K87" s="677">
        <v>0</v>
      </c>
      <c r="L87" s="664">
        <v>1</v>
      </c>
      <c r="M87" s="665">
        <v>75.69</v>
      </c>
    </row>
    <row r="88" spans="1:13" ht="14.4" customHeight="1" x14ac:dyDescent="0.3">
      <c r="A88" s="660" t="s">
        <v>1057</v>
      </c>
      <c r="B88" s="661" t="s">
        <v>1674</v>
      </c>
      <c r="C88" s="661" t="s">
        <v>1300</v>
      </c>
      <c r="D88" s="661" t="s">
        <v>1301</v>
      </c>
      <c r="E88" s="661" t="s">
        <v>1302</v>
      </c>
      <c r="F88" s="664">
        <v>1</v>
      </c>
      <c r="G88" s="664">
        <v>0</v>
      </c>
      <c r="H88" s="677"/>
      <c r="I88" s="664"/>
      <c r="J88" s="664"/>
      <c r="K88" s="677"/>
      <c r="L88" s="664">
        <v>1</v>
      </c>
      <c r="M88" s="665">
        <v>0</v>
      </c>
    </row>
    <row r="89" spans="1:13" ht="14.4" customHeight="1" x14ac:dyDescent="0.3">
      <c r="A89" s="660" t="s">
        <v>1057</v>
      </c>
      <c r="B89" s="661" t="s">
        <v>1684</v>
      </c>
      <c r="C89" s="661" t="s">
        <v>1579</v>
      </c>
      <c r="D89" s="661" t="s">
        <v>1499</v>
      </c>
      <c r="E89" s="661" t="s">
        <v>1580</v>
      </c>
      <c r="F89" s="664">
        <v>1</v>
      </c>
      <c r="G89" s="664">
        <v>67.069999999999993</v>
      </c>
      <c r="H89" s="677">
        <v>1</v>
      </c>
      <c r="I89" s="664"/>
      <c r="J89" s="664"/>
      <c r="K89" s="677">
        <v>0</v>
      </c>
      <c r="L89" s="664">
        <v>1</v>
      </c>
      <c r="M89" s="665">
        <v>67.069999999999993</v>
      </c>
    </row>
    <row r="90" spans="1:13" ht="14.4" customHeight="1" x14ac:dyDescent="0.3">
      <c r="A90" s="660" t="s">
        <v>1057</v>
      </c>
      <c r="B90" s="661" t="s">
        <v>1017</v>
      </c>
      <c r="C90" s="661" t="s">
        <v>1262</v>
      </c>
      <c r="D90" s="661" t="s">
        <v>1263</v>
      </c>
      <c r="E90" s="661" t="s">
        <v>1264</v>
      </c>
      <c r="F90" s="664">
        <v>19</v>
      </c>
      <c r="G90" s="664">
        <v>1648.44</v>
      </c>
      <c r="H90" s="677">
        <v>1</v>
      </c>
      <c r="I90" s="664"/>
      <c r="J90" s="664"/>
      <c r="K90" s="677">
        <v>0</v>
      </c>
      <c r="L90" s="664">
        <v>19</v>
      </c>
      <c r="M90" s="665">
        <v>1648.44</v>
      </c>
    </row>
    <row r="91" spans="1:13" ht="14.4" customHeight="1" x14ac:dyDescent="0.3">
      <c r="A91" s="660" t="s">
        <v>1057</v>
      </c>
      <c r="B91" s="661" t="s">
        <v>1017</v>
      </c>
      <c r="C91" s="661" t="s">
        <v>1072</v>
      </c>
      <c r="D91" s="661" t="s">
        <v>1073</v>
      </c>
      <c r="E91" s="661" t="s">
        <v>1074</v>
      </c>
      <c r="F91" s="664">
        <v>1</v>
      </c>
      <c r="G91" s="664">
        <v>108.46</v>
      </c>
      <c r="H91" s="677">
        <v>1</v>
      </c>
      <c r="I91" s="664"/>
      <c r="J91" s="664"/>
      <c r="K91" s="677">
        <v>0</v>
      </c>
      <c r="L91" s="664">
        <v>1</v>
      </c>
      <c r="M91" s="665">
        <v>108.46</v>
      </c>
    </row>
    <row r="92" spans="1:13" ht="14.4" customHeight="1" x14ac:dyDescent="0.3">
      <c r="A92" s="660" t="s">
        <v>1057</v>
      </c>
      <c r="B92" s="661" t="s">
        <v>1017</v>
      </c>
      <c r="C92" s="661" t="s">
        <v>1133</v>
      </c>
      <c r="D92" s="661" t="s">
        <v>1134</v>
      </c>
      <c r="E92" s="661" t="s">
        <v>1135</v>
      </c>
      <c r="F92" s="664"/>
      <c r="G92" s="664"/>
      <c r="H92" s="677">
        <v>0</v>
      </c>
      <c r="I92" s="664">
        <v>21</v>
      </c>
      <c r="J92" s="664">
        <v>1366.4699999999998</v>
      </c>
      <c r="K92" s="677">
        <v>1</v>
      </c>
      <c r="L92" s="664">
        <v>21</v>
      </c>
      <c r="M92" s="665">
        <v>1366.4699999999998</v>
      </c>
    </row>
    <row r="93" spans="1:13" ht="14.4" customHeight="1" x14ac:dyDescent="0.3">
      <c r="A93" s="660" t="s">
        <v>1057</v>
      </c>
      <c r="B93" s="661" t="s">
        <v>1017</v>
      </c>
      <c r="C93" s="661" t="s">
        <v>1075</v>
      </c>
      <c r="D93" s="661" t="s">
        <v>1073</v>
      </c>
      <c r="E93" s="661" t="s">
        <v>1074</v>
      </c>
      <c r="F93" s="664"/>
      <c r="G93" s="664"/>
      <c r="H93" s="677">
        <v>0</v>
      </c>
      <c r="I93" s="664">
        <v>52</v>
      </c>
      <c r="J93" s="664">
        <v>5639.920000000001</v>
      </c>
      <c r="K93" s="677">
        <v>1</v>
      </c>
      <c r="L93" s="664">
        <v>52</v>
      </c>
      <c r="M93" s="665">
        <v>5639.920000000001</v>
      </c>
    </row>
    <row r="94" spans="1:13" ht="14.4" customHeight="1" x14ac:dyDescent="0.3">
      <c r="A94" s="660" t="s">
        <v>1057</v>
      </c>
      <c r="B94" s="661" t="s">
        <v>1017</v>
      </c>
      <c r="C94" s="661" t="s">
        <v>1552</v>
      </c>
      <c r="D94" s="661" t="s">
        <v>1076</v>
      </c>
      <c r="E94" s="661" t="s">
        <v>1553</v>
      </c>
      <c r="F94" s="664">
        <v>1</v>
      </c>
      <c r="G94" s="664">
        <v>0</v>
      </c>
      <c r="H94" s="677"/>
      <c r="I94" s="664"/>
      <c r="J94" s="664"/>
      <c r="K94" s="677"/>
      <c r="L94" s="664">
        <v>1</v>
      </c>
      <c r="M94" s="665">
        <v>0</v>
      </c>
    </row>
    <row r="95" spans="1:13" ht="14.4" customHeight="1" x14ac:dyDescent="0.3">
      <c r="A95" s="660" t="s">
        <v>1057</v>
      </c>
      <c r="B95" s="661" t="s">
        <v>1017</v>
      </c>
      <c r="C95" s="661" t="s">
        <v>810</v>
      </c>
      <c r="D95" s="661" t="s">
        <v>811</v>
      </c>
      <c r="E95" s="661" t="s">
        <v>1018</v>
      </c>
      <c r="F95" s="664"/>
      <c r="G95" s="664"/>
      <c r="H95" s="677">
        <v>0</v>
      </c>
      <c r="I95" s="664">
        <v>142</v>
      </c>
      <c r="J95" s="664">
        <v>18481.300000000007</v>
      </c>
      <c r="K95" s="677">
        <v>1</v>
      </c>
      <c r="L95" s="664">
        <v>142</v>
      </c>
      <c r="M95" s="665">
        <v>18481.300000000007</v>
      </c>
    </row>
    <row r="96" spans="1:13" ht="14.4" customHeight="1" x14ac:dyDescent="0.3">
      <c r="A96" s="660" t="s">
        <v>1057</v>
      </c>
      <c r="B96" s="661" t="s">
        <v>1017</v>
      </c>
      <c r="C96" s="661" t="s">
        <v>1168</v>
      </c>
      <c r="D96" s="661" t="s">
        <v>814</v>
      </c>
      <c r="E96" s="661" t="s">
        <v>1169</v>
      </c>
      <c r="F96" s="664"/>
      <c r="G96" s="664"/>
      <c r="H96" s="677">
        <v>0</v>
      </c>
      <c r="I96" s="664">
        <v>13</v>
      </c>
      <c r="J96" s="664">
        <v>657.41</v>
      </c>
      <c r="K96" s="677">
        <v>1</v>
      </c>
      <c r="L96" s="664">
        <v>13</v>
      </c>
      <c r="M96" s="665">
        <v>657.41</v>
      </c>
    </row>
    <row r="97" spans="1:13" ht="14.4" customHeight="1" x14ac:dyDescent="0.3">
      <c r="A97" s="660" t="s">
        <v>1057</v>
      </c>
      <c r="B97" s="661" t="s">
        <v>1017</v>
      </c>
      <c r="C97" s="661" t="s">
        <v>1078</v>
      </c>
      <c r="D97" s="661" t="s">
        <v>793</v>
      </c>
      <c r="E97" s="661" t="s">
        <v>1079</v>
      </c>
      <c r="F97" s="664">
        <v>1</v>
      </c>
      <c r="G97" s="664">
        <v>0</v>
      </c>
      <c r="H97" s="677"/>
      <c r="I97" s="664"/>
      <c r="J97" s="664"/>
      <c r="K97" s="677"/>
      <c r="L97" s="664">
        <v>1</v>
      </c>
      <c r="M97" s="665">
        <v>0</v>
      </c>
    </row>
    <row r="98" spans="1:13" ht="14.4" customHeight="1" x14ac:dyDescent="0.3">
      <c r="A98" s="660" t="s">
        <v>1057</v>
      </c>
      <c r="B98" s="661" t="s">
        <v>1017</v>
      </c>
      <c r="C98" s="661" t="s">
        <v>792</v>
      </c>
      <c r="D98" s="661" t="s">
        <v>793</v>
      </c>
      <c r="E98" s="661" t="s">
        <v>1019</v>
      </c>
      <c r="F98" s="664"/>
      <c r="G98" s="664"/>
      <c r="H98" s="677">
        <v>0</v>
      </c>
      <c r="I98" s="664">
        <v>125</v>
      </c>
      <c r="J98" s="664">
        <v>10845</v>
      </c>
      <c r="K98" s="677">
        <v>1</v>
      </c>
      <c r="L98" s="664">
        <v>125</v>
      </c>
      <c r="M98" s="665">
        <v>10845</v>
      </c>
    </row>
    <row r="99" spans="1:13" ht="14.4" customHeight="1" x14ac:dyDescent="0.3">
      <c r="A99" s="660" t="s">
        <v>1057</v>
      </c>
      <c r="B99" s="661" t="s">
        <v>1017</v>
      </c>
      <c r="C99" s="661" t="s">
        <v>1554</v>
      </c>
      <c r="D99" s="661" t="s">
        <v>1263</v>
      </c>
      <c r="E99" s="661" t="s">
        <v>1264</v>
      </c>
      <c r="F99" s="664">
        <v>3</v>
      </c>
      <c r="G99" s="664">
        <v>260.28000000000003</v>
      </c>
      <c r="H99" s="677">
        <v>1</v>
      </c>
      <c r="I99" s="664"/>
      <c r="J99" s="664"/>
      <c r="K99" s="677">
        <v>0</v>
      </c>
      <c r="L99" s="664">
        <v>3</v>
      </c>
      <c r="M99" s="665">
        <v>260.28000000000003</v>
      </c>
    </row>
    <row r="100" spans="1:13" ht="14.4" customHeight="1" x14ac:dyDescent="0.3">
      <c r="A100" s="660" t="s">
        <v>1057</v>
      </c>
      <c r="B100" s="661" t="s">
        <v>1017</v>
      </c>
      <c r="C100" s="661" t="s">
        <v>1265</v>
      </c>
      <c r="D100" s="661" t="s">
        <v>811</v>
      </c>
      <c r="E100" s="661" t="s">
        <v>1018</v>
      </c>
      <c r="F100" s="664">
        <v>2</v>
      </c>
      <c r="G100" s="664">
        <v>260.3</v>
      </c>
      <c r="H100" s="677">
        <v>1</v>
      </c>
      <c r="I100" s="664"/>
      <c r="J100" s="664"/>
      <c r="K100" s="677">
        <v>0</v>
      </c>
      <c r="L100" s="664">
        <v>2</v>
      </c>
      <c r="M100" s="665">
        <v>260.3</v>
      </c>
    </row>
    <row r="101" spans="1:13" ht="14.4" customHeight="1" x14ac:dyDescent="0.3">
      <c r="A101" s="660" t="s">
        <v>1057</v>
      </c>
      <c r="B101" s="661" t="s">
        <v>1678</v>
      </c>
      <c r="C101" s="661" t="s">
        <v>1199</v>
      </c>
      <c r="D101" s="661" t="s">
        <v>1200</v>
      </c>
      <c r="E101" s="661" t="s">
        <v>1198</v>
      </c>
      <c r="F101" s="664"/>
      <c r="G101" s="664"/>
      <c r="H101" s="677">
        <v>0</v>
      </c>
      <c r="I101" s="664">
        <v>1</v>
      </c>
      <c r="J101" s="664">
        <v>125.14</v>
      </c>
      <c r="K101" s="677">
        <v>1</v>
      </c>
      <c r="L101" s="664">
        <v>1</v>
      </c>
      <c r="M101" s="665">
        <v>125.14</v>
      </c>
    </row>
    <row r="102" spans="1:13" ht="14.4" customHeight="1" x14ac:dyDescent="0.3">
      <c r="A102" s="660" t="s">
        <v>1057</v>
      </c>
      <c r="B102" s="661" t="s">
        <v>1679</v>
      </c>
      <c r="C102" s="661" t="s">
        <v>1563</v>
      </c>
      <c r="D102" s="661" t="s">
        <v>1564</v>
      </c>
      <c r="E102" s="661" t="s">
        <v>1565</v>
      </c>
      <c r="F102" s="664"/>
      <c r="G102" s="664"/>
      <c r="H102" s="677">
        <v>0</v>
      </c>
      <c r="I102" s="664">
        <v>1</v>
      </c>
      <c r="J102" s="664">
        <v>59.55</v>
      </c>
      <c r="K102" s="677">
        <v>1</v>
      </c>
      <c r="L102" s="664">
        <v>1</v>
      </c>
      <c r="M102" s="665">
        <v>59.55</v>
      </c>
    </row>
    <row r="103" spans="1:13" ht="14.4" customHeight="1" x14ac:dyDescent="0.3">
      <c r="A103" s="660" t="s">
        <v>1057</v>
      </c>
      <c r="B103" s="661" t="s">
        <v>1690</v>
      </c>
      <c r="C103" s="661" t="s">
        <v>1519</v>
      </c>
      <c r="D103" s="661" t="s">
        <v>1520</v>
      </c>
      <c r="E103" s="661" t="s">
        <v>1521</v>
      </c>
      <c r="F103" s="664">
        <v>1</v>
      </c>
      <c r="G103" s="664">
        <v>47.63</v>
      </c>
      <c r="H103" s="677">
        <v>1</v>
      </c>
      <c r="I103" s="664"/>
      <c r="J103" s="664"/>
      <c r="K103" s="677">
        <v>0</v>
      </c>
      <c r="L103" s="664">
        <v>1</v>
      </c>
      <c r="M103" s="665">
        <v>47.63</v>
      </c>
    </row>
    <row r="104" spans="1:13" ht="14.4" customHeight="1" x14ac:dyDescent="0.3">
      <c r="A104" s="660" t="s">
        <v>1057</v>
      </c>
      <c r="B104" s="661" t="s">
        <v>1026</v>
      </c>
      <c r="C104" s="661" t="s">
        <v>1458</v>
      </c>
      <c r="D104" s="661" t="s">
        <v>796</v>
      </c>
      <c r="E104" s="661" t="s">
        <v>1459</v>
      </c>
      <c r="F104" s="664"/>
      <c r="G104" s="664"/>
      <c r="H104" s="677">
        <v>0</v>
      </c>
      <c r="I104" s="664">
        <v>1</v>
      </c>
      <c r="J104" s="664">
        <v>356.47</v>
      </c>
      <c r="K104" s="677">
        <v>1</v>
      </c>
      <c r="L104" s="664">
        <v>1</v>
      </c>
      <c r="M104" s="665">
        <v>356.47</v>
      </c>
    </row>
    <row r="105" spans="1:13" ht="14.4" customHeight="1" x14ac:dyDescent="0.3">
      <c r="A105" s="660" t="s">
        <v>1057</v>
      </c>
      <c r="B105" s="661" t="s">
        <v>1687</v>
      </c>
      <c r="C105" s="661" t="s">
        <v>1551</v>
      </c>
      <c r="D105" s="661" t="s">
        <v>1484</v>
      </c>
      <c r="E105" s="661" t="s">
        <v>1208</v>
      </c>
      <c r="F105" s="664">
        <v>1</v>
      </c>
      <c r="G105" s="664">
        <v>356.47</v>
      </c>
      <c r="H105" s="677">
        <v>1</v>
      </c>
      <c r="I105" s="664"/>
      <c r="J105" s="664"/>
      <c r="K105" s="677">
        <v>0</v>
      </c>
      <c r="L105" s="664">
        <v>1</v>
      </c>
      <c r="M105" s="665">
        <v>356.47</v>
      </c>
    </row>
    <row r="106" spans="1:13" ht="14.4" customHeight="1" x14ac:dyDescent="0.3">
      <c r="A106" s="660" t="s">
        <v>1058</v>
      </c>
      <c r="B106" s="661" t="s">
        <v>1676</v>
      </c>
      <c r="C106" s="661" t="s">
        <v>1591</v>
      </c>
      <c r="D106" s="661" t="s">
        <v>1592</v>
      </c>
      <c r="E106" s="661" t="s">
        <v>1502</v>
      </c>
      <c r="F106" s="664"/>
      <c r="G106" s="664"/>
      <c r="H106" s="677">
        <v>0</v>
      </c>
      <c r="I106" s="664">
        <v>3</v>
      </c>
      <c r="J106" s="664">
        <v>652.95000000000005</v>
      </c>
      <c r="K106" s="677">
        <v>1</v>
      </c>
      <c r="L106" s="664">
        <v>3</v>
      </c>
      <c r="M106" s="665">
        <v>652.95000000000005</v>
      </c>
    </row>
    <row r="107" spans="1:13" ht="14.4" customHeight="1" x14ac:dyDescent="0.3">
      <c r="A107" s="660" t="s">
        <v>1058</v>
      </c>
      <c r="B107" s="661" t="s">
        <v>1676</v>
      </c>
      <c r="C107" s="661" t="s">
        <v>1593</v>
      </c>
      <c r="D107" s="661" t="s">
        <v>1594</v>
      </c>
      <c r="E107" s="661" t="s">
        <v>1595</v>
      </c>
      <c r="F107" s="664"/>
      <c r="G107" s="664"/>
      <c r="H107" s="677">
        <v>0</v>
      </c>
      <c r="I107" s="664">
        <v>4</v>
      </c>
      <c r="J107" s="664">
        <v>2691.76</v>
      </c>
      <c r="K107" s="677">
        <v>1</v>
      </c>
      <c r="L107" s="664">
        <v>4</v>
      </c>
      <c r="M107" s="665">
        <v>2691.76</v>
      </c>
    </row>
    <row r="108" spans="1:13" ht="14.4" customHeight="1" x14ac:dyDescent="0.3">
      <c r="A108" s="660" t="s">
        <v>1058</v>
      </c>
      <c r="B108" s="661" t="s">
        <v>1017</v>
      </c>
      <c r="C108" s="661" t="s">
        <v>810</v>
      </c>
      <c r="D108" s="661" t="s">
        <v>811</v>
      </c>
      <c r="E108" s="661" t="s">
        <v>1018</v>
      </c>
      <c r="F108" s="664"/>
      <c r="G108" s="664"/>
      <c r="H108" s="677">
        <v>0</v>
      </c>
      <c r="I108" s="664">
        <v>6</v>
      </c>
      <c r="J108" s="664">
        <v>780.90000000000009</v>
      </c>
      <c r="K108" s="677">
        <v>1</v>
      </c>
      <c r="L108" s="664">
        <v>6</v>
      </c>
      <c r="M108" s="665">
        <v>780.90000000000009</v>
      </c>
    </row>
    <row r="109" spans="1:13" ht="14.4" customHeight="1" x14ac:dyDescent="0.3">
      <c r="A109" s="660" t="s">
        <v>1058</v>
      </c>
      <c r="B109" s="661" t="s">
        <v>1690</v>
      </c>
      <c r="C109" s="661" t="s">
        <v>1445</v>
      </c>
      <c r="D109" s="661" t="s">
        <v>1446</v>
      </c>
      <c r="E109" s="661" t="s">
        <v>1447</v>
      </c>
      <c r="F109" s="664"/>
      <c r="G109" s="664"/>
      <c r="H109" s="677">
        <v>0</v>
      </c>
      <c r="I109" s="664">
        <v>1</v>
      </c>
      <c r="J109" s="664">
        <v>95.25</v>
      </c>
      <c r="K109" s="677">
        <v>1</v>
      </c>
      <c r="L109" s="664">
        <v>1</v>
      </c>
      <c r="M109" s="665">
        <v>95.25</v>
      </c>
    </row>
    <row r="110" spans="1:13" ht="14.4" customHeight="1" x14ac:dyDescent="0.3">
      <c r="A110" s="660" t="s">
        <v>1058</v>
      </c>
      <c r="B110" s="661" t="s">
        <v>1023</v>
      </c>
      <c r="C110" s="661" t="s">
        <v>1589</v>
      </c>
      <c r="D110" s="661" t="s">
        <v>1590</v>
      </c>
      <c r="E110" s="661" t="s">
        <v>1325</v>
      </c>
      <c r="F110" s="664">
        <v>10</v>
      </c>
      <c r="G110" s="664">
        <v>176.9</v>
      </c>
      <c r="H110" s="677">
        <v>1</v>
      </c>
      <c r="I110" s="664"/>
      <c r="J110" s="664"/>
      <c r="K110" s="677">
        <v>0</v>
      </c>
      <c r="L110" s="664">
        <v>10</v>
      </c>
      <c r="M110" s="665">
        <v>176.9</v>
      </c>
    </row>
    <row r="111" spans="1:13" ht="14.4" customHeight="1" x14ac:dyDescent="0.3">
      <c r="A111" s="660" t="s">
        <v>1060</v>
      </c>
      <c r="B111" s="661" t="s">
        <v>1681</v>
      </c>
      <c r="C111" s="661" t="s">
        <v>1619</v>
      </c>
      <c r="D111" s="661" t="s">
        <v>1620</v>
      </c>
      <c r="E111" s="661" t="s">
        <v>1112</v>
      </c>
      <c r="F111" s="664">
        <v>2</v>
      </c>
      <c r="G111" s="664">
        <v>89.78</v>
      </c>
      <c r="H111" s="677">
        <v>1</v>
      </c>
      <c r="I111" s="664"/>
      <c r="J111" s="664"/>
      <c r="K111" s="677">
        <v>0</v>
      </c>
      <c r="L111" s="664">
        <v>2</v>
      </c>
      <c r="M111" s="665">
        <v>89.78</v>
      </c>
    </row>
    <row r="112" spans="1:13" ht="14.4" customHeight="1" x14ac:dyDescent="0.3">
      <c r="A112" s="660" t="s">
        <v>1060</v>
      </c>
      <c r="B112" s="661" t="s">
        <v>1017</v>
      </c>
      <c r="C112" s="661" t="s">
        <v>1262</v>
      </c>
      <c r="D112" s="661" t="s">
        <v>1263</v>
      </c>
      <c r="E112" s="661" t="s">
        <v>1264</v>
      </c>
      <c r="F112" s="664">
        <v>4</v>
      </c>
      <c r="G112" s="664">
        <v>347.04</v>
      </c>
      <c r="H112" s="677">
        <v>1</v>
      </c>
      <c r="I112" s="664"/>
      <c r="J112" s="664"/>
      <c r="K112" s="677">
        <v>0</v>
      </c>
      <c r="L112" s="664">
        <v>4</v>
      </c>
      <c r="M112" s="665">
        <v>347.04</v>
      </c>
    </row>
    <row r="113" spans="1:13" ht="14.4" customHeight="1" x14ac:dyDescent="0.3">
      <c r="A113" s="660" t="s">
        <v>1060</v>
      </c>
      <c r="B113" s="661" t="s">
        <v>1017</v>
      </c>
      <c r="C113" s="661" t="s">
        <v>1072</v>
      </c>
      <c r="D113" s="661" t="s">
        <v>1073</v>
      </c>
      <c r="E113" s="661" t="s">
        <v>1074</v>
      </c>
      <c r="F113" s="664">
        <v>1</v>
      </c>
      <c r="G113" s="664">
        <v>108.46</v>
      </c>
      <c r="H113" s="677">
        <v>1</v>
      </c>
      <c r="I113" s="664"/>
      <c r="J113" s="664"/>
      <c r="K113" s="677">
        <v>0</v>
      </c>
      <c r="L113" s="664">
        <v>1</v>
      </c>
      <c r="M113" s="665">
        <v>108.46</v>
      </c>
    </row>
    <row r="114" spans="1:13" ht="14.4" customHeight="1" x14ac:dyDescent="0.3">
      <c r="A114" s="660" t="s">
        <v>1060</v>
      </c>
      <c r="B114" s="661" t="s">
        <v>1017</v>
      </c>
      <c r="C114" s="661" t="s">
        <v>1133</v>
      </c>
      <c r="D114" s="661" t="s">
        <v>1134</v>
      </c>
      <c r="E114" s="661" t="s">
        <v>1135</v>
      </c>
      <c r="F114" s="664"/>
      <c r="G114" s="664"/>
      <c r="H114" s="677">
        <v>0</v>
      </c>
      <c r="I114" s="664">
        <v>2</v>
      </c>
      <c r="J114" s="664">
        <v>130.13999999999999</v>
      </c>
      <c r="K114" s="677">
        <v>1</v>
      </c>
      <c r="L114" s="664">
        <v>2</v>
      </c>
      <c r="M114" s="665">
        <v>130.13999999999999</v>
      </c>
    </row>
    <row r="115" spans="1:13" ht="14.4" customHeight="1" x14ac:dyDescent="0.3">
      <c r="A115" s="660" t="s">
        <v>1060</v>
      </c>
      <c r="B115" s="661" t="s">
        <v>1017</v>
      </c>
      <c r="C115" s="661" t="s">
        <v>1075</v>
      </c>
      <c r="D115" s="661" t="s">
        <v>1073</v>
      </c>
      <c r="E115" s="661" t="s">
        <v>1074</v>
      </c>
      <c r="F115" s="664"/>
      <c r="G115" s="664"/>
      <c r="H115" s="677">
        <v>0</v>
      </c>
      <c r="I115" s="664">
        <v>29</v>
      </c>
      <c r="J115" s="664">
        <v>3145.34</v>
      </c>
      <c r="K115" s="677">
        <v>1</v>
      </c>
      <c r="L115" s="664">
        <v>29</v>
      </c>
      <c r="M115" s="665">
        <v>3145.34</v>
      </c>
    </row>
    <row r="116" spans="1:13" ht="14.4" customHeight="1" x14ac:dyDescent="0.3">
      <c r="A116" s="660" t="s">
        <v>1060</v>
      </c>
      <c r="B116" s="661" t="s">
        <v>1017</v>
      </c>
      <c r="C116" s="661" t="s">
        <v>810</v>
      </c>
      <c r="D116" s="661" t="s">
        <v>811</v>
      </c>
      <c r="E116" s="661" t="s">
        <v>1018</v>
      </c>
      <c r="F116" s="664"/>
      <c r="G116" s="664"/>
      <c r="H116" s="677">
        <v>0</v>
      </c>
      <c r="I116" s="664">
        <v>134</v>
      </c>
      <c r="J116" s="664">
        <v>17440.099999999999</v>
      </c>
      <c r="K116" s="677">
        <v>1</v>
      </c>
      <c r="L116" s="664">
        <v>134</v>
      </c>
      <c r="M116" s="665">
        <v>17440.099999999999</v>
      </c>
    </row>
    <row r="117" spans="1:13" ht="14.4" customHeight="1" x14ac:dyDescent="0.3">
      <c r="A117" s="660" t="s">
        <v>1060</v>
      </c>
      <c r="B117" s="661" t="s">
        <v>1017</v>
      </c>
      <c r="C117" s="661" t="s">
        <v>1168</v>
      </c>
      <c r="D117" s="661" t="s">
        <v>814</v>
      </c>
      <c r="E117" s="661" t="s">
        <v>1169</v>
      </c>
      <c r="F117" s="664"/>
      <c r="G117" s="664"/>
      <c r="H117" s="677">
        <v>0</v>
      </c>
      <c r="I117" s="664">
        <v>4</v>
      </c>
      <c r="J117" s="664">
        <v>202.28</v>
      </c>
      <c r="K117" s="677">
        <v>1</v>
      </c>
      <c r="L117" s="664">
        <v>4</v>
      </c>
      <c r="M117" s="665">
        <v>202.28</v>
      </c>
    </row>
    <row r="118" spans="1:13" ht="14.4" customHeight="1" x14ac:dyDescent="0.3">
      <c r="A118" s="660" t="s">
        <v>1060</v>
      </c>
      <c r="B118" s="661" t="s">
        <v>1017</v>
      </c>
      <c r="C118" s="661" t="s">
        <v>1078</v>
      </c>
      <c r="D118" s="661" t="s">
        <v>793</v>
      </c>
      <c r="E118" s="661" t="s">
        <v>1079</v>
      </c>
      <c r="F118" s="664">
        <v>1</v>
      </c>
      <c r="G118" s="664">
        <v>0</v>
      </c>
      <c r="H118" s="677"/>
      <c r="I118" s="664"/>
      <c r="J118" s="664"/>
      <c r="K118" s="677"/>
      <c r="L118" s="664">
        <v>1</v>
      </c>
      <c r="M118" s="665">
        <v>0</v>
      </c>
    </row>
    <row r="119" spans="1:13" ht="14.4" customHeight="1" x14ac:dyDescent="0.3">
      <c r="A119" s="660" t="s">
        <v>1060</v>
      </c>
      <c r="B119" s="661" t="s">
        <v>1017</v>
      </c>
      <c r="C119" s="661" t="s">
        <v>792</v>
      </c>
      <c r="D119" s="661" t="s">
        <v>793</v>
      </c>
      <c r="E119" s="661" t="s">
        <v>1019</v>
      </c>
      <c r="F119" s="664"/>
      <c r="G119" s="664"/>
      <c r="H119" s="677">
        <v>0</v>
      </c>
      <c r="I119" s="664">
        <v>108</v>
      </c>
      <c r="J119" s="664">
        <v>9370.08</v>
      </c>
      <c r="K119" s="677">
        <v>1</v>
      </c>
      <c r="L119" s="664">
        <v>108</v>
      </c>
      <c r="M119" s="665">
        <v>9370.08</v>
      </c>
    </row>
    <row r="120" spans="1:13" ht="14.4" customHeight="1" x14ac:dyDescent="0.3">
      <c r="A120" s="660" t="s">
        <v>1060</v>
      </c>
      <c r="B120" s="661" t="s">
        <v>1017</v>
      </c>
      <c r="C120" s="661" t="s">
        <v>1265</v>
      </c>
      <c r="D120" s="661" t="s">
        <v>811</v>
      </c>
      <c r="E120" s="661" t="s">
        <v>1018</v>
      </c>
      <c r="F120" s="664">
        <v>3</v>
      </c>
      <c r="G120" s="664">
        <v>390.45000000000005</v>
      </c>
      <c r="H120" s="677">
        <v>1</v>
      </c>
      <c r="I120" s="664"/>
      <c r="J120" s="664"/>
      <c r="K120" s="677">
        <v>0</v>
      </c>
      <c r="L120" s="664">
        <v>3</v>
      </c>
      <c r="M120" s="665">
        <v>390.45000000000005</v>
      </c>
    </row>
    <row r="121" spans="1:13" ht="14.4" customHeight="1" x14ac:dyDescent="0.3">
      <c r="A121" s="660" t="s">
        <v>1060</v>
      </c>
      <c r="B121" s="661" t="s">
        <v>1679</v>
      </c>
      <c r="C121" s="661" t="s">
        <v>1632</v>
      </c>
      <c r="D121" s="661" t="s">
        <v>1564</v>
      </c>
      <c r="E121" s="661" t="s">
        <v>1633</v>
      </c>
      <c r="F121" s="664"/>
      <c r="G121" s="664"/>
      <c r="H121" s="677">
        <v>0</v>
      </c>
      <c r="I121" s="664">
        <v>1</v>
      </c>
      <c r="J121" s="664">
        <v>193.26</v>
      </c>
      <c r="K121" s="677">
        <v>1</v>
      </c>
      <c r="L121" s="664">
        <v>1</v>
      </c>
      <c r="M121" s="665">
        <v>193.26</v>
      </c>
    </row>
    <row r="122" spans="1:13" ht="14.4" customHeight="1" x14ac:dyDescent="0.3">
      <c r="A122" s="660" t="s">
        <v>1060</v>
      </c>
      <c r="B122" s="661" t="s">
        <v>1034</v>
      </c>
      <c r="C122" s="661" t="s">
        <v>1636</v>
      </c>
      <c r="D122" s="661" t="s">
        <v>1637</v>
      </c>
      <c r="E122" s="661" t="s">
        <v>1231</v>
      </c>
      <c r="F122" s="664"/>
      <c r="G122" s="664"/>
      <c r="H122" s="677">
        <v>0</v>
      </c>
      <c r="I122" s="664">
        <v>1</v>
      </c>
      <c r="J122" s="664">
        <v>32.74</v>
      </c>
      <c r="K122" s="677">
        <v>1</v>
      </c>
      <c r="L122" s="664">
        <v>1</v>
      </c>
      <c r="M122" s="665">
        <v>32.74</v>
      </c>
    </row>
    <row r="123" spans="1:13" ht="14.4" customHeight="1" thickBot="1" x14ac:dyDescent="0.35">
      <c r="A123" s="666" t="s">
        <v>1060</v>
      </c>
      <c r="B123" s="667" t="s">
        <v>1023</v>
      </c>
      <c r="C123" s="667" t="s">
        <v>1617</v>
      </c>
      <c r="D123" s="667" t="s">
        <v>1618</v>
      </c>
      <c r="E123" s="667" t="s">
        <v>1325</v>
      </c>
      <c r="F123" s="670"/>
      <c r="G123" s="670"/>
      <c r="H123" s="678">
        <v>0</v>
      </c>
      <c r="I123" s="670">
        <v>1</v>
      </c>
      <c r="J123" s="670">
        <v>17.690000000000001</v>
      </c>
      <c r="K123" s="678">
        <v>1</v>
      </c>
      <c r="L123" s="670">
        <v>1</v>
      </c>
      <c r="M123" s="671">
        <v>17.690000000000001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313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538</v>
      </c>
      <c r="B5" s="645" t="s">
        <v>539</v>
      </c>
      <c r="C5" s="646" t="s">
        <v>540</v>
      </c>
      <c r="D5" s="646" t="s">
        <v>540</v>
      </c>
      <c r="E5" s="646"/>
      <c r="F5" s="646" t="s">
        <v>540</v>
      </c>
      <c r="G5" s="646" t="s">
        <v>540</v>
      </c>
      <c r="H5" s="646" t="s">
        <v>540</v>
      </c>
      <c r="I5" s="647" t="s">
        <v>540</v>
      </c>
      <c r="J5" s="648" t="s">
        <v>74</v>
      </c>
    </row>
    <row r="6" spans="1:10" ht="14.4" customHeight="1" x14ac:dyDescent="0.3">
      <c r="A6" s="644" t="s">
        <v>538</v>
      </c>
      <c r="B6" s="645" t="s">
        <v>355</v>
      </c>
      <c r="C6" s="646">
        <v>0.46679999999999999</v>
      </c>
      <c r="D6" s="646">
        <v>0.29160999999999998</v>
      </c>
      <c r="E6" s="646"/>
      <c r="F6" s="646">
        <v>0.99486999999999992</v>
      </c>
      <c r="G6" s="646">
        <v>0.29160969114000002</v>
      </c>
      <c r="H6" s="646">
        <v>0.70326030885999991</v>
      </c>
      <c r="I6" s="647">
        <v>3.4116493046260556</v>
      </c>
      <c r="J6" s="648" t="s">
        <v>1</v>
      </c>
    </row>
    <row r="7" spans="1:10" ht="14.4" customHeight="1" x14ac:dyDescent="0.3">
      <c r="A7" s="644" t="s">
        <v>538</v>
      </c>
      <c r="B7" s="645" t="s">
        <v>356</v>
      </c>
      <c r="C7" s="646">
        <v>0.30299999999999999</v>
      </c>
      <c r="D7" s="646" t="s">
        <v>540</v>
      </c>
      <c r="E7" s="646"/>
      <c r="F7" s="646">
        <v>0.76122999999999996</v>
      </c>
      <c r="G7" s="646">
        <v>1</v>
      </c>
      <c r="H7" s="646">
        <v>-0.23877000000000004</v>
      </c>
      <c r="I7" s="647">
        <v>0.76122999999999996</v>
      </c>
      <c r="J7" s="648" t="s">
        <v>1</v>
      </c>
    </row>
    <row r="8" spans="1:10" ht="14.4" customHeight="1" x14ac:dyDescent="0.3">
      <c r="A8" s="644" t="s">
        <v>538</v>
      </c>
      <c r="B8" s="645" t="s">
        <v>357</v>
      </c>
      <c r="C8" s="646">
        <v>31.428909999999998</v>
      </c>
      <c r="D8" s="646">
        <v>26.319679999999003</v>
      </c>
      <c r="E8" s="646"/>
      <c r="F8" s="646">
        <v>20.084609999999998</v>
      </c>
      <c r="G8" s="646">
        <v>26.379532306818</v>
      </c>
      <c r="H8" s="646">
        <v>-6.2949223068180018</v>
      </c>
      <c r="I8" s="647">
        <v>0.76137096618687861</v>
      </c>
      <c r="J8" s="648" t="s">
        <v>1</v>
      </c>
    </row>
    <row r="9" spans="1:10" ht="14.4" customHeight="1" x14ac:dyDescent="0.3">
      <c r="A9" s="644" t="s">
        <v>538</v>
      </c>
      <c r="B9" s="645" t="s">
        <v>358</v>
      </c>
      <c r="C9" s="646">
        <v>1493.03935</v>
      </c>
      <c r="D9" s="646">
        <v>1397.5444500000008</v>
      </c>
      <c r="E9" s="646"/>
      <c r="F9" s="646">
        <v>1397.96729</v>
      </c>
      <c r="G9" s="646">
        <v>1398.534667421731</v>
      </c>
      <c r="H9" s="646">
        <v>-0.56737742173095285</v>
      </c>
      <c r="I9" s="647">
        <v>0.9995943057866582</v>
      </c>
      <c r="J9" s="648" t="s">
        <v>1</v>
      </c>
    </row>
    <row r="10" spans="1:10" ht="14.4" customHeight="1" x14ac:dyDescent="0.3">
      <c r="A10" s="644" t="s">
        <v>538</v>
      </c>
      <c r="B10" s="645" t="s">
        <v>359</v>
      </c>
      <c r="C10" s="646">
        <v>37.209600000000002</v>
      </c>
      <c r="D10" s="646">
        <v>26.928599999999999</v>
      </c>
      <c r="E10" s="646"/>
      <c r="F10" s="646">
        <v>0</v>
      </c>
      <c r="G10" s="646">
        <v>24.379913989051005</v>
      </c>
      <c r="H10" s="646">
        <v>-24.379913989051005</v>
      </c>
      <c r="I10" s="647">
        <v>0</v>
      </c>
      <c r="J10" s="648" t="s">
        <v>1</v>
      </c>
    </row>
    <row r="11" spans="1:10" ht="14.4" customHeight="1" x14ac:dyDescent="0.3">
      <c r="A11" s="644" t="s">
        <v>538</v>
      </c>
      <c r="B11" s="645" t="s">
        <v>360</v>
      </c>
      <c r="C11" s="646">
        <v>7.182500000000001</v>
      </c>
      <c r="D11" s="646">
        <v>7.2279499999979997</v>
      </c>
      <c r="E11" s="646"/>
      <c r="F11" s="646">
        <v>9.7634900000000009</v>
      </c>
      <c r="G11" s="646">
        <v>7.4145450614810002</v>
      </c>
      <c r="H11" s="646">
        <v>2.3489449385190007</v>
      </c>
      <c r="I11" s="647">
        <v>1.316802301293158</v>
      </c>
      <c r="J11" s="648" t="s">
        <v>1</v>
      </c>
    </row>
    <row r="12" spans="1:10" ht="14.4" customHeight="1" x14ac:dyDescent="0.3">
      <c r="A12" s="644" t="s">
        <v>538</v>
      </c>
      <c r="B12" s="645" t="s">
        <v>361</v>
      </c>
      <c r="C12" s="646">
        <v>64.98245</v>
      </c>
      <c r="D12" s="646">
        <v>55.677089999999005</v>
      </c>
      <c r="E12" s="646"/>
      <c r="F12" s="646">
        <v>60.47186</v>
      </c>
      <c r="G12" s="646">
        <v>56.464947625896997</v>
      </c>
      <c r="H12" s="646">
        <v>4.0069123741030026</v>
      </c>
      <c r="I12" s="647">
        <v>1.0709628281363228</v>
      </c>
      <c r="J12" s="648" t="s">
        <v>1</v>
      </c>
    </row>
    <row r="13" spans="1:10" ht="14.4" customHeight="1" x14ac:dyDescent="0.3">
      <c r="A13" s="644" t="s">
        <v>538</v>
      </c>
      <c r="B13" s="645" t="s">
        <v>542</v>
      </c>
      <c r="C13" s="646">
        <v>1634.6126099999997</v>
      </c>
      <c r="D13" s="646">
        <v>1513.9893799999966</v>
      </c>
      <c r="E13" s="646"/>
      <c r="F13" s="646">
        <v>1490.0433500000001</v>
      </c>
      <c r="G13" s="646">
        <v>1514.465216096118</v>
      </c>
      <c r="H13" s="646">
        <v>-24.42186609611781</v>
      </c>
      <c r="I13" s="647">
        <v>0.98387426410553636</v>
      </c>
      <c r="J13" s="648" t="s">
        <v>543</v>
      </c>
    </row>
    <row r="15" spans="1:10" ht="14.4" customHeight="1" x14ac:dyDescent="0.3">
      <c r="A15" s="644" t="s">
        <v>538</v>
      </c>
      <c r="B15" s="645" t="s">
        <v>539</v>
      </c>
      <c r="C15" s="646" t="s">
        <v>540</v>
      </c>
      <c r="D15" s="646" t="s">
        <v>540</v>
      </c>
      <c r="E15" s="646"/>
      <c r="F15" s="646" t="s">
        <v>540</v>
      </c>
      <c r="G15" s="646" t="s">
        <v>540</v>
      </c>
      <c r="H15" s="646" t="s">
        <v>540</v>
      </c>
      <c r="I15" s="647" t="s">
        <v>540</v>
      </c>
      <c r="J15" s="648" t="s">
        <v>74</v>
      </c>
    </row>
    <row r="16" spans="1:10" ht="14.4" customHeight="1" x14ac:dyDescent="0.3">
      <c r="A16" s="644" t="s">
        <v>544</v>
      </c>
      <c r="B16" s="645" t="s">
        <v>545</v>
      </c>
      <c r="C16" s="646" t="s">
        <v>540</v>
      </c>
      <c r="D16" s="646" t="s">
        <v>540</v>
      </c>
      <c r="E16" s="646"/>
      <c r="F16" s="646" t="s">
        <v>540</v>
      </c>
      <c r="G16" s="646" t="s">
        <v>540</v>
      </c>
      <c r="H16" s="646" t="s">
        <v>540</v>
      </c>
      <c r="I16" s="647" t="s">
        <v>540</v>
      </c>
      <c r="J16" s="648" t="s">
        <v>0</v>
      </c>
    </row>
    <row r="17" spans="1:10" ht="14.4" customHeight="1" x14ac:dyDescent="0.3">
      <c r="A17" s="644" t="s">
        <v>544</v>
      </c>
      <c r="B17" s="645" t="s">
        <v>357</v>
      </c>
      <c r="C17" s="646">
        <v>4.9940599999999993</v>
      </c>
      <c r="D17" s="646">
        <v>3.2419599999999997</v>
      </c>
      <c r="E17" s="646"/>
      <c r="F17" s="646">
        <v>2.0944199999999999</v>
      </c>
      <c r="G17" s="646">
        <v>3.2493323838819999</v>
      </c>
      <c r="H17" s="646">
        <v>-1.1549123838819999</v>
      </c>
      <c r="I17" s="647">
        <v>0.64456933073057365</v>
      </c>
      <c r="J17" s="648" t="s">
        <v>1</v>
      </c>
    </row>
    <row r="18" spans="1:10" ht="14.4" customHeight="1" x14ac:dyDescent="0.3">
      <c r="A18" s="644" t="s">
        <v>544</v>
      </c>
      <c r="B18" s="645" t="s">
        <v>358</v>
      </c>
      <c r="C18" s="646">
        <v>15.474380000000002</v>
      </c>
      <c r="D18" s="646">
        <v>15.090999999999998</v>
      </c>
      <c r="E18" s="646"/>
      <c r="F18" s="646">
        <v>14.743080000000001</v>
      </c>
      <c r="G18" s="646">
        <v>15.090886314363001</v>
      </c>
      <c r="H18" s="646">
        <v>-0.34780631436299991</v>
      </c>
      <c r="I18" s="647">
        <v>0.97695255884129417</v>
      </c>
      <c r="J18" s="648" t="s">
        <v>1</v>
      </c>
    </row>
    <row r="19" spans="1:10" ht="14.4" customHeight="1" x14ac:dyDescent="0.3">
      <c r="A19" s="644" t="s">
        <v>544</v>
      </c>
      <c r="B19" s="645" t="s">
        <v>360</v>
      </c>
      <c r="C19" s="646">
        <v>0.95400000000000007</v>
      </c>
      <c r="D19" s="646">
        <v>0.626</v>
      </c>
      <c r="E19" s="646"/>
      <c r="F19" s="646">
        <v>2.7840000000000003</v>
      </c>
      <c r="G19" s="646">
        <v>0.64216066913600001</v>
      </c>
      <c r="H19" s="646">
        <v>2.1418393308640002</v>
      </c>
      <c r="I19" s="647">
        <v>4.3353636150681023</v>
      </c>
      <c r="J19" s="648" t="s">
        <v>1</v>
      </c>
    </row>
    <row r="20" spans="1:10" ht="14.4" customHeight="1" x14ac:dyDescent="0.3">
      <c r="A20" s="644" t="s">
        <v>544</v>
      </c>
      <c r="B20" s="645" t="s">
        <v>361</v>
      </c>
      <c r="C20" s="646">
        <v>8.2000000000000011</v>
      </c>
      <c r="D20" s="646">
        <v>7.51</v>
      </c>
      <c r="E20" s="646"/>
      <c r="F20" s="646">
        <v>8.8529999999999998</v>
      </c>
      <c r="G20" s="646">
        <v>7.6162701152389989</v>
      </c>
      <c r="H20" s="646">
        <v>1.2367298847610009</v>
      </c>
      <c r="I20" s="647">
        <v>1.1623799925749079</v>
      </c>
      <c r="J20" s="648" t="s">
        <v>1</v>
      </c>
    </row>
    <row r="21" spans="1:10" ht="14.4" customHeight="1" x14ac:dyDescent="0.3">
      <c r="A21" s="644" t="s">
        <v>544</v>
      </c>
      <c r="B21" s="645" t="s">
        <v>546</v>
      </c>
      <c r="C21" s="646">
        <v>29.622440000000005</v>
      </c>
      <c r="D21" s="646">
        <v>26.468959999999996</v>
      </c>
      <c r="E21" s="646"/>
      <c r="F21" s="646">
        <v>28.474499999999999</v>
      </c>
      <c r="G21" s="646">
        <v>26.598649482619997</v>
      </c>
      <c r="H21" s="646">
        <v>1.8758505173800017</v>
      </c>
      <c r="I21" s="647">
        <v>1.0705242767534386</v>
      </c>
      <c r="J21" s="648" t="s">
        <v>547</v>
      </c>
    </row>
    <row r="22" spans="1:10" ht="14.4" customHeight="1" x14ac:dyDescent="0.3">
      <c r="A22" s="644" t="s">
        <v>540</v>
      </c>
      <c r="B22" s="645" t="s">
        <v>540</v>
      </c>
      <c r="C22" s="646" t="s">
        <v>540</v>
      </c>
      <c r="D22" s="646" t="s">
        <v>540</v>
      </c>
      <c r="E22" s="646"/>
      <c r="F22" s="646" t="s">
        <v>540</v>
      </c>
      <c r="G22" s="646" t="s">
        <v>540</v>
      </c>
      <c r="H22" s="646" t="s">
        <v>540</v>
      </c>
      <c r="I22" s="647" t="s">
        <v>540</v>
      </c>
      <c r="J22" s="648" t="s">
        <v>548</v>
      </c>
    </row>
    <row r="23" spans="1:10" ht="14.4" customHeight="1" x14ac:dyDescent="0.3">
      <c r="A23" s="644" t="s">
        <v>549</v>
      </c>
      <c r="B23" s="645" t="s">
        <v>550</v>
      </c>
      <c r="C23" s="646" t="s">
        <v>540</v>
      </c>
      <c r="D23" s="646" t="s">
        <v>540</v>
      </c>
      <c r="E23" s="646"/>
      <c r="F23" s="646" t="s">
        <v>540</v>
      </c>
      <c r="G23" s="646" t="s">
        <v>540</v>
      </c>
      <c r="H23" s="646" t="s">
        <v>540</v>
      </c>
      <c r="I23" s="647" t="s">
        <v>540</v>
      </c>
      <c r="J23" s="648" t="s">
        <v>0</v>
      </c>
    </row>
    <row r="24" spans="1:10" ht="14.4" customHeight="1" x14ac:dyDescent="0.3">
      <c r="A24" s="644" t="s">
        <v>549</v>
      </c>
      <c r="B24" s="645" t="s">
        <v>357</v>
      </c>
      <c r="C24" s="646">
        <v>5.1246399999999994</v>
      </c>
      <c r="D24" s="646">
        <v>4.2616999999990002</v>
      </c>
      <c r="E24" s="646"/>
      <c r="F24" s="646">
        <v>3.7911200000000003</v>
      </c>
      <c r="G24" s="646">
        <v>4.2713913251209998</v>
      </c>
      <c r="H24" s="646">
        <v>-0.48027132512099957</v>
      </c>
      <c r="I24" s="647">
        <v>0.88756091667452308</v>
      </c>
      <c r="J24" s="648" t="s">
        <v>1</v>
      </c>
    </row>
    <row r="25" spans="1:10" ht="14.4" customHeight="1" x14ac:dyDescent="0.3">
      <c r="A25" s="644" t="s">
        <v>549</v>
      </c>
      <c r="B25" s="645" t="s">
        <v>358</v>
      </c>
      <c r="C25" s="646">
        <v>91.485640000000004</v>
      </c>
      <c r="D25" s="646">
        <v>94.009389999999996</v>
      </c>
      <c r="E25" s="646"/>
      <c r="F25" s="646">
        <v>90.909099999999995</v>
      </c>
      <c r="G25" s="646">
        <v>94.008681795282996</v>
      </c>
      <c r="H25" s="646">
        <v>-3.0995817952830009</v>
      </c>
      <c r="I25" s="647">
        <v>0.96702877078914085</v>
      </c>
      <c r="J25" s="648" t="s">
        <v>1</v>
      </c>
    </row>
    <row r="26" spans="1:10" ht="14.4" customHeight="1" x14ac:dyDescent="0.3">
      <c r="A26" s="644" t="s">
        <v>549</v>
      </c>
      <c r="B26" s="645" t="s">
        <v>359</v>
      </c>
      <c r="C26" s="646">
        <v>6.2016</v>
      </c>
      <c r="D26" s="646" t="s">
        <v>540</v>
      </c>
      <c r="E26" s="646"/>
      <c r="F26" s="646" t="s">
        <v>540</v>
      </c>
      <c r="G26" s="646" t="s">
        <v>540</v>
      </c>
      <c r="H26" s="646" t="s">
        <v>540</v>
      </c>
      <c r="I26" s="647" t="s">
        <v>540</v>
      </c>
      <c r="J26" s="648" t="s">
        <v>1</v>
      </c>
    </row>
    <row r="27" spans="1:10" ht="14.4" customHeight="1" x14ac:dyDescent="0.3">
      <c r="A27" s="644" t="s">
        <v>549</v>
      </c>
      <c r="B27" s="645" t="s">
        <v>360</v>
      </c>
      <c r="C27" s="646">
        <v>2.8295000000000003</v>
      </c>
      <c r="D27" s="646">
        <v>1.345</v>
      </c>
      <c r="E27" s="646"/>
      <c r="F27" s="646">
        <v>2.41</v>
      </c>
      <c r="G27" s="646">
        <v>1.3797222044549999</v>
      </c>
      <c r="H27" s="646">
        <v>1.0302777955450002</v>
      </c>
      <c r="I27" s="647">
        <v>1.746728429982735</v>
      </c>
      <c r="J27" s="648" t="s">
        <v>1</v>
      </c>
    </row>
    <row r="28" spans="1:10" ht="14.4" customHeight="1" x14ac:dyDescent="0.3">
      <c r="A28" s="644" t="s">
        <v>549</v>
      </c>
      <c r="B28" s="645" t="s">
        <v>361</v>
      </c>
      <c r="C28" s="646">
        <v>19.020599999999998</v>
      </c>
      <c r="D28" s="646">
        <v>14.187569999999999</v>
      </c>
      <c r="E28" s="646"/>
      <c r="F28" s="646">
        <v>15.758800000000004</v>
      </c>
      <c r="G28" s="646">
        <v>14.388330945254999</v>
      </c>
      <c r="H28" s="646">
        <v>1.3704690547450049</v>
      </c>
      <c r="I28" s="647">
        <v>1.0952486469736755</v>
      </c>
      <c r="J28" s="648" t="s">
        <v>1</v>
      </c>
    </row>
    <row r="29" spans="1:10" ht="14.4" customHeight="1" x14ac:dyDescent="0.3">
      <c r="A29" s="644" t="s">
        <v>549</v>
      </c>
      <c r="B29" s="645" t="s">
        <v>551</v>
      </c>
      <c r="C29" s="646">
        <v>124.66198</v>
      </c>
      <c r="D29" s="646">
        <v>113.80365999999898</v>
      </c>
      <c r="E29" s="646"/>
      <c r="F29" s="646">
        <v>112.86902000000001</v>
      </c>
      <c r="G29" s="646">
        <v>114.04812627011401</v>
      </c>
      <c r="H29" s="646">
        <v>-1.1791062701140049</v>
      </c>
      <c r="I29" s="647">
        <v>0.98966132711973376</v>
      </c>
      <c r="J29" s="648" t="s">
        <v>547</v>
      </c>
    </row>
    <row r="30" spans="1:10" ht="14.4" customHeight="1" x14ac:dyDescent="0.3">
      <c r="A30" s="644" t="s">
        <v>540</v>
      </c>
      <c r="B30" s="645" t="s">
        <v>540</v>
      </c>
      <c r="C30" s="646" t="s">
        <v>540</v>
      </c>
      <c r="D30" s="646" t="s">
        <v>540</v>
      </c>
      <c r="E30" s="646"/>
      <c r="F30" s="646" t="s">
        <v>540</v>
      </c>
      <c r="G30" s="646" t="s">
        <v>540</v>
      </c>
      <c r="H30" s="646" t="s">
        <v>540</v>
      </c>
      <c r="I30" s="647" t="s">
        <v>540</v>
      </c>
      <c r="J30" s="648" t="s">
        <v>548</v>
      </c>
    </row>
    <row r="31" spans="1:10" ht="14.4" customHeight="1" x14ac:dyDescent="0.3">
      <c r="A31" s="644" t="s">
        <v>552</v>
      </c>
      <c r="B31" s="645" t="s">
        <v>553</v>
      </c>
      <c r="C31" s="646" t="s">
        <v>540</v>
      </c>
      <c r="D31" s="646" t="s">
        <v>540</v>
      </c>
      <c r="E31" s="646"/>
      <c r="F31" s="646" t="s">
        <v>540</v>
      </c>
      <c r="G31" s="646" t="s">
        <v>540</v>
      </c>
      <c r="H31" s="646" t="s">
        <v>540</v>
      </c>
      <c r="I31" s="647" t="s">
        <v>540</v>
      </c>
      <c r="J31" s="648" t="s">
        <v>0</v>
      </c>
    </row>
    <row r="32" spans="1:10" ht="14.4" customHeight="1" x14ac:dyDescent="0.3">
      <c r="A32" s="644" t="s">
        <v>552</v>
      </c>
      <c r="B32" s="645" t="s">
        <v>355</v>
      </c>
      <c r="C32" s="646">
        <v>0.46679999999999999</v>
      </c>
      <c r="D32" s="646">
        <v>0.29160999999999998</v>
      </c>
      <c r="E32" s="646"/>
      <c r="F32" s="646">
        <v>0.99486999999999992</v>
      </c>
      <c r="G32" s="646">
        <v>0.29160969114000002</v>
      </c>
      <c r="H32" s="646">
        <v>0.70326030885999991</v>
      </c>
      <c r="I32" s="647">
        <v>3.4116493046260556</v>
      </c>
      <c r="J32" s="648" t="s">
        <v>1</v>
      </c>
    </row>
    <row r="33" spans="1:10" ht="14.4" customHeight="1" x14ac:dyDescent="0.3">
      <c r="A33" s="644" t="s">
        <v>552</v>
      </c>
      <c r="B33" s="645" t="s">
        <v>356</v>
      </c>
      <c r="C33" s="646">
        <v>0.30299999999999999</v>
      </c>
      <c r="D33" s="646" t="s">
        <v>540</v>
      </c>
      <c r="E33" s="646"/>
      <c r="F33" s="646">
        <v>0.76122999999999996</v>
      </c>
      <c r="G33" s="646">
        <v>1</v>
      </c>
      <c r="H33" s="646">
        <v>-0.23877000000000004</v>
      </c>
      <c r="I33" s="647">
        <v>0.76122999999999996</v>
      </c>
      <c r="J33" s="648" t="s">
        <v>1</v>
      </c>
    </row>
    <row r="34" spans="1:10" ht="14.4" customHeight="1" x14ac:dyDescent="0.3">
      <c r="A34" s="644" t="s">
        <v>552</v>
      </c>
      <c r="B34" s="645" t="s">
        <v>357</v>
      </c>
      <c r="C34" s="646">
        <v>2.1761999999999997</v>
      </c>
      <c r="D34" s="646">
        <v>2.0823999999999998</v>
      </c>
      <c r="E34" s="646"/>
      <c r="F34" s="646">
        <v>0.33295999999999998</v>
      </c>
      <c r="G34" s="646">
        <v>2.0871354847669998</v>
      </c>
      <c r="H34" s="646">
        <v>-1.7541754847669999</v>
      </c>
      <c r="I34" s="647">
        <v>0.15952965316823714</v>
      </c>
      <c r="J34" s="648" t="s">
        <v>1</v>
      </c>
    </row>
    <row r="35" spans="1:10" ht="14.4" customHeight="1" x14ac:dyDescent="0.3">
      <c r="A35" s="644" t="s">
        <v>552</v>
      </c>
      <c r="B35" s="645" t="s">
        <v>358</v>
      </c>
      <c r="C35" s="646">
        <v>12.680300000000001</v>
      </c>
      <c r="D35" s="646">
        <v>10.022120000000001</v>
      </c>
      <c r="E35" s="646"/>
      <c r="F35" s="646">
        <v>7.3934299999999995</v>
      </c>
      <c r="G35" s="646">
        <v>9.0220508726049999</v>
      </c>
      <c r="H35" s="646">
        <v>-1.6286208726050004</v>
      </c>
      <c r="I35" s="647">
        <v>0.81948440597356587</v>
      </c>
      <c r="J35" s="648" t="s">
        <v>1</v>
      </c>
    </row>
    <row r="36" spans="1:10" ht="14.4" customHeight="1" x14ac:dyDescent="0.3">
      <c r="A36" s="644" t="s">
        <v>552</v>
      </c>
      <c r="B36" s="645" t="s">
        <v>360</v>
      </c>
      <c r="C36" s="646">
        <v>1.4609999999999999</v>
      </c>
      <c r="D36" s="646">
        <v>3.9789499999989997</v>
      </c>
      <c r="E36" s="646"/>
      <c r="F36" s="646">
        <v>3.0694900000000001</v>
      </c>
      <c r="G36" s="646">
        <v>4.0816696397159999</v>
      </c>
      <c r="H36" s="646">
        <v>-1.0121796397159999</v>
      </c>
      <c r="I36" s="647">
        <v>0.75201823541347979</v>
      </c>
      <c r="J36" s="648" t="s">
        <v>1</v>
      </c>
    </row>
    <row r="37" spans="1:10" ht="14.4" customHeight="1" x14ac:dyDescent="0.3">
      <c r="A37" s="644" t="s">
        <v>552</v>
      </c>
      <c r="B37" s="645" t="s">
        <v>361</v>
      </c>
      <c r="C37" s="646">
        <v>7.2281000000000004</v>
      </c>
      <c r="D37" s="646">
        <v>5.7489999999990005</v>
      </c>
      <c r="E37" s="646"/>
      <c r="F37" s="646">
        <v>8.2206399999999995</v>
      </c>
      <c r="G37" s="646">
        <v>5.8303511175110003</v>
      </c>
      <c r="H37" s="646">
        <v>2.3902888824889992</v>
      </c>
      <c r="I37" s="647">
        <v>1.4099734019980297</v>
      </c>
      <c r="J37" s="648" t="s">
        <v>1</v>
      </c>
    </row>
    <row r="38" spans="1:10" ht="14.4" customHeight="1" x14ac:dyDescent="0.3">
      <c r="A38" s="644" t="s">
        <v>552</v>
      </c>
      <c r="B38" s="645" t="s">
        <v>554</v>
      </c>
      <c r="C38" s="646">
        <v>24.3154</v>
      </c>
      <c r="D38" s="646">
        <v>22.124079999998003</v>
      </c>
      <c r="E38" s="646"/>
      <c r="F38" s="646">
        <v>20.772619999999996</v>
      </c>
      <c r="G38" s="646">
        <v>22.312816805739001</v>
      </c>
      <c r="H38" s="646">
        <v>-1.5401968057390043</v>
      </c>
      <c r="I38" s="647">
        <v>0.93097255182309135</v>
      </c>
      <c r="J38" s="648" t="s">
        <v>547</v>
      </c>
    </row>
    <row r="39" spans="1:10" ht="14.4" customHeight="1" x14ac:dyDescent="0.3">
      <c r="A39" s="644" t="s">
        <v>540</v>
      </c>
      <c r="B39" s="645" t="s">
        <v>540</v>
      </c>
      <c r="C39" s="646" t="s">
        <v>540</v>
      </c>
      <c r="D39" s="646" t="s">
        <v>540</v>
      </c>
      <c r="E39" s="646"/>
      <c r="F39" s="646" t="s">
        <v>540</v>
      </c>
      <c r="G39" s="646" t="s">
        <v>540</v>
      </c>
      <c r="H39" s="646" t="s">
        <v>540</v>
      </c>
      <c r="I39" s="647" t="s">
        <v>540</v>
      </c>
      <c r="J39" s="648" t="s">
        <v>548</v>
      </c>
    </row>
    <row r="40" spans="1:10" ht="14.4" customHeight="1" x14ac:dyDescent="0.3">
      <c r="A40" s="644" t="s">
        <v>555</v>
      </c>
      <c r="B40" s="645" t="s">
        <v>556</v>
      </c>
      <c r="C40" s="646" t="s">
        <v>540</v>
      </c>
      <c r="D40" s="646" t="s">
        <v>540</v>
      </c>
      <c r="E40" s="646"/>
      <c r="F40" s="646" t="s">
        <v>540</v>
      </c>
      <c r="G40" s="646" t="s">
        <v>540</v>
      </c>
      <c r="H40" s="646" t="s">
        <v>540</v>
      </c>
      <c r="I40" s="647" t="s">
        <v>540</v>
      </c>
      <c r="J40" s="648" t="s">
        <v>0</v>
      </c>
    </row>
    <row r="41" spans="1:10" ht="14.4" customHeight="1" x14ac:dyDescent="0.3">
      <c r="A41" s="644" t="s">
        <v>555</v>
      </c>
      <c r="B41" s="645" t="s">
        <v>355</v>
      </c>
      <c r="C41" s="646">
        <v>0</v>
      </c>
      <c r="D41" s="646">
        <v>0</v>
      </c>
      <c r="E41" s="646"/>
      <c r="F41" s="646" t="s">
        <v>540</v>
      </c>
      <c r="G41" s="646" t="s">
        <v>540</v>
      </c>
      <c r="H41" s="646" t="s">
        <v>540</v>
      </c>
      <c r="I41" s="647" t="s">
        <v>540</v>
      </c>
      <c r="J41" s="648" t="s">
        <v>1</v>
      </c>
    </row>
    <row r="42" spans="1:10" ht="14.4" customHeight="1" x14ac:dyDescent="0.3">
      <c r="A42" s="644" t="s">
        <v>555</v>
      </c>
      <c r="B42" s="645" t="s">
        <v>357</v>
      </c>
      <c r="C42" s="646">
        <v>19.13401</v>
      </c>
      <c r="D42" s="646">
        <v>16.733620000000002</v>
      </c>
      <c r="E42" s="646"/>
      <c r="F42" s="646">
        <v>13.866109999999999</v>
      </c>
      <c r="G42" s="646">
        <v>16.771673113047999</v>
      </c>
      <c r="H42" s="646">
        <v>-2.9055631130480002</v>
      </c>
      <c r="I42" s="647">
        <v>0.82675770667223802</v>
      </c>
      <c r="J42" s="648" t="s">
        <v>1</v>
      </c>
    </row>
    <row r="43" spans="1:10" ht="14.4" customHeight="1" x14ac:dyDescent="0.3">
      <c r="A43" s="644" t="s">
        <v>555</v>
      </c>
      <c r="B43" s="645" t="s">
        <v>358</v>
      </c>
      <c r="C43" s="646">
        <v>1373.39903</v>
      </c>
      <c r="D43" s="646">
        <v>1278.4219400000009</v>
      </c>
      <c r="E43" s="646"/>
      <c r="F43" s="646">
        <v>1284.9216800000002</v>
      </c>
      <c r="G43" s="646">
        <v>1280.41304843948</v>
      </c>
      <c r="H43" s="646">
        <v>4.5086315605201435</v>
      </c>
      <c r="I43" s="647">
        <v>1.003521232125848</v>
      </c>
      <c r="J43" s="648" t="s">
        <v>1</v>
      </c>
    </row>
    <row r="44" spans="1:10" ht="14.4" customHeight="1" x14ac:dyDescent="0.3">
      <c r="A44" s="644" t="s">
        <v>555</v>
      </c>
      <c r="B44" s="645" t="s">
        <v>359</v>
      </c>
      <c r="C44" s="646">
        <v>31.008000000000003</v>
      </c>
      <c r="D44" s="646">
        <v>26.928599999999999</v>
      </c>
      <c r="E44" s="646"/>
      <c r="F44" s="646">
        <v>0</v>
      </c>
      <c r="G44" s="646">
        <v>24.379913989051005</v>
      </c>
      <c r="H44" s="646">
        <v>-24.379913989051005</v>
      </c>
      <c r="I44" s="647">
        <v>0</v>
      </c>
      <c r="J44" s="648" t="s">
        <v>1</v>
      </c>
    </row>
    <row r="45" spans="1:10" ht="14.4" customHeight="1" x14ac:dyDescent="0.3">
      <c r="A45" s="644" t="s">
        <v>555</v>
      </c>
      <c r="B45" s="645" t="s">
        <v>360</v>
      </c>
      <c r="C45" s="646">
        <v>1.9380000000000002</v>
      </c>
      <c r="D45" s="646">
        <v>1.2779999999989999</v>
      </c>
      <c r="E45" s="646"/>
      <c r="F45" s="646">
        <v>1.5</v>
      </c>
      <c r="G45" s="646">
        <v>1.3109925481739999</v>
      </c>
      <c r="H45" s="646">
        <v>0.18900745182600009</v>
      </c>
      <c r="I45" s="647">
        <v>1.1441712632838812</v>
      </c>
      <c r="J45" s="648" t="s">
        <v>1</v>
      </c>
    </row>
    <row r="46" spans="1:10" ht="14.4" customHeight="1" x14ac:dyDescent="0.3">
      <c r="A46" s="644" t="s">
        <v>555</v>
      </c>
      <c r="B46" s="645" t="s">
        <v>361</v>
      </c>
      <c r="C46" s="646">
        <v>30.533750000000001</v>
      </c>
      <c r="D46" s="646">
        <v>28.230520000000006</v>
      </c>
      <c r="E46" s="646"/>
      <c r="F46" s="646">
        <v>27.639419999999994</v>
      </c>
      <c r="G46" s="646">
        <v>28.629995447892</v>
      </c>
      <c r="H46" s="646">
        <v>-0.99057544789200591</v>
      </c>
      <c r="I46" s="647">
        <v>0.9654007822077757</v>
      </c>
      <c r="J46" s="648" t="s">
        <v>1</v>
      </c>
    </row>
    <row r="47" spans="1:10" ht="14.4" customHeight="1" x14ac:dyDescent="0.3">
      <c r="A47" s="644" t="s">
        <v>555</v>
      </c>
      <c r="B47" s="645" t="s">
        <v>557</v>
      </c>
      <c r="C47" s="646">
        <v>1456.0127900000002</v>
      </c>
      <c r="D47" s="646">
        <v>1351.59268</v>
      </c>
      <c r="E47" s="646"/>
      <c r="F47" s="646">
        <v>1327.9272100000001</v>
      </c>
      <c r="G47" s="646">
        <v>1351.5056235376451</v>
      </c>
      <c r="H47" s="646">
        <v>-23.578413537645019</v>
      </c>
      <c r="I47" s="647">
        <v>0.98255396564616049</v>
      </c>
      <c r="J47" s="648" t="s">
        <v>547</v>
      </c>
    </row>
    <row r="48" spans="1:10" ht="14.4" customHeight="1" x14ac:dyDescent="0.3">
      <c r="A48" s="644" t="s">
        <v>540</v>
      </c>
      <c r="B48" s="645" t="s">
        <v>540</v>
      </c>
      <c r="C48" s="646" t="s">
        <v>540</v>
      </c>
      <c r="D48" s="646" t="s">
        <v>540</v>
      </c>
      <c r="E48" s="646"/>
      <c r="F48" s="646" t="s">
        <v>540</v>
      </c>
      <c r="G48" s="646" t="s">
        <v>540</v>
      </c>
      <c r="H48" s="646" t="s">
        <v>540</v>
      </c>
      <c r="I48" s="647" t="s">
        <v>540</v>
      </c>
      <c r="J48" s="648" t="s">
        <v>548</v>
      </c>
    </row>
    <row r="49" spans="1:10" ht="14.4" customHeight="1" x14ac:dyDescent="0.3">
      <c r="A49" s="644" t="s">
        <v>538</v>
      </c>
      <c r="B49" s="645" t="s">
        <v>542</v>
      </c>
      <c r="C49" s="646">
        <v>1634.6126100000004</v>
      </c>
      <c r="D49" s="646">
        <v>1513.989379999997</v>
      </c>
      <c r="E49" s="646"/>
      <c r="F49" s="646">
        <v>1490.0433500000001</v>
      </c>
      <c r="G49" s="646">
        <v>1514.465216096118</v>
      </c>
      <c r="H49" s="646">
        <v>-24.42186609611781</v>
      </c>
      <c r="I49" s="647">
        <v>0.98387426410553636</v>
      </c>
      <c r="J49" s="648" t="s">
        <v>543</v>
      </c>
    </row>
  </sheetData>
  <mergeCells count="3">
    <mergeCell ref="A1:I1"/>
    <mergeCell ref="F3:I3"/>
    <mergeCell ref="C4:D4"/>
  </mergeCells>
  <conditionalFormatting sqref="F14 F50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49">
    <cfRule type="expression" dxfId="29" priority="5">
      <formula>$H15&gt;0</formula>
    </cfRule>
  </conditionalFormatting>
  <conditionalFormatting sqref="A15:A49">
    <cfRule type="expression" dxfId="28" priority="2">
      <formula>AND($J15&lt;&gt;"mezeraKL",$J15&lt;&gt;"")</formula>
    </cfRule>
  </conditionalFormatting>
  <conditionalFormatting sqref="I15:I49">
    <cfRule type="expression" dxfId="27" priority="6">
      <formula>$I15&gt;1</formula>
    </cfRule>
  </conditionalFormatting>
  <conditionalFormatting sqref="B15:B49">
    <cfRule type="expression" dxfId="26" priority="1">
      <formula>OR($J15="NS",$J15="SumaNS",$J15="Účet")</formula>
    </cfRule>
  </conditionalFormatting>
  <conditionalFormatting sqref="A15:D49 F15:I49">
    <cfRule type="expression" dxfId="25" priority="8">
      <formula>AND($J15&lt;&gt;"",$J15&lt;&gt;"mezeraKL")</formula>
    </cfRule>
  </conditionalFormatting>
  <conditionalFormatting sqref="B15:D49 F15:I49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1886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8.1007143327794857</v>
      </c>
      <c r="J3" s="207">
        <f>SUBTOTAL(9,J5:J1048576)</f>
        <v>183781</v>
      </c>
      <c r="K3" s="208">
        <f>SUBTOTAL(9,K5:K1048576)</f>
        <v>1488757.3807925466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538</v>
      </c>
      <c r="B5" s="734" t="s">
        <v>539</v>
      </c>
      <c r="C5" s="737" t="s">
        <v>544</v>
      </c>
      <c r="D5" s="752" t="s">
        <v>993</v>
      </c>
      <c r="E5" s="737" t="s">
        <v>1874</v>
      </c>
      <c r="F5" s="752" t="s">
        <v>1875</v>
      </c>
      <c r="G5" s="737" t="s">
        <v>1692</v>
      </c>
      <c r="H5" s="737" t="s">
        <v>1693</v>
      </c>
      <c r="I5" s="229">
        <v>260.3</v>
      </c>
      <c r="J5" s="229">
        <v>2</v>
      </c>
      <c r="K5" s="747">
        <v>520.6</v>
      </c>
    </row>
    <row r="6" spans="1:11" ht="14.4" customHeight="1" x14ac:dyDescent="0.3">
      <c r="A6" s="660" t="s">
        <v>538</v>
      </c>
      <c r="B6" s="661" t="s">
        <v>539</v>
      </c>
      <c r="C6" s="662" t="s">
        <v>544</v>
      </c>
      <c r="D6" s="663" t="s">
        <v>993</v>
      </c>
      <c r="E6" s="662" t="s">
        <v>1874</v>
      </c>
      <c r="F6" s="663" t="s">
        <v>1875</v>
      </c>
      <c r="G6" s="662" t="s">
        <v>1694</v>
      </c>
      <c r="H6" s="662" t="s">
        <v>1695</v>
      </c>
      <c r="I6" s="664">
        <v>8.5399999999999991</v>
      </c>
      <c r="J6" s="664">
        <v>4</v>
      </c>
      <c r="K6" s="665">
        <v>34.159999999999997</v>
      </c>
    </row>
    <row r="7" spans="1:11" ht="14.4" customHeight="1" x14ac:dyDescent="0.3">
      <c r="A7" s="660" t="s">
        <v>538</v>
      </c>
      <c r="B7" s="661" t="s">
        <v>539</v>
      </c>
      <c r="C7" s="662" t="s">
        <v>544</v>
      </c>
      <c r="D7" s="663" t="s">
        <v>993</v>
      </c>
      <c r="E7" s="662" t="s">
        <v>1874</v>
      </c>
      <c r="F7" s="663" t="s">
        <v>1875</v>
      </c>
      <c r="G7" s="662" t="s">
        <v>1696</v>
      </c>
      <c r="H7" s="662" t="s">
        <v>1697</v>
      </c>
      <c r="I7" s="664">
        <v>124.45</v>
      </c>
      <c r="J7" s="664">
        <v>5</v>
      </c>
      <c r="K7" s="665">
        <v>622.25</v>
      </c>
    </row>
    <row r="8" spans="1:11" ht="14.4" customHeight="1" x14ac:dyDescent="0.3">
      <c r="A8" s="660" t="s">
        <v>538</v>
      </c>
      <c r="B8" s="661" t="s">
        <v>539</v>
      </c>
      <c r="C8" s="662" t="s">
        <v>544</v>
      </c>
      <c r="D8" s="663" t="s">
        <v>993</v>
      </c>
      <c r="E8" s="662" t="s">
        <v>1874</v>
      </c>
      <c r="F8" s="663" t="s">
        <v>1875</v>
      </c>
      <c r="G8" s="662" t="s">
        <v>1698</v>
      </c>
      <c r="H8" s="662" t="s">
        <v>1699</v>
      </c>
      <c r="I8" s="664">
        <v>7.59</v>
      </c>
      <c r="J8" s="664">
        <v>3</v>
      </c>
      <c r="K8" s="665">
        <v>22.77</v>
      </c>
    </row>
    <row r="9" spans="1:11" ht="14.4" customHeight="1" x14ac:dyDescent="0.3">
      <c r="A9" s="660" t="s">
        <v>538</v>
      </c>
      <c r="B9" s="661" t="s">
        <v>539</v>
      </c>
      <c r="C9" s="662" t="s">
        <v>544</v>
      </c>
      <c r="D9" s="663" t="s">
        <v>993</v>
      </c>
      <c r="E9" s="662" t="s">
        <v>1874</v>
      </c>
      <c r="F9" s="663" t="s">
        <v>1875</v>
      </c>
      <c r="G9" s="662" t="s">
        <v>1700</v>
      </c>
      <c r="H9" s="662" t="s">
        <v>1701</v>
      </c>
      <c r="I9" s="664">
        <v>13.16</v>
      </c>
      <c r="J9" s="664">
        <v>24</v>
      </c>
      <c r="K9" s="665">
        <v>315.83999999999997</v>
      </c>
    </row>
    <row r="10" spans="1:11" ht="14.4" customHeight="1" x14ac:dyDescent="0.3">
      <c r="A10" s="660" t="s">
        <v>538</v>
      </c>
      <c r="B10" s="661" t="s">
        <v>539</v>
      </c>
      <c r="C10" s="662" t="s">
        <v>544</v>
      </c>
      <c r="D10" s="663" t="s">
        <v>993</v>
      </c>
      <c r="E10" s="662" t="s">
        <v>1874</v>
      </c>
      <c r="F10" s="663" t="s">
        <v>1875</v>
      </c>
      <c r="G10" s="662" t="s">
        <v>1702</v>
      </c>
      <c r="H10" s="662" t="s">
        <v>1703</v>
      </c>
      <c r="I10" s="664">
        <v>0.91</v>
      </c>
      <c r="J10" s="664">
        <v>500</v>
      </c>
      <c r="K10" s="665">
        <v>455.4</v>
      </c>
    </row>
    <row r="11" spans="1:11" ht="14.4" customHeight="1" x14ac:dyDescent="0.3">
      <c r="A11" s="660" t="s">
        <v>538</v>
      </c>
      <c r="B11" s="661" t="s">
        <v>539</v>
      </c>
      <c r="C11" s="662" t="s">
        <v>544</v>
      </c>
      <c r="D11" s="663" t="s">
        <v>993</v>
      </c>
      <c r="E11" s="662" t="s">
        <v>1874</v>
      </c>
      <c r="F11" s="663" t="s">
        <v>1875</v>
      </c>
      <c r="G11" s="662" t="s">
        <v>1704</v>
      </c>
      <c r="H11" s="662" t="s">
        <v>1705</v>
      </c>
      <c r="I11" s="664">
        <v>7.1</v>
      </c>
      <c r="J11" s="664">
        <v>4</v>
      </c>
      <c r="K11" s="665">
        <v>28.4</v>
      </c>
    </row>
    <row r="12" spans="1:11" ht="14.4" customHeight="1" x14ac:dyDescent="0.3">
      <c r="A12" s="660" t="s">
        <v>538</v>
      </c>
      <c r="B12" s="661" t="s">
        <v>539</v>
      </c>
      <c r="C12" s="662" t="s">
        <v>544</v>
      </c>
      <c r="D12" s="663" t="s">
        <v>993</v>
      </c>
      <c r="E12" s="662" t="s">
        <v>1874</v>
      </c>
      <c r="F12" s="663" t="s">
        <v>1875</v>
      </c>
      <c r="G12" s="662" t="s">
        <v>1706</v>
      </c>
      <c r="H12" s="662" t="s">
        <v>1707</v>
      </c>
      <c r="I12" s="664">
        <v>8.2799999999999994</v>
      </c>
      <c r="J12" s="664">
        <v>4</v>
      </c>
      <c r="K12" s="665">
        <v>33.119999999999997</v>
      </c>
    </row>
    <row r="13" spans="1:11" ht="14.4" customHeight="1" x14ac:dyDescent="0.3">
      <c r="A13" s="660" t="s">
        <v>538</v>
      </c>
      <c r="B13" s="661" t="s">
        <v>539</v>
      </c>
      <c r="C13" s="662" t="s">
        <v>544</v>
      </c>
      <c r="D13" s="663" t="s">
        <v>993</v>
      </c>
      <c r="E13" s="662" t="s">
        <v>1874</v>
      </c>
      <c r="F13" s="663" t="s">
        <v>1875</v>
      </c>
      <c r="G13" s="662" t="s">
        <v>1708</v>
      </c>
      <c r="H13" s="662" t="s">
        <v>1709</v>
      </c>
      <c r="I13" s="664">
        <v>5.92</v>
      </c>
      <c r="J13" s="664">
        <v>4</v>
      </c>
      <c r="K13" s="665">
        <v>23.68</v>
      </c>
    </row>
    <row r="14" spans="1:11" ht="14.4" customHeight="1" x14ac:dyDescent="0.3">
      <c r="A14" s="660" t="s">
        <v>538</v>
      </c>
      <c r="B14" s="661" t="s">
        <v>539</v>
      </c>
      <c r="C14" s="662" t="s">
        <v>544</v>
      </c>
      <c r="D14" s="663" t="s">
        <v>993</v>
      </c>
      <c r="E14" s="662" t="s">
        <v>1874</v>
      </c>
      <c r="F14" s="663" t="s">
        <v>1875</v>
      </c>
      <c r="G14" s="662" t="s">
        <v>1710</v>
      </c>
      <c r="H14" s="662" t="s">
        <v>1711</v>
      </c>
      <c r="I14" s="664">
        <v>2.5499999999999998</v>
      </c>
      <c r="J14" s="664">
        <v>15</v>
      </c>
      <c r="K14" s="665">
        <v>38.200000000000003</v>
      </c>
    </row>
    <row r="15" spans="1:11" ht="14.4" customHeight="1" x14ac:dyDescent="0.3">
      <c r="A15" s="660" t="s">
        <v>538</v>
      </c>
      <c r="B15" s="661" t="s">
        <v>539</v>
      </c>
      <c r="C15" s="662" t="s">
        <v>544</v>
      </c>
      <c r="D15" s="663" t="s">
        <v>993</v>
      </c>
      <c r="E15" s="662" t="s">
        <v>1876</v>
      </c>
      <c r="F15" s="663" t="s">
        <v>1877</v>
      </c>
      <c r="G15" s="662" t="s">
        <v>1712</v>
      </c>
      <c r="H15" s="662" t="s">
        <v>1713</v>
      </c>
      <c r="I15" s="664">
        <v>15.92</v>
      </c>
      <c r="J15" s="664">
        <v>50</v>
      </c>
      <c r="K15" s="665">
        <v>796</v>
      </c>
    </row>
    <row r="16" spans="1:11" ht="14.4" customHeight="1" x14ac:dyDescent="0.3">
      <c r="A16" s="660" t="s">
        <v>538</v>
      </c>
      <c r="B16" s="661" t="s">
        <v>539</v>
      </c>
      <c r="C16" s="662" t="s">
        <v>544</v>
      </c>
      <c r="D16" s="663" t="s">
        <v>993</v>
      </c>
      <c r="E16" s="662" t="s">
        <v>1876</v>
      </c>
      <c r="F16" s="663" t="s">
        <v>1877</v>
      </c>
      <c r="G16" s="662" t="s">
        <v>1714</v>
      </c>
      <c r="H16" s="662" t="s">
        <v>1715</v>
      </c>
      <c r="I16" s="664">
        <v>11.14</v>
      </c>
      <c r="J16" s="664">
        <v>50</v>
      </c>
      <c r="K16" s="665">
        <v>557</v>
      </c>
    </row>
    <row r="17" spans="1:11" ht="14.4" customHeight="1" x14ac:dyDescent="0.3">
      <c r="A17" s="660" t="s">
        <v>538</v>
      </c>
      <c r="B17" s="661" t="s">
        <v>539</v>
      </c>
      <c r="C17" s="662" t="s">
        <v>544</v>
      </c>
      <c r="D17" s="663" t="s">
        <v>993</v>
      </c>
      <c r="E17" s="662" t="s">
        <v>1876</v>
      </c>
      <c r="F17" s="663" t="s">
        <v>1877</v>
      </c>
      <c r="G17" s="662" t="s">
        <v>1716</v>
      </c>
      <c r="H17" s="662" t="s">
        <v>1717</v>
      </c>
      <c r="I17" s="664">
        <v>38.450000000000003</v>
      </c>
      <c r="J17" s="664">
        <v>2</v>
      </c>
      <c r="K17" s="665">
        <v>76.900000000000006</v>
      </c>
    </row>
    <row r="18" spans="1:11" ht="14.4" customHeight="1" x14ac:dyDescent="0.3">
      <c r="A18" s="660" t="s">
        <v>538</v>
      </c>
      <c r="B18" s="661" t="s">
        <v>539</v>
      </c>
      <c r="C18" s="662" t="s">
        <v>544</v>
      </c>
      <c r="D18" s="663" t="s">
        <v>993</v>
      </c>
      <c r="E18" s="662" t="s">
        <v>1876</v>
      </c>
      <c r="F18" s="663" t="s">
        <v>1877</v>
      </c>
      <c r="G18" s="662" t="s">
        <v>1718</v>
      </c>
      <c r="H18" s="662" t="s">
        <v>1719</v>
      </c>
      <c r="I18" s="664">
        <v>0.48</v>
      </c>
      <c r="J18" s="664">
        <v>500</v>
      </c>
      <c r="K18" s="665">
        <v>240</v>
      </c>
    </row>
    <row r="19" spans="1:11" ht="14.4" customHeight="1" x14ac:dyDescent="0.3">
      <c r="A19" s="660" t="s">
        <v>538</v>
      </c>
      <c r="B19" s="661" t="s">
        <v>539</v>
      </c>
      <c r="C19" s="662" t="s">
        <v>544</v>
      </c>
      <c r="D19" s="663" t="s">
        <v>993</v>
      </c>
      <c r="E19" s="662" t="s">
        <v>1876</v>
      </c>
      <c r="F19" s="663" t="s">
        <v>1877</v>
      </c>
      <c r="G19" s="662" t="s">
        <v>1720</v>
      </c>
      <c r="H19" s="662" t="s">
        <v>1721</v>
      </c>
      <c r="I19" s="664">
        <v>1.8833333333333335</v>
      </c>
      <c r="J19" s="664">
        <v>200</v>
      </c>
      <c r="K19" s="665">
        <v>377.5</v>
      </c>
    </row>
    <row r="20" spans="1:11" ht="14.4" customHeight="1" x14ac:dyDescent="0.3">
      <c r="A20" s="660" t="s">
        <v>538</v>
      </c>
      <c r="B20" s="661" t="s">
        <v>539</v>
      </c>
      <c r="C20" s="662" t="s">
        <v>544</v>
      </c>
      <c r="D20" s="663" t="s">
        <v>993</v>
      </c>
      <c r="E20" s="662" t="s">
        <v>1876</v>
      </c>
      <c r="F20" s="663" t="s">
        <v>1877</v>
      </c>
      <c r="G20" s="662" t="s">
        <v>1722</v>
      </c>
      <c r="H20" s="662" t="s">
        <v>1723</v>
      </c>
      <c r="I20" s="664">
        <v>2.8933333333333331</v>
      </c>
      <c r="J20" s="664">
        <v>300</v>
      </c>
      <c r="K20" s="665">
        <v>861.5</v>
      </c>
    </row>
    <row r="21" spans="1:11" ht="14.4" customHeight="1" x14ac:dyDescent="0.3">
      <c r="A21" s="660" t="s">
        <v>538</v>
      </c>
      <c r="B21" s="661" t="s">
        <v>539</v>
      </c>
      <c r="C21" s="662" t="s">
        <v>544</v>
      </c>
      <c r="D21" s="663" t="s">
        <v>993</v>
      </c>
      <c r="E21" s="662" t="s">
        <v>1876</v>
      </c>
      <c r="F21" s="663" t="s">
        <v>1877</v>
      </c>
      <c r="G21" s="662" t="s">
        <v>1724</v>
      </c>
      <c r="H21" s="662" t="s">
        <v>1725</v>
      </c>
      <c r="I21" s="664">
        <v>1.77</v>
      </c>
      <c r="J21" s="664">
        <v>100</v>
      </c>
      <c r="K21" s="665">
        <v>177</v>
      </c>
    </row>
    <row r="22" spans="1:11" ht="14.4" customHeight="1" x14ac:dyDescent="0.3">
      <c r="A22" s="660" t="s">
        <v>538</v>
      </c>
      <c r="B22" s="661" t="s">
        <v>539</v>
      </c>
      <c r="C22" s="662" t="s">
        <v>544</v>
      </c>
      <c r="D22" s="663" t="s">
        <v>993</v>
      </c>
      <c r="E22" s="662" t="s">
        <v>1876</v>
      </c>
      <c r="F22" s="663" t="s">
        <v>1877</v>
      </c>
      <c r="G22" s="662" t="s">
        <v>1726</v>
      </c>
      <c r="H22" s="662" t="s">
        <v>1727</v>
      </c>
      <c r="I22" s="664">
        <v>0.01</v>
      </c>
      <c r="J22" s="664">
        <v>3000</v>
      </c>
      <c r="K22" s="665">
        <v>30.5</v>
      </c>
    </row>
    <row r="23" spans="1:11" ht="14.4" customHeight="1" x14ac:dyDescent="0.3">
      <c r="A23" s="660" t="s">
        <v>538</v>
      </c>
      <c r="B23" s="661" t="s">
        <v>539</v>
      </c>
      <c r="C23" s="662" t="s">
        <v>544</v>
      </c>
      <c r="D23" s="663" t="s">
        <v>993</v>
      </c>
      <c r="E23" s="662" t="s">
        <v>1876</v>
      </c>
      <c r="F23" s="663" t="s">
        <v>1877</v>
      </c>
      <c r="G23" s="662" t="s">
        <v>1728</v>
      </c>
      <c r="H23" s="662" t="s">
        <v>1729</v>
      </c>
      <c r="I23" s="664">
        <v>2.84</v>
      </c>
      <c r="J23" s="664">
        <v>450</v>
      </c>
      <c r="K23" s="665">
        <v>1285</v>
      </c>
    </row>
    <row r="24" spans="1:11" ht="14.4" customHeight="1" x14ac:dyDescent="0.3">
      <c r="A24" s="660" t="s">
        <v>538</v>
      </c>
      <c r="B24" s="661" t="s">
        <v>539</v>
      </c>
      <c r="C24" s="662" t="s">
        <v>544</v>
      </c>
      <c r="D24" s="663" t="s">
        <v>993</v>
      </c>
      <c r="E24" s="662" t="s">
        <v>1876</v>
      </c>
      <c r="F24" s="663" t="s">
        <v>1877</v>
      </c>
      <c r="G24" s="662" t="s">
        <v>1730</v>
      </c>
      <c r="H24" s="662" t="s">
        <v>1731</v>
      </c>
      <c r="I24" s="664">
        <v>2.41</v>
      </c>
      <c r="J24" s="664">
        <v>2000</v>
      </c>
      <c r="K24" s="665">
        <v>4820</v>
      </c>
    </row>
    <row r="25" spans="1:11" ht="14.4" customHeight="1" x14ac:dyDescent="0.3">
      <c r="A25" s="660" t="s">
        <v>538</v>
      </c>
      <c r="B25" s="661" t="s">
        <v>539</v>
      </c>
      <c r="C25" s="662" t="s">
        <v>544</v>
      </c>
      <c r="D25" s="663" t="s">
        <v>993</v>
      </c>
      <c r="E25" s="662" t="s">
        <v>1876</v>
      </c>
      <c r="F25" s="663" t="s">
        <v>1877</v>
      </c>
      <c r="G25" s="662" t="s">
        <v>1732</v>
      </c>
      <c r="H25" s="662" t="s">
        <v>1733</v>
      </c>
      <c r="I25" s="664">
        <v>15.001999999999999</v>
      </c>
      <c r="J25" s="664">
        <v>80</v>
      </c>
      <c r="K25" s="665">
        <v>1199.98</v>
      </c>
    </row>
    <row r="26" spans="1:11" ht="14.4" customHeight="1" x14ac:dyDescent="0.3">
      <c r="A26" s="660" t="s">
        <v>538</v>
      </c>
      <c r="B26" s="661" t="s">
        <v>539</v>
      </c>
      <c r="C26" s="662" t="s">
        <v>544</v>
      </c>
      <c r="D26" s="663" t="s">
        <v>993</v>
      </c>
      <c r="E26" s="662" t="s">
        <v>1876</v>
      </c>
      <c r="F26" s="663" t="s">
        <v>1877</v>
      </c>
      <c r="G26" s="662" t="s">
        <v>1734</v>
      </c>
      <c r="H26" s="662" t="s">
        <v>1735</v>
      </c>
      <c r="I26" s="664">
        <v>2.875</v>
      </c>
      <c r="J26" s="664">
        <v>150</v>
      </c>
      <c r="K26" s="665">
        <v>433</v>
      </c>
    </row>
    <row r="27" spans="1:11" ht="14.4" customHeight="1" x14ac:dyDescent="0.3">
      <c r="A27" s="660" t="s">
        <v>538</v>
      </c>
      <c r="B27" s="661" t="s">
        <v>539</v>
      </c>
      <c r="C27" s="662" t="s">
        <v>544</v>
      </c>
      <c r="D27" s="663" t="s">
        <v>993</v>
      </c>
      <c r="E27" s="662" t="s">
        <v>1876</v>
      </c>
      <c r="F27" s="663" t="s">
        <v>1877</v>
      </c>
      <c r="G27" s="662" t="s">
        <v>1734</v>
      </c>
      <c r="H27" s="662" t="s">
        <v>1736</v>
      </c>
      <c r="I27" s="664">
        <v>2.9224999999999999</v>
      </c>
      <c r="J27" s="664">
        <v>300</v>
      </c>
      <c r="K27" s="665">
        <v>857.5</v>
      </c>
    </row>
    <row r="28" spans="1:11" ht="14.4" customHeight="1" x14ac:dyDescent="0.3">
      <c r="A28" s="660" t="s">
        <v>538</v>
      </c>
      <c r="B28" s="661" t="s">
        <v>539</v>
      </c>
      <c r="C28" s="662" t="s">
        <v>544</v>
      </c>
      <c r="D28" s="663" t="s">
        <v>993</v>
      </c>
      <c r="E28" s="662" t="s">
        <v>1876</v>
      </c>
      <c r="F28" s="663" t="s">
        <v>1877</v>
      </c>
      <c r="G28" s="662" t="s">
        <v>1737</v>
      </c>
      <c r="H28" s="662" t="s">
        <v>1738</v>
      </c>
      <c r="I28" s="664">
        <v>0.47499999999999998</v>
      </c>
      <c r="J28" s="664">
        <v>900</v>
      </c>
      <c r="K28" s="665">
        <v>428</v>
      </c>
    </row>
    <row r="29" spans="1:11" ht="14.4" customHeight="1" x14ac:dyDescent="0.3">
      <c r="A29" s="660" t="s">
        <v>538</v>
      </c>
      <c r="B29" s="661" t="s">
        <v>539</v>
      </c>
      <c r="C29" s="662" t="s">
        <v>544</v>
      </c>
      <c r="D29" s="663" t="s">
        <v>993</v>
      </c>
      <c r="E29" s="662" t="s">
        <v>1876</v>
      </c>
      <c r="F29" s="663" t="s">
        <v>1877</v>
      </c>
      <c r="G29" s="662" t="s">
        <v>1739</v>
      </c>
      <c r="H29" s="662" t="s">
        <v>1740</v>
      </c>
      <c r="I29" s="664">
        <v>9.1999999999999993</v>
      </c>
      <c r="J29" s="664">
        <v>150</v>
      </c>
      <c r="K29" s="665">
        <v>1380</v>
      </c>
    </row>
    <row r="30" spans="1:11" ht="14.4" customHeight="1" x14ac:dyDescent="0.3">
      <c r="A30" s="660" t="s">
        <v>538</v>
      </c>
      <c r="B30" s="661" t="s">
        <v>539</v>
      </c>
      <c r="C30" s="662" t="s">
        <v>544</v>
      </c>
      <c r="D30" s="663" t="s">
        <v>993</v>
      </c>
      <c r="E30" s="662" t="s">
        <v>1876</v>
      </c>
      <c r="F30" s="663" t="s">
        <v>1877</v>
      </c>
      <c r="G30" s="662" t="s">
        <v>1741</v>
      </c>
      <c r="H30" s="662" t="s">
        <v>1742</v>
      </c>
      <c r="I30" s="664">
        <v>21.4</v>
      </c>
      <c r="J30" s="664">
        <v>8</v>
      </c>
      <c r="K30" s="665">
        <v>171.2</v>
      </c>
    </row>
    <row r="31" spans="1:11" ht="14.4" customHeight="1" x14ac:dyDescent="0.3">
      <c r="A31" s="660" t="s">
        <v>538</v>
      </c>
      <c r="B31" s="661" t="s">
        <v>539</v>
      </c>
      <c r="C31" s="662" t="s">
        <v>544</v>
      </c>
      <c r="D31" s="663" t="s">
        <v>993</v>
      </c>
      <c r="E31" s="662" t="s">
        <v>1878</v>
      </c>
      <c r="F31" s="663" t="s">
        <v>1879</v>
      </c>
      <c r="G31" s="662" t="s">
        <v>1743</v>
      </c>
      <c r="H31" s="662" t="s">
        <v>1744</v>
      </c>
      <c r="I31" s="664">
        <v>0.3</v>
      </c>
      <c r="J31" s="664">
        <v>500</v>
      </c>
      <c r="K31" s="665">
        <v>150</v>
      </c>
    </row>
    <row r="32" spans="1:11" ht="14.4" customHeight="1" x14ac:dyDescent="0.3">
      <c r="A32" s="660" t="s">
        <v>538</v>
      </c>
      <c r="B32" s="661" t="s">
        <v>539</v>
      </c>
      <c r="C32" s="662" t="s">
        <v>544</v>
      </c>
      <c r="D32" s="663" t="s">
        <v>993</v>
      </c>
      <c r="E32" s="662" t="s">
        <v>1878</v>
      </c>
      <c r="F32" s="663" t="s">
        <v>1879</v>
      </c>
      <c r="G32" s="662" t="s">
        <v>1745</v>
      </c>
      <c r="H32" s="662" t="s">
        <v>1746</v>
      </c>
      <c r="I32" s="664">
        <v>1.7549999999999997</v>
      </c>
      <c r="J32" s="664">
        <v>2100</v>
      </c>
      <c r="K32" s="665">
        <v>3686</v>
      </c>
    </row>
    <row r="33" spans="1:11" ht="14.4" customHeight="1" x14ac:dyDescent="0.3">
      <c r="A33" s="660" t="s">
        <v>538</v>
      </c>
      <c r="B33" s="661" t="s">
        <v>539</v>
      </c>
      <c r="C33" s="662" t="s">
        <v>544</v>
      </c>
      <c r="D33" s="663" t="s">
        <v>993</v>
      </c>
      <c r="E33" s="662" t="s">
        <v>1880</v>
      </c>
      <c r="F33" s="663" t="s">
        <v>1881</v>
      </c>
      <c r="G33" s="662" t="s">
        <v>1747</v>
      </c>
      <c r="H33" s="662" t="s">
        <v>1748</v>
      </c>
      <c r="I33" s="664">
        <v>1.22</v>
      </c>
      <c r="J33" s="664">
        <v>1500</v>
      </c>
      <c r="K33" s="665">
        <v>1830</v>
      </c>
    </row>
    <row r="34" spans="1:11" ht="14.4" customHeight="1" x14ac:dyDescent="0.3">
      <c r="A34" s="660" t="s">
        <v>538</v>
      </c>
      <c r="B34" s="661" t="s">
        <v>539</v>
      </c>
      <c r="C34" s="662" t="s">
        <v>544</v>
      </c>
      <c r="D34" s="663" t="s">
        <v>993</v>
      </c>
      <c r="E34" s="662" t="s">
        <v>1880</v>
      </c>
      <c r="F34" s="663" t="s">
        <v>1881</v>
      </c>
      <c r="G34" s="662" t="s">
        <v>1749</v>
      </c>
      <c r="H34" s="662" t="s">
        <v>1750</v>
      </c>
      <c r="I34" s="664">
        <v>0.77500000000000002</v>
      </c>
      <c r="J34" s="664">
        <v>1000</v>
      </c>
      <c r="K34" s="665">
        <v>775</v>
      </c>
    </row>
    <row r="35" spans="1:11" ht="14.4" customHeight="1" x14ac:dyDescent="0.3">
      <c r="A35" s="660" t="s">
        <v>538</v>
      </c>
      <c r="B35" s="661" t="s">
        <v>539</v>
      </c>
      <c r="C35" s="662" t="s">
        <v>544</v>
      </c>
      <c r="D35" s="663" t="s">
        <v>993</v>
      </c>
      <c r="E35" s="662" t="s">
        <v>1880</v>
      </c>
      <c r="F35" s="663" t="s">
        <v>1881</v>
      </c>
      <c r="G35" s="662" t="s">
        <v>1751</v>
      </c>
      <c r="H35" s="662" t="s">
        <v>1752</v>
      </c>
      <c r="I35" s="664">
        <v>0.71</v>
      </c>
      <c r="J35" s="664">
        <v>1600</v>
      </c>
      <c r="K35" s="665">
        <v>1136</v>
      </c>
    </row>
    <row r="36" spans="1:11" ht="14.4" customHeight="1" x14ac:dyDescent="0.3">
      <c r="A36" s="660" t="s">
        <v>538</v>
      </c>
      <c r="B36" s="661" t="s">
        <v>539</v>
      </c>
      <c r="C36" s="662" t="s">
        <v>544</v>
      </c>
      <c r="D36" s="663" t="s">
        <v>993</v>
      </c>
      <c r="E36" s="662" t="s">
        <v>1880</v>
      </c>
      <c r="F36" s="663" t="s">
        <v>1881</v>
      </c>
      <c r="G36" s="662" t="s">
        <v>1751</v>
      </c>
      <c r="H36" s="662" t="s">
        <v>1753</v>
      </c>
      <c r="I36" s="664">
        <v>0.71</v>
      </c>
      <c r="J36" s="664">
        <v>3000</v>
      </c>
      <c r="K36" s="665">
        <v>2130</v>
      </c>
    </row>
    <row r="37" spans="1:11" ht="14.4" customHeight="1" x14ac:dyDescent="0.3">
      <c r="A37" s="660" t="s">
        <v>538</v>
      </c>
      <c r="B37" s="661" t="s">
        <v>539</v>
      </c>
      <c r="C37" s="662" t="s">
        <v>544</v>
      </c>
      <c r="D37" s="663" t="s">
        <v>993</v>
      </c>
      <c r="E37" s="662" t="s">
        <v>1880</v>
      </c>
      <c r="F37" s="663" t="s">
        <v>1881</v>
      </c>
      <c r="G37" s="662" t="s">
        <v>1754</v>
      </c>
      <c r="H37" s="662" t="s">
        <v>1755</v>
      </c>
      <c r="I37" s="664">
        <v>0.71</v>
      </c>
      <c r="J37" s="664">
        <v>600</v>
      </c>
      <c r="K37" s="665">
        <v>426</v>
      </c>
    </row>
    <row r="38" spans="1:11" ht="14.4" customHeight="1" x14ac:dyDescent="0.3">
      <c r="A38" s="660" t="s">
        <v>538</v>
      </c>
      <c r="B38" s="661" t="s">
        <v>539</v>
      </c>
      <c r="C38" s="662" t="s">
        <v>544</v>
      </c>
      <c r="D38" s="663" t="s">
        <v>993</v>
      </c>
      <c r="E38" s="662" t="s">
        <v>1880</v>
      </c>
      <c r="F38" s="663" t="s">
        <v>1881</v>
      </c>
      <c r="G38" s="662" t="s">
        <v>1754</v>
      </c>
      <c r="H38" s="662" t="s">
        <v>1756</v>
      </c>
      <c r="I38" s="664">
        <v>0.71</v>
      </c>
      <c r="J38" s="664">
        <v>1600</v>
      </c>
      <c r="K38" s="665">
        <v>1136</v>
      </c>
    </row>
    <row r="39" spans="1:11" ht="14.4" customHeight="1" x14ac:dyDescent="0.3">
      <c r="A39" s="660" t="s">
        <v>538</v>
      </c>
      <c r="B39" s="661" t="s">
        <v>539</v>
      </c>
      <c r="C39" s="662" t="s">
        <v>544</v>
      </c>
      <c r="D39" s="663" t="s">
        <v>993</v>
      </c>
      <c r="E39" s="662" t="s">
        <v>1880</v>
      </c>
      <c r="F39" s="663" t="s">
        <v>1881</v>
      </c>
      <c r="G39" s="662" t="s">
        <v>1757</v>
      </c>
      <c r="H39" s="662" t="s">
        <v>1758</v>
      </c>
      <c r="I39" s="664">
        <v>0.71</v>
      </c>
      <c r="J39" s="664">
        <v>1000</v>
      </c>
      <c r="K39" s="665">
        <v>710</v>
      </c>
    </row>
    <row r="40" spans="1:11" ht="14.4" customHeight="1" x14ac:dyDescent="0.3">
      <c r="A40" s="660" t="s">
        <v>538</v>
      </c>
      <c r="B40" s="661" t="s">
        <v>539</v>
      </c>
      <c r="C40" s="662" t="s">
        <v>544</v>
      </c>
      <c r="D40" s="663" t="s">
        <v>993</v>
      </c>
      <c r="E40" s="662" t="s">
        <v>1880</v>
      </c>
      <c r="F40" s="663" t="s">
        <v>1881</v>
      </c>
      <c r="G40" s="662" t="s">
        <v>1757</v>
      </c>
      <c r="H40" s="662" t="s">
        <v>1759</v>
      </c>
      <c r="I40" s="664">
        <v>0.71</v>
      </c>
      <c r="J40" s="664">
        <v>1000</v>
      </c>
      <c r="K40" s="665">
        <v>710</v>
      </c>
    </row>
    <row r="41" spans="1:11" ht="14.4" customHeight="1" x14ac:dyDescent="0.3">
      <c r="A41" s="660" t="s">
        <v>538</v>
      </c>
      <c r="B41" s="661" t="s">
        <v>539</v>
      </c>
      <c r="C41" s="662" t="s">
        <v>549</v>
      </c>
      <c r="D41" s="663" t="s">
        <v>994</v>
      </c>
      <c r="E41" s="662" t="s">
        <v>1874</v>
      </c>
      <c r="F41" s="663" t="s">
        <v>1875</v>
      </c>
      <c r="G41" s="662" t="s">
        <v>1692</v>
      </c>
      <c r="H41" s="662" t="s">
        <v>1693</v>
      </c>
      <c r="I41" s="664">
        <v>260.3</v>
      </c>
      <c r="J41" s="664">
        <v>1</v>
      </c>
      <c r="K41" s="665">
        <v>260.3</v>
      </c>
    </row>
    <row r="42" spans="1:11" ht="14.4" customHeight="1" x14ac:dyDescent="0.3">
      <c r="A42" s="660" t="s">
        <v>538</v>
      </c>
      <c r="B42" s="661" t="s">
        <v>539</v>
      </c>
      <c r="C42" s="662" t="s">
        <v>549</v>
      </c>
      <c r="D42" s="663" t="s">
        <v>994</v>
      </c>
      <c r="E42" s="662" t="s">
        <v>1874</v>
      </c>
      <c r="F42" s="663" t="s">
        <v>1875</v>
      </c>
      <c r="G42" s="662" t="s">
        <v>1696</v>
      </c>
      <c r="H42" s="662" t="s">
        <v>1697</v>
      </c>
      <c r="I42" s="664">
        <v>124.444</v>
      </c>
      <c r="J42" s="664">
        <v>14</v>
      </c>
      <c r="K42" s="665">
        <v>1742.2199999999998</v>
      </c>
    </row>
    <row r="43" spans="1:11" ht="14.4" customHeight="1" x14ac:dyDescent="0.3">
      <c r="A43" s="660" t="s">
        <v>538</v>
      </c>
      <c r="B43" s="661" t="s">
        <v>539</v>
      </c>
      <c r="C43" s="662" t="s">
        <v>549</v>
      </c>
      <c r="D43" s="663" t="s">
        <v>994</v>
      </c>
      <c r="E43" s="662" t="s">
        <v>1874</v>
      </c>
      <c r="F43" s="663" t="s">
        <v>1875</v>
      </c>
      <c r="G43" s="662" t="s">
        <v>1760</v>
      </c>
      <c r="H43" s="662" t="s">
        <v>1761</v>
      </c>
      <c r="I43" s="664">
        <v>3.27</v>
      </c>
      <c r="J43" s="664">
        <v>20</v>
      </c>
      <c r="K43" s="665">
        <v>65.400000000000006</v>
      </c>
    </row>
    <row r="44" spans="1:11" ht="14.4" customHeight="1" x14ac:dyDescent="0.3">
      <c r="A44" s="660" t="s">
        <v>538</v>
      </c>
      <c r="B44" s="661" t="s">
        <v>539</v>
      </c>
      <c r="C44" s="662" t="s">
        <v>549</v>
      </c>
      <c r="D44" s="663" t="s">
        <v>994</v>
      </c>
      <c r="E44" s="662" t="s">
        <v>1874</v>
      </c>
      <c r="F44" s="663" t="s">
        <v>1875</v>
      </c>
      <c r="G44" s="662" t="s">
        <v>1762</v>
      </c>
      <c r="H44" s="662" t="s">
        <v>1763</v>
      </c>
      <c r="I44" s="664">
        <v>8.5779999999999994</v>
      </c>
      <c r="J44" s="664">
        <v>132</v>
      </c>
      <c r="K44" s="665">
        <v>1132.32</v>
      </c>
    </row>
    <row r="45" spans="1:11" ht="14.4" customHeight="1" x14ac:dyDescent="0.3">
      <c r="A45" s="660" t="s">
        <v>538</v>
      </c>
      <c r="B45" s="661" t="s">
        <v>539</v>
      </c>
      <c r="C45" s="662" t="s">
        <v>549</v>
      </c>
      <c r="D45" s="663" t="s">
        <v>994</v>
      </c>
      <c r="E45" s="662" t="s">
        <v>1874</v>
      </c>
      <c r="F45" s="663" t="s">
        <v>1875</v>
      </c>
      <c r="G45" s="662" t="s">
        <v>1764</v>
      </c>
      <c r="H45" s="662" t="s">
        <v>1765</v>
      </c>
      <c r="I45" s="664">
        <v>28.09</v>
      </c>
      <c r="J45" s="664">
        <v>10</v>
      </c>
      <c r="K45" s="665">
        <v>280.89999999999998</v>
      </c>
    </row>
    <row r="46" spans="1:11" ht="14.4" customHeight="1" x14ac:dyDescent="0.3">
      <c r="A46" s="660" t="s">
        <v>538</v>
      </c>
      <c r="B46" s="661" t="s">
        <v>539</v>
      </c>
      <c r="C46" s="662" t="s">
        <v>549</v>
      </c>
      <c r="D46" s="663" t="s">
        <v>994</v>
      </c>
      <c r="E46" s="662" t="s">
        <v>1874</v>
      </c>
      <c r="F46" s="663" t="s">
        <v>1875</v>
      </c>
      <c r="G46" s="662" t="s">
        <v>1766</v>
      </c>
      <c r="H46" s="662" t="s">
        <v>1767</v>
      </c>
      <c r="I46" s="664">
        <v>0.31</v>
      </c>
      <c r="J46" s="664">
        <v>500</v>
      </c>
      <c r="K46" s="665">
        <v>155</v>
      </c>
    </row>
    <row r="47" spans="1:11" ht="14.4" customHeight="1" x14ac:dyDescent="0.3">
      <c r="A47" s="660" t="s">
        <v>538</v>
      </c>
      <c r="B47" s="661" t="s">
        <v>539</v>
      </c>
      <c r="C47" s="662" t="s">
        <v>549</v>
      </c>
      <c r="D47" s="663" t="s">
        <v>994</v>
      </c>
      <c r="E47" s="662" t="s">
        <v>1874</v>
      </c>
      <c r="F47" s="663" t="s">
        <v>1875</v>
      </c>
      <c r="G47" s="662" t="s">
        <v>1768</v>
      </c>
      <c r="H47" s="662" t="s">
        <v>1769</v>
      </c>
      <c r="I47" s="664">
        <v>11.74</v>
      </c>
      <c r="J47" s="664">
        <v>6</v>
      </c>
      <c r="K47" s="665">
        <v>70.44</v>
      </c>
    </row>
    <row r="48" spans="1:11" ht="14.4" customHeight="1" x14ac:dyDescent="0.3">
      <c r="A48" s="660" t="s">
        <v>538</v>
      </c>
      <c r="B48" s="661" t="s">
        <v>539</v>
      </c>
      <c r="C48" s="662" t="s">
        <v>549</v>
      </c>
      <c r="D48" s="663" t="s">
        <v>994</v>
      </c>
      <c r="E48" s="662" t="s">
        <v>1874</v>
      </c>
      <c r="F48" s="663" t="s">
        <v>1875</v>
      </c>
      <c r="G48" s="662" t="s">
        <v>1770</v>
      </c>
      <c r="H48" s="662" t="s">
        <v>1771</v>
      </c>
      <c r="I48" s="664">
        <v>14.09</v>
      </c>
      <c r="J48" s="664">
        <v>6</v>
      </c>
      <c r="K48" s="665">
        <v>84.54</v>
      </c>
    </row>
    <row r="49" spans="1:11" ht="14.4" customHeight="1" x14ac:dyDescent="0.3">
      <c r="A49" s="660" t="s">
        <v>538</v>
      </c>
      <c r="B49" s="661" t="s">
        <v>539</v>
      </c>
      <c r="C49" s="662" t="s">
        <v>549</v>
      </c>
      <c r="D49" s="663" t="s">
        <v>994</v>
      </c>
      <c r="E49" s="662" t="s">
        <v>1876</v>
      </c>
      <c r="F49" s="663" t="s">
        <v>1877</v>
      </c>
      <c r="G49" s="662" t="s">
        <v>1712</v>
      </c>
      <c r="H49" s="662" t="s">
        <v>1713</v>
      </c>
      <c r="I49" s="664">
        <v>15.92</v>
      </c>
      <c r="J49" s="664">
        <v>100</v>
      </c>
      <c r="K49" s="665">
        <v>1592</v>
      </c>
    </row>
    <row r="50" spans="1:11" ht="14.4" customHeight="1" x14ac:dyDescent="0.3">
      <c r="A50" s="660" t="s">
        <v>538</v>
      </c>
      <c r="B50" s="661" t="s">
        <v>539</v>
      </c>
      <c r="C50" s="662" t="s">
        <v>549</v>
      </c>
      <c r="D50" s="663" t="s">
        <v>994</v>
      </c>
      <c r="E50" s="662" t="s">
        <v>1876</v>
      </c>
      <c r="F50" s="663" t="s">
        <v>1877</v>
      </c>
      <c r="G50" s="662" t="s">
        <v>1714</v>
      </c>
      <c r="H50" s="662" t="s">
        <v>1715</v>
      </c>
      <c r="I50" s="664">
        <v>11.14</v>
      </c>
      <c r="J50" s="664">
        <v>400</v>
      </c>
      <c r="K50" s="665">
        <v>4456</v>
      </c>
    </row>
    <row r="51" spans="1:11" ht="14.4" customHeight="1" x14ac:dyDescent="0.3">
      <c r="A51" s="660" t="s">
        <v>538</v>
      </c>
      <c r="B51" s="661" t="s">
        <v>539</v>
      </c>
      <c r="C51" s="662" t="s">
        <v>549</v>
      </c>
      <c r="D51" s="663" t="s">
        <v>994</v>
      </c>
      <c r="E51" s="662" t="s">
        <v>1876</v>
      </c>
      <c r="F51" s="663" t="s">
        <v>1877</v>
      </c>
      <c r="G51" s="662" t="s">
        <v>1772</v>
      </c>
      <c r="H51" s="662" t="s">
        <v>1773</v>
      </c>
      <c r="I51" s="664">
        <v>0.93</v>
      </c>
      <c r="J51" s="664">
        <v>1000</v>
      </c>
      <c r="K51" s="665">
        <v>930</v>
      </c>
    </row>
    <row r="52" spans="1:11" ht="14.4" customHeight="1" x14ac:dyDescent="0.3">
      <c r="A52" s="660" t="s">
        <v>538</v>
      </c>
      <c r="B52" s="661" t="s">
        <v>539</v>
      </c>
      <c r="C52" s="662" t="s">
        <v>549</v>
      </c>
      <c r="D52" s="663" t="s">
        <v>994</v>
      </c>
      <c r="E52" s="662" t="s">
        <v>1876</v>
      </c>
      <c r="F52" s="663" t="s">
        <v>1877</v>
      </c>
      <c r="G52" s="662" t="s">
        <v>1774</v>
      </c>
      <c r="H52" s="662" t="s">
        <v>1775</v>
      </c>
      <c r="I52" s="664">
        <v>1.67</v>
      </c>
      <c r="J52" s="664">
        <v>500</v>
      </c>
      <c r="K52" s="665">
        <v>835</v>
      </c>
    </row>
    <row r="53" spans="1:11" ht="14.4" customHeight="1" x14ac:dyDescent="0.3">
      <c r="A53" s="660" t="s">
        <v>538</v>
      </c>
      <c r="B53" s="661" t="s">
        <v>539</v>
      </c>
      <c r="C53" s="662" t="s">
        <v>549</v>
      </c>
      <c r="D53" s="663" t="s">
        <v>994</v>
      </c>
      <c r="E53" s="662" t="s">
        <v>1876</v>
      </c>
      <c r="F53" s="663" t="s">
        <v>1877</v>
      </c>
      <c r="G53" s="662" t="s">
        <v>1718</v>
      </c>
      <c r="H53" s="662" t="s">
        <v>1719</v>
      </c>
      <c r="I53" s="664">
        <v>0.44799999999999995</v>
      </c>
      <c r="J53" s="664">
        <v>5000</v>
      </c>
      <c r="K53" s="665">
        <v>2243.64</v>
      </c>
    </row>
    <row r="54" spans="1:11" ht="14.4" customHeight="1" x14ac:dyDescent="0.3">
      <c r="A54" s="660" t="s">
        <v>538</v>
      </c>
      <c r="B54" s="661" t="s">
        <v>539</v>
      </c>
      <c r="C54" s="662" t="s">
        <v>549</v>
      </c>
      <c r="D54" s="663" t="s">
        <v>994</v>
      </c>
      <c r="E54" s="662" t="s">
        <v>1876</v>
      </c>
      <c r="F54" s="663" t="s">
        <v>1877</v>
      </c>
      <c r="G54" s="662" t="s">
        <v>1776</v>
      </c>
      <c r="H54" s="662" t="s">
        <v>1777</v>
      </c>
      <c r="I54" s="664">
        <v>2.1800000000000002</v>
      </c>
      <c r="J54" s="664">
        <v>100</v>
      </c>
      <c r="K54" s="665">
        <v>217.74</v>
      </c>
    </row>
    <row r="55" spans="1:11" ht="14.4" customHeight="1" x14ac:dyDescent="0.3">
      <c r="A55" s="660" t="s">
        <v>538</v>
      </c>
      <c r="B55" s="661" t="s">
        <v>539</v>
      </c>
      <c r="C55" s="662" t="s">
        <v>549</v>
      </c>
      <c r="D55" s="663" t="s">
        <v>994</v>
      </c>
      <c r="E55" s="662" t="s">
        <v>1876</v>
      </c>
      <c r="F55" s="663" t="s">
        <v>1877</v>
      </c>
      <c r="G55" s="662" t="s">
        <v>1778</v>
      </c>
      <c r="H55" s="662" t="s">
        <v>1779</v>
      </c>
      <c r="I55" s="664">
        <v>4.3099999999999996</v>
      </c>
      <c r="J55" s="664">
        <v>200</v>
      </c>
      <c r="K55" s="665">
        <v>862.13</v>
      </c>
    </row>
    <row r="56" spans="1:11" ht="14.4" customHeight="1" x14ac:dyDescent="0.3">
      <c r="A56" s="660" t="s">
        <v>538</v>
      </c>
      <c r="B56" s="661" t="s">
        <v>539</v>
      </c>
      <c r="C56" s="662" t="s">
        <v>549</v>
      </c>
      <c r="D56" s="663" t="s">
        <v>994</v>
      </c>
      <c r="E56" s="662" t="s">
        <v>1876</v>
      </c>
      <c r="F56" s="663" t="s">
        <v>1877</v>
      </c>
      <c r="G56" s="662" t="s">
        <v>1780</v>
      </c>
      <c r="H56" s="662" t="s">
        <v>1781</v>
      </c>
      <c r="I56" s="664">
        <v>33.880000000000003</v>
      </c>
      <c r="J56" s="664">
        <v>9</v>
      </c>
      <c r="K56" s="665">
        <v>304.92</v>
      </c>
    </row>
    <row r="57" spans="1:11" ht="14.4" customHeight="1" x14ac:dyDescent="0.3">
      <c r="A57" s="660" t="s">
        <v>538</v>
      </c>
      <c r="B57" s="661" t="s">
        <v>539</v>
      </c>
      <c r="C57" s="662" t="s">
        <v>549</v>
      </c>
      <c r="D57" s="663" t="s">
        <v>994</v>
      </c>
      <c r="E57" s="662" t="s">
        <v>1876</v>
      </c>
      <c r="F57" s="663" t="s">
        <v>1877</v>
      </c>
      <c r="G57" s="662" t="s">
        <v>1782</v>
      </c>
      <c r="H57" s="662" t="s">
        <v>1783</v>
      </c>
      <c r="I57" s="664">
        <v>2.1800000000000002</v>
      </c>
      <c r="J57" s="664">
        <v>200</v>
      </c>
      <c r="K57" s="665">
        <v>436</v>
      </c>
    </row>
    <row r="58" spans="1:11" ht="14.4" customHeight="1" x14ac:dyDescent="0.3">
      <c r="A58" s="660" t="s">
        <v>538</v>
      </c>
      <c r="B58" s="661" t="s">
        <v>539</v>
      </c>
      <c r="C58" s="662" t="s">
        <v>549</v>
      </c>
      <c r="D58" s="663" t="s">
        <v>994</v>
      </c>
      <c r="E58" s="662" t="s">
        <v>1876</v>
      </c>
      <c r="F58" s="663" t="s">
        <v>1877</v>
      </c>
      <c r="G58" s="662" t="s">
        <v>1784</v>
      </c>
      <c r="H58" s="662" t="s">
        <v>1785</v>
      </c>
      <c r="I58" s="664">
        <v>0.6</v>
      </c>
      <c r="J58" s="664">
        <v>500</v>
      </c>
      <c r="K58" s="665">
        <v>300</v>
      </c>
    </row>
    <row r="59" spans="1:11" ht="14.4" customHeight="1" x14ac:dyDescent="0.3">
      <c r="A59" s="660" t="s">
        <v>538</v>
      </c>
      <c r="B59" s="661" t="s">
        <v>539</v>
      </c>
      <c r="C59" s="662" t="s">
        <v>549</v>
      </c>
      <c r="D59" s="663" t="s">
        <v>994</v>
      </c>
      <c r="E59" s="662" t="s">
        <v>1876</v>
      </c>
      <c r="F59" s="663" t="s">
        <v>1877</v>
      </c>
      <c r="G59" s="662" t="s">
        <v>1786</v>
      </c>
      <c r="H59" s="662" t="s">
        <v>1787</v>
      </c>
      <c r="I59" s="664">
        <v>1.6199999999999999</v>
      </c>
      <c r="J59" s="664">
        <v>6000</v>
      </c>
      <c r="K59" s="665">
        <v>9680</v>
      </c>
    </row>
    <row r="60" spans="1:11" ht="14.4" customHeight="1" x14ac:dyDescent="0.3">
      <c r="A60" s="660" t="s">
        <v>538</v>
      </c>
      <c r="B60" s="661" t="s">
        <v>539</v>
      </c>
      <c r="C60" s="662" t="s">
        <v>549</v>
      </c>
      <c r="D60" s="663" t="s">
        <v>994</v>
      </c>
      <c r="E60" s="662" t="s">
        <v>1876</v>
      </c>
      <c r="F60" s="663" t="s">
        <v>1877</v>
      </c>
      <c r="G60" s="662" t="s">
        <v>1788</v>
      </c>
      <c r="H60" s="662" t="s">
        <v>1789</v>
      </c>
      <c r="I60" s="664">
        <v>5.13</v>
      </c>
      <c r="J60" s="664">
        <v>1900</v>
      </c>
      <c r="K60" s="665">
        <v>9747</v>
      </c>
    </row>
    <row r="61" spans="1:11" ht="14.4" customHeight="1" x14ac:dyDescent="0.3">
      <c r="A61" s="660" t="s">
        <v>538</v>
      </c>
      <c r="B61" s="661" t="s">
        <v>539</v>
      </c>
      <c r="C61" s="662" t="s">
        <v>549</v>
      </c>
      <c r="D61" s="663" t="s">
        <v>994</v>
      </c>
      <c r="E61" s="662" t="s">
        <v>1876</v>
      </c>
      <c r="F61" s="663" t="s">
        <v>1877</v>
      </c>
      <c r="G61" s="662" t="s">
        <v>1790</v>
      </c>
      <c r="H61" s="662" t="s">
        <v>1791</v>
      </c>
      <c r="I61" s="664">
        <v>8.2285714285714295</v>
      </c>
      <c r="J61" s="664">
        <v>1400</v>
      </c>
      <c r="K61" s="665">
        <v>11519.2</v>
      </c>
    </row>
    <row r="62" spans="1:11" ht="14.4" customHeight="1" x14ac:dyDescent="0.3">
      <c r="A62" s="660" t="s">
        <v>538</v>
      </c>
      <c r="B62" s="661" t="s">
        <v>539</v>
      </c>
      <c r="C62" s="662" t="s">
        <v>549</v>
      </c>
      <c r="D62" s="663" t="s">
        <v>994</v>
      </c>
      <c r="E62" s="662" t="s">
        <v>1876</v>
      </c>
      <c r="F62" s="663" t="s">
        <v>1877</v>
      </c>
      <c r="G62" s="662" t="s">
        <v>1792</v>
      </c>
      <c r="H62" s="662" t="s">
        <v>1793</v>
      </c>
      <c r="I62" s="664">
        <v>17.981666666666666</v>
      </c>
      <c r="J62" s="664">
        <v>1500</v>
      </c>
      <c r="K62" s="665">
        <v>26972</v>
      </c>
    </row>
    <row r="63" spans="1:11" ht="14.4" customHeight="1" x14ac:dyDescent="0.3">
      <c r="A63" s="660" t="s">
        <v>538</v>
      </c>
      <c r="B63" s="661" t="s">
        <v>539</v>
      </c>
      <c r="C63" s="662" t="s">
        <v>549</v>
      </c>
      <c r="D63" s="663" t="s">
        <v>994</v>
      </c>
      <c r="E63" s="662" t="s">
        <v>1876</v>
      </c>
      <c r="F63" s="663" t="s">
        <v>1877</v>
      </c>
      <c r="G63" s="662" t="s">
        <v>1794</v>
      </c>
      <c r="H63" s="662" t="s">
        <v>1795</v>
      </c>
      <c r="I63" s="664">
        <v>12.08</v>
      </c>
      <c r="J63" s="664">
        <v>4</v>
      </c>
      <c r="K63" s="665">
        <v>48.32</v>
      </c>
    </row>
    <row r="64" spans="1:11" ht="14.4" customHeight="1" x14ac:dyDescent="0.3">
      <c r="A64" s="660" t="s">
        <v>538</v>
      </c>
      <c r="B64" s="661" t="s">
        <v>539</v>
      </c>
      <c r="C64" s="662" t="s">
        <v>549</v>
      </c>
      <c r="D64" s="663" t="s">
        <v>994</v>
      </c>
      <c r="E64" s="662" t="s">
        <v>1876</v>
      </c>
      <c r="F64" s="663" t="s">
        <v>1877</v>
      </c>
      <c r="G64" s="662" t="s">
        <v>1737</v>
      </c>
      <c r="H64" s="662" t="s">
        <v>1738</v>
      </c>
      <c r="I64" s="664">
        <v>0.47</v>
      </c>
      <c r="J64" s="664">
        <v>4000</v>
      </c>
      <c r="K64" s="665">
        <v>1880</v>
      </c>
    </row>
    <row r="65" spans="1:11" ht="14.4" customHeight="1" x14ac:dyDescent="0.3">
      <c r="A65" s="660" t="s">
        <v>538</v>
      </c>
      <c r="B65" s="661" t="s">
        <v>539</v>
      </c>
      <c r="C65" s="662" t="s">
        <v>549</v>
      </c>
      <c r="D65" s="663" t="s">
        <v>994</v>
      </c>
      <c r="E65" s="662" t="s">
        <v>1876</v>
      </c>
      <c r="F65" s="663" t="s">
        <v>1877</v>
      </c>
      <c r="G65" s="662" t="s">
        <v>1796</v>
      </c>
      <c r="H65" s="662" t="s">
        <v>1797</v>
      </c>
      <c r="I65" s="664">
        <v>172.5</v>
      </c>
      <c r="J65" s="664">
        <v>1</v>
      </c>
      <c r="K65" s="665">
        <v>172.5</v>
      </c>
    </row>
    <row r="66" spans="1:11" ht="14.4" customHeight="1" x14ac:dyDescent="0.3">
      <c r="A66" s="660" t="s">
        <v>538</v>
      </c>
      <c r="B66" s="661" t="s">
        <v>539</v>
      </c>
      <c r="C66" s="662" t="s">
        <v>549</v>
      </c>
      <c r="D66" s="663" t="s">
        <v>994</v>
      </c>
      <c r="E66" s="662" t="s">
        <v>1876</v>
      </c>
      <c r="F66" s="663" t="s">
        <v>1877</v>
      </c>
      <c r="G66" s="662" t="s">
        <v>1798</v>
      </c>
      <c r="H66" s="662" t="s">
        <v>1799</v>
      </c>
      <c r="I66" s="664">
        <v>148.41</v>
      </c>
      <c r="J66" s="664">
        <v>60</v>
      </c>
      <c r="K66" s="665">
        <v>8904.39</v>
      </c>
    </row>
    <row r="67" spans="1:11" ht="14.4" customHeight="1" x14ac:dyDescent="0.3">
      <c r="A67" s="660" t="s">
        <v>538</v>
      </c>
      <c r="B67" s="661" t="s">
        <v>539</v>
      </c>
      <c r="C67" s="662" t="s">
        <v>549</v>
      </c>
      <c r="D67" s="663" t="s">
        <v>994</v>
      </c>
      <c r="E67" s="662" t="s">
        <v>1876</v>
      </c>
      <c r="F67" s="663" t="s">
        <v>1877</v>
      </c>
      <c r="G67" s="662" t="s">
        <v>1800</v>
      </c>
      <c r="H67" s="662" t="s">
        <v>1801</v>
      </c>
      <c r="I67" s="664">
        <v>124.21</v>
      </c>
      <c r="J67" s="664">
        <v>40</v>
      </c>
      <c r="K67" s="665">
        <v>4968.26</v>
      </c>
    </row>
    <row r="68" spans="1:11" ht="14.4" customHeight="1" x14ac:dyDescent="0.3">
      <c r="A68" s="660" t="s">
        <v>538</v>
      </c>
      <c r="B68" s="661" t="s">
        <v>539</v>
      </c>
      <c r="C68" s="662" t="s">
        <v>549</v>
      </c>
      <c r="D68" s="663" t="s">
        <v>994</v>
      </c>
      <c r="E68" s="662" t="s">
        <v>1876</v>
      </c>
      <c r="F68" s="663" t="s">
        <v>1877</v>
      </c>
      <c r="G68" s="662" t="s">
        <v>1802</v>
      </c>
      <c r="H68" s="662" t="s">
        <v>1803</v>
      </c>
      <c r="I68" s="664">
        <v>4840</v>
      </c>
      <c r="J68" s="664">
        <v>1</v>
      </c>
      <c r="K68" s="665">
        <v>4840</v>
      </c>
    </row>
    <row r="69" spans="1:11" ht="14.4" customHeight="1" x14ac:dyDescent="0.3">
      <c r="A69" s="660" t="s">
        <v>538</v>
      </c>
      <c r="B69" s="661" t="s">
        <v>539</v>
      </c>
      <c r="C69" s="662" t="s">
        <v>549</v>
      </c>
      <c r="D69" s="663" t="s">
        <v>994</v>
      </c>
      <c r="E69" s="662" t="s">
        <v>1878</v>
      </c>
      <c r="F69" s="663" t="s">
        <v>1879</v>
      </c>
      <c r="G69" s="662" t="s">
        <v>1743</v>
      </c>
      <c r="H69" s="662" t="s">
        <v>1744</v>
      </c>
      <c r="I69" s="664">
        <v>0.3</v>
      </c>
      <c r="J69" s="664">
        <v>1500</v>
      </c>
      <c r="K69" s="665">
        <v>450</v>
      </c>
    </row>
    <row r="70" spans="1:11" ht="14.4" customHeight="1" x14ac:dyDescent="0.3">
      <c r="A70" s="660" t="s">
        <v>538</v>
      </c>
      <c r="B70" s="661" t="s">
        <v>539</v>
      </c>
      <c r="C70" s="662" t="s">
        <v>549</v>
      </c>
      <c r="D70" s="663" t="s">
        <v>994</v>
      </c>
      <c r="E70" s="662" t="s">
        <v>1878</v>
      </c>
      <c r="F70" s="663" t="s">
        <v>1879</v>
      </c>
      <c r="G70" s="662" t="s">
        <v>1804</v>
      </c>
      <c r="H70" s="662" t="s">
        <v>1805</v>
      </c>
      <c r="I70" s="664">
        <v>0.3</v>
      </c>
      <c r="J70" s="664">
        <v>500</v>
      </c>
      <c r="K70" s="665">
        <v>150</v>
      </c>
    </row>
    <row r="71" spans="1:11" ht="14.4" customHeight="1" x14ac:dyDescent="0.3">
      <c r="A71" s="660" t="s">
        <v>538</v>
      </c>
      <c r="B71" s="661" t="s">
        <v>539</v>
      </c>
      <c r="C71" s="662" t="s">
        <v>549</v>
      </c>
      <c r="D71" s="663" t="s">
        <v>994</v>
      </c>
      <c r="E71" s="662" t="s">
        <v>1878</v>
      </c>
      <c r="F71" s="663" t="s">
        <v>1879</v>
      </c>
      <c r="G71" s="662" t="s">
        <v>1804</v>
      </c>
      <c r="H71" s="662" t="s">
        <v>1806</v>
      </c>
      <c r="I71" s="664">
        <v>0.3</v>
      </c>
      <c r="J71" s="664">
        <v>1000</v>
      </c>
      <c r="K71" s="665">
        <v>300</v>
      </c>
    </row>
    <row r="72" spans="1:11" ht="14.4" customHeight="1" x14ac:dyDescent="0.3">
      <c r="A72" s="660" t="s">
        <v>538</v>
      </c>
      <c r="B72" s="661" t="s">
        <v>539</v>
      </c>
      <c r="C72" s="662" t="s">
        <v>549</v>
      </c>
      <c r="D72" s="663" t="s">
        <v>994</v>
      </c>
      <c r="E72" s="662" t="s">
        <v>1878</v>
      </c>
      <c r="F72" s="663" t="s">
        <v>1879</v>
      </c>
      <c r="G72" s="662" t="s">
        <v>1807</v>
      </c>
      <c r="H72" s="662" t="s">
        <v>1808</v>
      </c>
      <c r="I72" s="664">
        <v>0.3</v>
      </c>
      <c r="J72" s="664">
        <v>2000</v>
      </c>
      <c r="K72" s="665">
        <v>600</v>
      </c>
    </row>
    <row r="73" spans="1:11" ht="14.4" customHeight="1" x14ac:dyDescent="0.3">
      <c r="A73" s="660" t="s">
        <v>538</v>
      </c>
      <c r="B73" s="661" t="s">
        <v>539</v>
      </c>
      <c r="C73" s="662" t="s">
        <v>549</v>
      </c>
      <c r="D73" s="663" t="s">
        <v>994</v>
      </c>
      <c r="E73" s="662" t="s">
        <v>1878</v>
      </c>
      <c r="F73" s="663" t="s">
        <v>1879</v>
      </c>
      <c r="G73" s="662" t="s">
        <v>1807</v>
      </c>
      <c r="H73" s="662" t="s">
        <v>1809</v>
      </c>
      <c r="I73" s="664">
        <v>0.30333333333333329</v>
      </c>
      <c r="J73" s="664">
        <v>3000</v>
      </c>
      <c r="K73" s="665">
        <v>910</v>
      </c>
    </row>
    <row r="74" spans="1:11" ht="14.4" customHeight="1" x14ac:dyDescent="0.3">
      <c r="A74" s="660" t="s">
        <v>538</v>
      </c>
      <c r="B74" s="661" t="s">
        <v>539</v>
      </c>
      <c r="C74" s="662" t="s">
        <v>549</v>
      </c>
      <c r="D74" s="663" t="s">
        <v>994</v>
      </c>
      <c r="E74" s="662" t="s">
        <v>1880</v>
      </c>
      <c r="F74" s="663" t="s">
        <v>1881</v>
      </c>
      <c r="G74" s="662" t="s">
        <v>1747</v>
      </c>
      <c r="H74" s="662" t="s">
        <v>1748</v>
      </c>
      <c r="I74" s="664">
        <v>1.22</v>
      </c>
      <c r="J74" s="664">
        <v>3500</v>
      </c>
      <c r="K74" s="665">
        <v>4265</v>
      </c>
    </row>
    <row r="75" spans="1:11" ht="14.4" customHeight="1" x14ac:dyDescent="0.3">
      <c r="A75" s="660" t="s">
        <v>538</v>
      </c>
      <c r="B75" s="661" t="s">
        <v>539</v>
      </c>
      <c r="C75" s="662" t="s">
        <v>549</v>
      </c>
      <c r="D75" s="663" t="s">
        <v>994</v>
      </c>
      <c r="E75" s="662" t="s">
        <v>1880</v>
      </c>
      <c r="F75" s="663" t="s">
        <v>1881</v>
      </c>
      <c r="G75" s="662" t="s">
        <v>1810</v>
      </c>
      <c r="H75" s="662" t="s">
        <v>1811</v>
      </c>
      <c r="I75" s="664">
        <v>0.78</v>
      </c>
      <c r="J75" s="664">
        <v>1000</v>
      </c>
      <c r="K75" s="665">
        <v>780</v>
      </c>
    </row>
    <row r="76" spans="1:11" ht="14.4" customHeight="1" x14ac:dyDescent="0.3">
      <c r="A76" s="660" t="s">
        <v>538</v>
      </c>
      <c r="B76" s="661" t="s">
        <v>539</v>
      </c>
      <c r="C76" s="662" t="s">
        <v>549</v>
      </c>
      <c r="D76" s="663" t="s">
        <v>994</v>
      </c>
      <c r="E76" s="662" t="s">
        <v>1880</v>
      </c>
      <c r="F76" s="663" t="s">
        <v>1881</v>
      </c>
      <c r="G76" s="662" t="s">
        <v>1749</v>
      </c>
      <c r="H76" s="662" t="s">
        <v>1750</v>
      </c>
      <c r="I76" s="664">
        <v>0.77500000000000002</v>
      </c>
      <c r="J76" s="664">
        <v>3000</v>
      </c>
      <c r="K76" s="665">
        <v>2320</v>
      </c>
    </row>
    <row r="77" spans="1:11" ht="14.4" customHeight="1" x14ac:dyDescent="0.3">
      <c r="A77" s="660" t="s">
        <v>538</v>
      </c>
      <c r="B77" s="661" t="s">
        <v>539</v>
      </c>
      <c r="C77" s="662" t="s">
        <v>549</v>
      </c>
      <c r="D77" s="663" t="s">
        <v>994</v>
      </c>
      <c r="E77" s="662" t="s">
        <v>1880</v>
      </c>
      <c r="F77" s="663" t="s">
        <v>1881</v>
      </c>
      <c r="G77" s="662" t="s">
        <v>1812</v>
      </c>
      <c r="H77" s="662" t="s">
        <v>1813</v>
      </c>
      <c r="I77" s="664">
        <v>0.77</v>
      </c>
      <c r="J77" s="664">
        <v>500</v>
      </c>
      <c r="K77" s="665">
        <v>385</v>
      </c>
    </row>
    <row r="78" spans="1:11" ht="14.4" customHeight="1" x14ac:dyDescent="0.3">
      <c r="A78" s="660" t="s">
        <v>538</v>
      </c>
      <c r="B78" s="661" t="s">
        <v>539</v>
      </c>
      <c r="C78" s="662" t="s">
        <v>549</v>
      </c>
      <c r="D78" s="663" t="s">
        <v>994</v>
      </c>
      <c r="E78" s="662" t="s">
        <v>1880</v>
      </c>
      <c r="F78" s="663" t="s">
        <v>1881</v>
      </c>
      <c r="G78" s="662" t="s">
        <v>1751</v>
      </c>
      <c r="H78" s="662" t="s">
        <v>1752</v>
      </c>
      <c r="I78" s="664">
        <v>0.71</v>
      </c>
      <c r="J78" s="664">
        <v>1400</v>
      </c>
      <c r="K78" s="665">
        <v>994</v>
      </c>
    </row>
    <row r="79" spans="1:11" ht="14.4" customHeight="1" x14ac:dyDescent="0.3">
      <c r="A79" s="660" t="s">
        <v>538</v>
      </c>
      <c r="B79" s="661" t="s">
        <v>539</v>
      </c>
      <c r="C79" s="662" t="s">
        <v>549</v>
      </c>
      <c r="D79" s="663" t="s">
        <v>994</v>
      </c>
      <c r="E79" s="662" t="s">
        <v>1880</v>
      </c>
      <c r="F79" s="663" t="s">
        <v>1881</v>
      </c>
      <c r="G79" s="662" t="s">
        <v>1751</v>
      </c>
      <c r="H79" s="662" t="s">
        <v>1753</v>
      </c>
      <c r="I79" s="664">
        <v>0.71</v>
      </c>
      <c r="J79" s="664">
        <v>4000</v>
      </c>
      <c r="K79" s="665">
        <v>2840</v>
      </c>
    </row>
    <row r="80" spans="1:11" ht="14.4" customHeight="1" x14ac:dyDescent="0.3">
      <c r="A80" s="660" t="s">
        <v>538</v>
      </c>
      <c r="B80" s="661" t="s">
        <v>539</v>
      </c>
      <c r="C80" s="662" t="s">
        <v>549</v>
      </c>
      <c r="D80" s="663" t="s">
        <v>994</v>
      </c>
      <c r="E80" s="662" t="s">
        <v>1880</v>
      </c>
      <c r="F80" s="663" t="s">
        <v>1881</v>
      </c>
      <c r="G80" s="662" t="s">
        <v>1814</v>
      </c>
      <c r="H80" s="662" t="s">
        <v>1815</v>
      </c>
      <c r="I80" s="664">
        <v>0.71</v>
      </c>
      <c r="J80" s="664">
        <v>1080</v>
      </c>
      <c r="K80" s="665">
        <v>766.8</v>
      </c>
    </row>
    <row r="81" spans="1:11" ht="14.4" customHeight="1" x14ac:dyDescent="0.3">
      <c r="A81" s="660" t="s">
        <v>538</v>
      </c>
      <c r="B81" s="661" t="s">
        <v>539</v>
      </c>
      <c r="C81" s="662" t="s">
        <v>549</v>
      </c>
      <c r="D81" s="663" t="s">
        <v>994</v>
      </c>
      <c r="E81" s="662" t="s">
        <v>1880</v>
      </c>
      <c r="F81" s="663" t="s">
        <v>1881</v>
      </c>
      <c r="G81" s="662" t="s">
        <v>1754</v>
      </c>
      <c r="H81" s="662" t="s">
        <v>1755</v>
      </c>
      <c r="I81" s="664">
        <v>0.71</v>
      </c>
      <c r="J81" s="664">
        <v>800</v>
      </c>
      <c r="K81" s="665">
        <v>568</v>
      </c>
    </row>
    <row r="82" spans="1:11" ht="14.4" customHeight="1" x14ac:dyDescent="0.3">
      <c r="A82" s="660" t="s">
        <v>538</v>
      </c>
      <c r="B82" s="661" t="s">
        <v>539</v>
      </c>
      <c r="C82" s="662" t="s">
        <v>549</v>
      </c>
      <c r="D82" s="663" t="s">
        <v>994</v>
      </c>
      <c r="E82" s="662" t="s">
        <v>1880</v>
      </c>
      <c r="F82" s="663" t="s">
        <v>1881</v>
      </c>
      <c r="G82" s="662" t="s">
        <v>1754</v>
      </c>
      <c r="H82" s="662" t="s">
        <v>1756</v>
      </c>
      <c r="I82" s="664">
        <v>0.71</v>
      </c>
      <c r="J82" s="664">
        <v>1000</v>
      </c>
      <c r="K82" s="665">
        <v>710</v>
      </c>
    </row>
    <row r="83" spans="1:11" ht="14.4" customHeight="1" x14ac:dyDescent="0.3">
      <c r="A83" s="660" t="s">
        <v>538</v>
      </c>
      <c r="B83" s="661" t="s">
        <v>539</v>
      </c>
      <c r="C83" s="662" t="s">
        <v>549</v>
      </c>
      <c r="D83" s="663" t="s">
        <v>994</v>
      </c>
      <c r="E83" s="662" t="s">
        <v>1880</v>
      </c>
      <c r="F83" s="663" t="s">
        <v>1881</v>
      </c>
      <c r="G83" s="662" t="s">
        <v>1757</v>
      </c>
      <c r="H83" s="662" t="s">
        <v>1758</v>
      </c>
      <c r="I83" s="664">
        <v>0.71</v>
      </c>
      <c r="J83" s="664">
        <v>1000</v>
      </c>
      <c r="K83" s="665">
        <v>710</v>
      </c>
    </row>
    <row r="84" spans="1:11" ht="14.4" customHeight="1" x14ac:dyDescent="0.3">
      <c r="A84" s="660" t="s">
        <v>538</v>
      </c>
      <c r="B84" s="661" t="s">
        <v>539</v>
      </c>
      <c r="C84" s="662" t="s">
        <v>549</v>
      </c>
      <c r="D84" s="663" t="s">
        <v>994</v>
      </c>
      <c r="E84" s="662" t="s">
        <v>1880</v>
      </c>
      <c r="F84" s="663" t="s">
        <v>1881</v>
      </c>
      <c r="G84" s="662" t="s">
        <v>1757</v>
      </c>
      <c r="H84" s="662" t="s">
        <v>1759</v>
      </c>
      <c r="I84" s="664">
        <v>0.71</v>
      </c>
      <c r="J84" s="664">
        <v>2000</v>
      </c>
      <c r="K84" s="665">
        <v>1420</v>
      </c>
    </row>
    <row r="85" spans="1:11" ht="14.4" customHeight="1" x14ac:dyDescent="0.3">
      <c r="A85" s="660" t="s">
        <v>538</v>
      </c>
      <c r="B85" s="661" t="s">
        <v>539</v>
      </c>
      <c r="C85" s="662" t="s">
        <v>552</v>
      </c>
      <c r="D85" s="663" t="s">
        <v>995</v>
      </c>
      <c r="E85" s="662" t="s">
        <v>1874</v>
      </c>
      <c r="F85" s="663" t="s">
        <v>1875</v>
      </c>
      <c r="G85" s="662" t="s">
        <v>1692</v>
      </c>
      <c r="H85" s="662" t="s">
        <v>1693</v>
      </c>
      <c r="I85" s="664">
        <v>260.3</v>
      </c>
      <c r="J85" s="664">
        <v>1</v>
      </c>
      <c r="K85" s="665">
        <v>260.3</v>
      </c>
    </row>
    <row r="86" spans="1:11" ht="14.4" customHeight="1" x14ac:dyDescent="0.3">
      <c r="A86" s="660" t="s">
        <v>538</v>
      </c>
      <c r="B86" s="661" t="s">
        <v>539</v>
      </c>
      <c r="C86" s="662" t="s">
        <v>552</v>
      </c>
      <c r="D86" s="663" t="s">
        <v>995</v>
      </c>
      <c r="E86" s="662" t="s">
        <v>1874</v>
      </c>
      <c r="F86" s="663" t="s">
        <v>1875</v>
      </c>
      <c r="G86" s="662" t="s">
        <v>1816</v>
      </c>
      <c r="H86" s="662" t="s">
        <v>1817</v>
      </c>
      <c r="I86" s="664">
        <v>1.84</v>
      </c>
      <c r="J86" s="664">
        <v>10</v>
      </c>
      <c r="K86" s="665">
        <v>18.399999999999999</v>
      </c>
    </row>
    <row r="87" spans="1:11" ht="14.4" customHeight="1" x14ac:dyDescent="0.3">
      <c r="A87" s="660" t="s">
        <v>538</v>
      </c>
      <c r="B87" s="661" t="s">
        <v>539</v>
      </c>
      <c r="C87" s="662" t="s">
        <v>552</v>
      </c>
      <c r="D87" s="663" t="s">
        <v>995</v>
      </c>
      <c r="E87" s="662" t="s">
        <v>1874</v>
      </c>
      <c r="F87" s="663" t="s">
        <v>1875</v>
      </c>
      <c r="G87" s="662" t="s">
        <v>1818</v>
      </c>
      <c r="H87" s="662" t="s">
        <v>1819</v>
      </c>
      <c r="I87" s="664">
        <v>2.39</v>
      </c>
      <c r="J87" s="664">
        <v>10</v>
      </c>
      <c r="K87" s="665">
        <v>23.9</v>
      </c>
    </row>
    <row r="88" spans="1:11" ht="14.4" customHeight="1" x14ac:dyDescent="0.3">
      <c r="A88" s="660" t="s">
        <v>538</v>
      </c>
      <c r="B88" s="661" t="s">
        <v>539</v>
      </c>
      <c r="C88" s="662" t="s">
        <v>552</v>
      </c>
      <c r="D88" s="663" t="s">
        <v>995</v>
      </c>
      <c r="E88" s="662" t="s">
        <v>1874</v>
      </c>
      <c r="F88" s="663" t="s">
        <v>1875</v>
      </c>
      <c r="G88" s="662" t="s">
        <v>1698</v>
      </c>
      <c r="H88" s="662" t="s">
        <v>1699</v>
      </c>
      <c r="I88" s="664">
        <v>7.59</v>
      </c>
      <c r="J88" s="664">
        <v>4</v>
      </c>
      <c r="K88" s="665">
        <v>30.36</v>
      </c>
    </row>
    <row r="89" spans="1:11" ht="14.4" customHeight="1" x14ac:dyDescent="0.3">
      <c r="A89" s="660" t="s">
        <v>538</v>
      </c>
      <c r="B89" s="661" t="s">
        <v>539</v>
      </c>
      <c r="C89" s="662" t="s">
        <v>552</v>
      </c>
      <c r="D89" s="663" t="s">
        <v>995</v>
      </c>
      <c r="E89" s="662" t="s">
        <v>1876</v>
      </c>
      <c r="F89" s="663" t="s">
        <v>1877</v>
      </c>
      <c r="G89" s="662" t="s">
        <v>1772</v>
      </c>
      <c r="H89" s="662" t="s">
        <v>1773</v>
      </c>
      <c r="I89" s="664">
        <v>1.0900000000000001</v>
      </c>
      <c r="J89" s="664">
        <v>100</v>
      </c>
      <c r="K89" s="665">
        <v>109</v>
      </c>
    </row>
    <row r="90" spans="1:11" ht="14.4" customHeight="1" x14ac:dyDescent="0.3">
      <c r="A90" s="660" t="s">
        <v>538</v>
      </c>
      <c r="B90" s="661" t="s">
        <v>539</v>
      </c>
      <c r="C90" s="662" t="s">
        <v>552</v>
      </c>
      <c r="D90" s="663" t="s">
        <v>995</v>
      </c>
      <c r="E90" s="662" t="s">
        <v>1876</v>
      </c>
      <c r="F90" s="663" t="s">
        <v>1877</v>
      </c>
      <c r="G90" s="662" t="s">
        <v>1774</v>
      </c>
      <c r="H90" s="662" t="s">
        <v>1775</v>
      </c>
      <c r="I90" s="664">
        <v>1.67</v>
      </c>
      <c r="J90" s="664">
        <v>200</v>
      </c>
      <c r="K90" s="665">
        <v>334</v>
      </c>
    </row>
    <row r="91" spans="1:11" ht="14.4" customHeight="1" x14ac:dyDescent="0.3">
      <c r="A91" s="660" t="s">
        <v>538</v>
      </c>
      <c r="B91" s="661" t="s">
        <v>539</v>
      </c>
      <c r="C91" s="662" t="s">
        <v>552</v>
      </c>
      <c r="D91" s="663" t="s">
        <v>995</v>
      </c>
      <c r="E91" s="662" t="s">
        <v>1876</v>
      </c>
      <c r="F91" s="663" t="s">
        <v>1877</v>
      </c>
      <c r="G91" s="662" t="s">
        <v>1718</v>
      </c>
      <c r="H91" s="662" t="s">
        <v>1719</v>
      </c>
      <c r="I91" s="664">
        <v>0.44499999999999995</v>
      </c>
      <c r="J91" s="664">
        <v>2800</v>
      </c>
      <c r="K91" s="665">
        <v>1258</v>
      </c>
    </row>
    <row r="92" spans="1:11" ht="14.4" customHeight="1" x14ac:dyDescent="0.3">
      <c r="A92" s="660" t="s">
        <v>538</v>
      </c>
      <c r="B92" s="661" t="s">
        <v>539</v>
      </c>
      <c r="C92" s="662" t="s">
        <v>552</v>
      </c>
      <c r="D92" s="663" t="s">
        <v>995</v>
      </c>
      <c r="E92" s="662" t="s">
        <v>1876</v>
      </c>
      <c r="F92" s="663" t="s">
        <v>1877</v>
      </c>
      <c r="G92" s="662" t="s">
        <v>1820</v>
      </c>
      <c r="H92" s="662" t="s">
        <v>1821</v>
      </c>
      <c r="I92" s="664">
        <v>0.62</v>
      </c>
      <c r="J92" s="664">
        <v>700</v>
      </c>
      <c r="K92" s="665">
        <v>446</v>
      </c>
    </row>
    <row r="93" spans="1:11" ht="14.4" customHeight="1" x14ac:dyDescent="0.3">
      <c r="A93" s="660" t="s">
        <v>538</v>
      </c>
      <c r="B93" s="661" t="s">
        <v>539</v>
      </c>
      <c r="C93" s="662" t="s">
        <v>552</v>
      </c>
      <c r="D93" s="663" t="s">
        <v>995</v>
      </c>
      <c r="E93" s="662" t="s">
        <v>1876</v>
      </c>
      <c r="F93" s="663" t="s">
        <v>1877</v>
      </c>
      <c r="G93" s="662" t="s">
        <v>1790</v>
      </c>
      <c r="H93" s="662" t="s">
        <v>1791</v>
      </c>
      <c r="I93" s="664">
        <v>8.23</v>
      </c>
      <c r="J93" s="664">
        <v>200</v>
      </c>
      <c r="K93" s="665">
        <v>1646</v>
      </c>
    </row>
    <row r="94" spans="1:11" ht="14.4" customHeight="1" x14ac:dyDescent="0.3">
      <c r="A94" s="660" t="s">
        <v>538</v>
      </c>
      <c r="B94" s="661" t="s">
        <v>539</v>
      </c>
      <c r="C94" s="662" t="s">
        <v>552</v>
      </c>
      <c r="D94" s="663" t="s">
        <v>995</v>
      </c>
      <c r="E94" s="662" t="s">
        <v>1876</v>
      </c>
      <c r="F94" s="663" t="s">
        <v>1877</v>
      </c>
      <c r="G94" s="662" t="s">
        <v>1822</v>
      </c>
      <c r="H94" s="662" t="s">
        <v>1823</v>
      </c>
      <c r="I94" s="664">
        <v>210.54</v>
      </c>
      <c r="J94" s="664">
        <v>2</v>
      </c>
      <c r="K94" s="665">
        <v>421.08</v>
      </c>
    </row>
    <row r="95" spans="1:11" ht="14.4" customHeight="1" x14ac:dyDescent="0.3">
      <c r="A95" s="660" t="s">
        <v>538</v>
      </c>
      <c r="B95" s="661" t="s">
        <v>539</v>
      </c>
      <c r="C95" s="662" t="s">
        <v>552</v>
      </c>
      <c r="D95" s="663" t="s">
        <v>995</v>
      </c>
      <c r="E95" s="662" t="s">
        <v>1876</v>
      </c>
      <c r="F95" s="663" t="s">
        <v>1877</v>
      </c>
      <c r="G95" s="662" t="s">
        <v>1737</v>
      </c>
      <c r="H95" s="662" t="s">
        <v>1738</v>
      </c>
      <c r="I95" s="664">
        <v>0.47</v>
      </c>
      <c r="J95" s="664">
        <v>500</v>
      </c>
      <c r="K95" s="665">
        <v>235</v>
      </c>
    </row>
    <row r="96" spans="1:11" ht="14.4" customHeight="1" x14ac:dyDescent="0.3">
      <c r="A96" s="660" t="s">
        <v>538</v>
      </c>
      <c r="B96" s="661" t="s">
        <v>539</v>
      </c>
      <c r="C96" s="662" t="s">
        <v>552</v>
      </c>
      <c r="D96" s="663" t="s">
        <v>995</v>
      </c>
      <c r="E96" s="662" t="s">
        <v>1876</v>
      </c>
      <c r="F96" s="663" t="s">
        <v>1877</v>
      </c>
      <c r="G96" s="662" t="s">
        <v>1737</v>
      </c>
      <c r="H96" s="662" t="s">
        <v>1824</v>
      </c>
      <c r="I96" s="664">
        <v>0.47</v>
      </c>
      <c r="J96" s="664">
        <v>1000</v>
      </c>
      <c r="K96" s="665">
        <v>470</v>
      </c>
    </row>
    <row r="97" spans="1:11" ht="14.4" customHeight="1" x14ac:dyDescent="0.3">
      <c r="A97" s="660" t="s">
        <v>538</v>
      </c>
      <c r="B97" s="661" t="s">
        <v>539</v>
      </c>
      <c r="C97" s="662" t="s">
        <v>552</v>
      </c>
      <c r="D97" s="663" t="s">
        <v>995</v>
      </c>
      <c r="E97" s="662" t="s">
        <v>1876</v>
      </c>
      <c r="F97" s="663" t="s">
        <v>1877</v>
      </c>
      <c r="G97" s="662" t="s">
        <v>1825</v>
      </c>
      <c r="H97" s="662" t="s">
        <v>1826</v>
      </c>
      <c r="I97" s="664">
        <v>75</v>
      </c>
      <c r="J97" s="664">
        <v>6</v>
      </c>
      <c r="K97" s="665">
        <v>450.02</v>
      </c>
    </row>
    <row r="98" spans="1:11" ht="14.4" customHeight="1" x14ac:dyDescent="0.3">
      <c r="A98" s="660" t="s">
        <v>538</v>
      </c>
      <c r="B98" s="661" t="s">
        <v>539</v>
      </c>
      <c r="C98" s="662" t="s">
        <v>552</v>
      </c>
      <c r="D98" s="663" t="s">
        <v>995</v>
      </c>
      <c r="E98" s="662" t="s">
        <v>1876</v>
      </c>
      <c r="F98" s="663" t="s">
        <v>1877</v>
      </c>
      <c r="G98" s="662" t="s">
        <v>1827</v>
      </c>
      <c r="H98" s="662" t="s">
        <v>1828</v>
      </c>
      <c r="I98" s="664">
        <v>9.44</v>
      </c>
      <c r="J98" s="664">
        <v>10</v>
      </c>
      <c r="K98" s="665">
        <v>94.38</v>
      </c>
    </row>
    <row r="99" spans="1:11" ht="14.4" customHeight="1" x14ac:dyDescent="0.3">
      <c r="A99" s="660" t="s">
        <v>538</v>
      </c>
      <c r="B99" s="661" t="s">
        <v>539</v>
      </c>
      <c r="C99" s="662" t="s">
        <v>552</v>
      </c>
      <c r="D99" s="663" t="s">
        <v>995</v>
      </c>
      <c r="E99" s="662" t="s">
        <v>1876</v>
      </c>
      <c r="F99" s="663" t="s">
        <v>1877</v>
      </c>
      <c r="G99" s="662" t="s">
        <v>1829</v>
      </c>
      <c r="H99" s="662" t="s">
        <v>1830</v>
      </c>
      <c r="I99" s="664">
        <v>7.72</v>
      </c>
      <c r="J99" s="664">
        <v>250</v>
      </c>
      <c r="K99" s="665">
        <v>1929.95</v>
      </c>
    </row>
    <row r="100" spans="1:11" ht="14.4" customHeight="1" x14ac:dyDescent="0.3">
      <c r="A100" s="660" t="s">
        <v>538</v>
      </c>
      <c r="B100" s="661" t="s">
        <v>539</v>
      </c>
      <c r="C100" s="662" t="s">
        <v>552</v>
      </c>
      <c r="D100" s="663" t="s">
        <v>995</v>
      </c>
      <c r="E100" s="662" t="s">
        <v>1882</v>
      </c>
      <c r="F100" s="663" t="s">
        <v>1883</v>
      </c>
      <c r="G100" s="662" t="s">
        <v>1831</v>
      </c>
      <c r="H100" s="662" t="s">
        <v>1832</v>
      </c>
      <c r="I100" s="664">
        <v>101.83</v>
      </c>
      <c r="J100" s="664">
        <v>2</v>
      </c>
      <c r="K100" s="665">
        <v>203.66</v>
      </c>
    </row>
    <row r="101" spans="1:11" ht="14.4" customHeight="1" x14ac:dyDescent="0.3">
      <c r="A101" s="660" t="s">
        <v>538</v>
      </c>
      <c r="B101" s="661" t="s">
        <v>539</v>
      </c>
      <c r="C101" s="662" t="s">
        <v>552</v>
      </c>
      <c r="D101" s="663" t="s">
        <v>995</v>
      </c>
      <c r="E101" s="662" t="s">
        <v>1882</v>
      </c>
      <c r="F101" s="663" t="s">
        <v>1883</v>
      </c>
      <c r="G101" s="662" t="s">
        <v>1833</v>
      </c>
      <c r="H101" s="662" t="s">
        <v>1834</v>
      </c>
      <c r="I101" s="664">
        <v>139.38999999999999</v>
      </c>
      <c r="J101" s="664">
        <v>4</v>
      </c>
      <c r="K101" s="665">
        <v>557.57000000000005</v>
      </c>
    </row>
    <row r="102" spans="1:11" ht="14.4" customHeight="1" x14ac:dyDescent="0.3">
      <c r="A102" s="660" t="s">
        <v>538</v>
      </c>
      <c r="B102" s="661" t="s">
        <v>539</v>
      </c>
      <c r="C102" s="662" t="s">
        <v>552</v>
      </c>
      <c r="D102" s="663" t="s">
        <v>995</v>
      </c>
      <c r="E102" s="662" t="s">
        <v>1878</v>
      </c>
      <c r="F102" s="663" t="s">
        <v>1879</v>
      </c>
      <c r="G102" s="662" t="s">
        <v>1743</v>
      </c>
      <c r="H102" s="662" t="s">
        <v>1744</v>
      </c>
      <c r="I102" s="664">
        <v>0.3</v>
      </c>
      <c r="J102" s="664">
        <v>2000</v>
      </c>
      <c r="K102" s="665">
        <v>600</v>
      </c>
    </row>
    <row r="103" spans="1:11" ht="14.4" customHeight="1" x14ac:dyDescent="0.3">
      <c r="A103" s="660" t="s">
        <v>538</v>
      </c>
      <c r="B103" s="661" t="s">
        <v>539</v>
      </c>
      <c r="C103" s="662" t="s">
        <v>552</v>
      </c>
      <c r="D103" s="663" t="s">
        <v>995</v>
      </c>
      <c r="E103" s="662" t="s">
        <v>1878</v>
      </c>
      <c r="F103" s="663" t="s">
        <v>1879</v>
      </c>
      <c r="G103" s="662" t="s">
        <v>1804</v>
      </c>
      <c r="H103" s="662" t="s">
        <v>1805</v>
      </c>
      <c r="I103" s="664">
        <v>0.3</v>
      </c>
      <c r="J103" s="664">
        <v>1000</v>
      </c>
      <c r="K103" s="665">
        <v>300</v>
      </c>
    </row>
    <row r="104" spans="1:11" ht="14.4" customHeight="1" x14ac:dyDescent="0.3">
      <c r="A104" s="660" t="s">
        <v>538</v>
      </c>
      <c r="B104" s="661" t="s">
        <v>539</v>
      </c>
      <c r="C104" s="662" t="s">
        <v>552</v>
      </c>
      <c r="D104" s="663" t="s">
        <v>995</v>
      </c>
      <c r="E104" s="662" t="s">
        <v>1878</v>
      </c>
      <c r="F104" s="663" t="s">
        <v>1879</v>
      </c>
      <c r="G104" s="662" t="s">
        <v>1804</v>
      </c>
      <c r="H104" s="662" t="s">
        <v>1806</v>
      </c>
      <c r="I104" s="664">
        <v>0.30499999999999999</v>
      </c>
      <c r="J104" s="664">
        <v>1300</v>
      </c>
      <c r="K104" s="665">
        <v>393</v>
      </c>
    </row>
    <row r="105" spans="1:11" ht="14.4" customHeight="1" x14ac:dyDescent="0.3">
      <c r="A105" s="660" t="s">
        <v>538</v>
      </c>
      <c r="B105" s="661" t="s">
        <v>539</v>
      </c>
      <c r="C105" s="662" t="s">
        <v>552</v>
      </c>
      <c r="D105" s="663" t="s">
        <v>995</v>
      </c>
      <c r="E105" s="662" t="s">
        <v>1878</v>
      </c>
      <c r="F105" s="663" t="s">
        <v>1879</v>
      </c>
      <c r="G105" s="662" t="s">
        <v>1807</v>
      </c>
      <c r="H105" s="662" t="s">
        <v>1808</v>
      </c>
      <c r="I105" s="664">
        <v>0.31</v>
      </c>
      <c r="J105" s="664">
        <v>1000</v>
      </c>
      <c r="K105" s="665">
        <v>310</v>
      </c>
    </row>
    <row r="106" spans="1:11" ht="14.4" customHeight="1" x14ac:dyDescent="0.3">
      <c r="A106" s="660" t="s">
        <v>538</v>
      </c>
      <c r="B106" s="661" t="s">
        <v>539</v>
      </c>
      <c r="C106" s="662" t="s">
        <v>552</v>
      </c>
      <c r="D106" s="663" t="s">
        <v>995</v>
      </c>
      <c r="E106" s="662" t="s">
        <v>1878</v>
      </c>
      <c r="F106" s="663" t="s">
        <v>1879</v>
      </c>
      <c r="G106" s="662" t="s">
        <v>1807</v>
      </c>
      <c r="H106" s="662" t="s">
        <v>1809</v>
      </c>
      <c r="I106" s="664">
        <v>0.30499999999999999</v>
      </c>
      <c r="J106" s="664">
        <v>1500</v>
      </c>
      <c r="K106" s="665">
        <v>455</v>
      </c>
    </row>
    <row r="107" spans="1:11" ht="14.4" customHeight="1" x14ac:dyDescent="0.3">
      <c r="A107" s="660" t="s">
        <v>538</v>
      </c>
      <c r="B107" s="661" t="s">
        <v>539</v>
      </c>
      <c r="C107" s="662" t="s">
        <v>552</v>
      </c>
      <c r="D107" s="663" t="s">
        <v>995</v>
      </c>
      <c r="E107" s="662" t="s">
        <v>1878</v>
      </c>
      <c r="F107" s="663" t="s">
        <v>1879</v>
      </c>
      <c r="G107" s="662" t="s">
        <v>1835</v>
      </c>
      <c r="H107" s="662" t="s">
        <v>1836</v>
      </c>
      <c r="I107" s="664">
        <v>0.68</v>
      </c>
      <c r="J107" s="664">
        <v>500</v>
      </c>
      <c r="K107" s="665">
        <v>340</v>
      </c>
    </row>
    <row r="108" spans="1:11" ht="14.4" customHeight="1" x14ac:dyDescent="0.3">
      <c r="A108" s="660" t="s">
        <v>538</v>
      </c>
      <c r="B108" s="661" t="s">
        <v>539</v>
      </c>
      <c r="C108" s="662" t="s">
        <v>552</v>
      </c>
      <c r="D108" s="663" t="s">
        <v>995</v>
      </c>
      <c r="E108" s="662" t="s">
        <v>1878</v>
      </c>
      <c r="F108" s="663" t="s">
        <v>1879</v>
      </c>
      <c r="G108" s="662" t="s">
        <v>1835</v>
      </c>
      <c r="H108" s="662" t="s">
        <v>1837</v>
      </c>
      <c r="I108" s="664">
        <v>0.68</v>
      </c>
      <c r="J108" s="664">
        <v>409</v>
      </c>
      <c r="K108" s="665">
        <v>276.49</v>
      </c>
    </row>
    <row r="109" spans="1:11" ht="14.4" customHeight="1" x14ac:dyDescent="0.3">
      <c r="A109" s="660" t="s">
        <v>538</v>
      </c>
      <c r="B109" s="661" t="s">
        <v>539</v>
      </c>
      <c r="C109" s="662" t="s">
        <v>552</v>
      </c>
      <c r="D109" s="663" t="s">
        <v>995</v>
      </c>
      <c r="E109" s="662" t="s">
        <v>1878</v>
      </c>
      <c r="F109" s="663" t="s">
        <v>1879</v>
      </c>
      <c r="G109" s="662" t="s">
        <v>1838</v>
      </c>
      <c r="H109" s="662" t="s">
        <v>1839</v>
      </c>
      <c r="I109" s="664">
        <v>0.39500000000000002</v>
      </c>
      <c r="J109" s="664">
        <v>1000</v>
      </c>
      <c r="K109" s="665">
        <v>395</v>
      </c>
    </row>
    <row r="110" spans="1:11" ht="14.4" customHeight="1" x14ac:dyDescent="0.3">
      <c r="A110" s="660" t="s">
        <v>538</v>
      </c>
      <c r="B110" s="661" t="s">
        <v>539</v>
      </c>
      <c r="C110" s="662" t="s">
        <v>552</v>
      </c>
      <c r="D110" s="663" t="s">
        <v>995</v>
      </c>
      <c r="E110" s="662" t="s">
        <v>1880</v>
      </c>
      <c r="F110" s="663" t="s">
        <v>1881</v>
      </c>
      <c r="G110" s="662" t="s">
        <v>1747</v>
      </c>
      <c r="H110" s="662" t="s">
        <v>1748</v>
      </c>
      <c r="I110" s="664">
        <v>1.2149999999999999</v>
      </c>
      <c r="J110" s="664">
        <v>1000</v>
      </c>
      <c r="K110" s="665">
        <v>1217.44</v>
      </c>
    </row>
    <row r="111" spans="1:11" ht="14.4" customHeight="1" x14ac:dyDescent="0.3">
      <c r="A111" s="660" t="s">
        <v>538</v>
      </c>
      <c r="B111" s="661" t="s">
        <v>539</v>
      </c>
      <c r="C111" s="662" t="s">
        <v>552</v>
      </c>
      <c r="D111" s="663" t="s">
        <v>995</v>
      </c>
      <c r="E111" s="662" t="s">
        <v>1880</v>
      </c>
      <c r="F111" s="663" t="s">
        <v>1881</v>
      </c>
      <c r="G111" s="662" t="s">
        <v>1810</v>
      </c>
      <c r="H111" s="662" t="s">
        <v>1811</v>
      </c>
      <c r="I111" s="664">
        <v>0.77500000000000002</v>
      </c>
      <c r="J111" s="664">
        <v>800</v>
      </c>
      <c r="K111" s="665">
        <v>619</v>
      </c>
    </row>
    <row r="112" spans="1:11" ht="14.4" customHeight="1" x14ac:dyDescent="0.3">
      <c r="A112" s="660" t="s">
        <v>538</v>
      </c>
      <c r="B112" s="661" t="s">
        <v>539</v>
      </c>
      <c r="C112" s="662" t="s">
        <v>552</v>
      </c>
      <c r="D112" s="663" t="s">
        <v>995</v>
      </c>
      <c r="E112" s="662" t="s">
        <v>1880</v>
      </c>
      <c r="F112" s="663" t="s">
        <v>1881</v>
      </c>
      <c r="G112" s="662" t="s">
        <v>1749</v>
      </c>
      <c r="H112" s="662" t="s">
        <v>1750</v>
      </c>
      <c r="I112" s="664">
        <v>0.77500000000000002</v>
      </c>
      <c r="J112" s="664">
        <v>800</v>
      </c>
      <c r="K112" s="665">
        <v>619</v>
      </c>
    </row>
    <row r="113" spans="1:11" ht="14.4" customHeight="1" x14ac:dyDescent="0.3">
      <c r="A113" s="660" t="s">
        <v>538</v>
      </c>
      <c r="B113" s="661" t="s">
        <v>539</v>
      </c>
      <c r="C113" s="662" t="s">
        <v>552</v>
      </c>
      <c r="D113" s="663" t="s">
        <v>995</v>
      </c>
      <c r="E113" s="662" t="s">
        <v>1880</v>
      </c>
      <c r="F113" s="663" t="s">
        <v>1881</v>
      </c>
      <c r="G113" s="662" t="s">
        <v>1751</v>
      </c>
      <c r="H113" s="662" t="s">
        <v>1752</v>
      </c>
      <c r="I113" s="664">
        <v>0.71</v>
      </c>
      <c r="J113" s="664">
        <v>1600</v>
      </c>
      <c r="K113" s="665">
        <v>1136</v>
      </c>
    </row>
    <row r="114" spans="1:11" ht="14.4" customHeight="1" x14ac:dyDescent="0.3">
      <c r="A114" s="660" t="s">
        <v>538</v>
      </c>
      <c r="B114" s="661" t="s">
        <v>539</v>
      </c>
      <c r="C114" s="662" t="s">
        <v>552</v>
      </c>
      <c r="D114" s="663" t="s">
        <v>995</v>
      </c>
      <c r="E114" s="662" t="s">
        <v>1880</v>
      </c>
      <c r="F114" s="663" t="s">
        <v>1881</v>
      </c>
      <c r="G114" s="662" t="s">
        <v>1751</v>
      </c>
      <c r="H114" s="662" t="s">
        <v>1753</v>
      </c>
      <c r="I114" s="664">
        <v>0.71</v>
      </c>
      <c r="J114" s="664">
        <v>2200</v>
      </c>
      <c r="K114" s="665">
        <v>1562</v>
      </c>
    </row>
    <row r="115" spans="1:11" ht="14.4" customHeight="1" x14ac:dyDescent="0.3">
      <c r="A115" s="660" t="s">
        <v>538</v>
      </c>
      <c r="B115" s="661" t="s">
        <v>539</v>
      </c>
      <c r="C115" s="662" t="s">
        <v>552</v>
      </c>
      <c r="D115" s="663" t="s">
        <v>995</v>
      </c>
      <c r="E115" s="662" t="s">
        <v>1880</v>
      </c>
      <c r="F115" s="663" t="s">
        <v>1881</v>
      </c>
      <c r="G115" s="662" t="s">
        <v>1814</v>
      </c>
      <c r="H115" s="662" t="s">
        <v>1815</v>
      </c>
      <c r="I115" s="664">
        <v>0.71</v>
      </c>
      <c r="J115" s="664">
        <v>720</v>
      </c>
      <c r="K115" s="665">
        <v>511.2</v>
      </c>
    </row>
    <row r="116" spans="1:11" ht="14.4" customHeight="1" x14ac:dyDescent="0.3">
      <c r="A116" s="660" t="s">
        <v>538</v>
      </c>
      <c r="B116" s="661" t="s">
        <v>539</v>
      </c>
      <c r="C116" s="662" t="s">
        <v>552</v>
      </c>
      <c r="D116" s="663" t="s">
        <v>995</v>
      </c>
      <c r="E116" s="662" t="s">
        <v>1880</v>
      </c>
      <c r="F116" s="663" t="s">
        <v>1881</v>
      </c>
      <c r="G116" s="662" t="s">
        <v>1754</v>
      </c>
      <c r="H116" s="662" t="s">
        <v>1755</v>
      </c>
      <c r="I116" s="664">
        <v>0.71</v>
      </c>
      <c r="J116" s="664">
        <v>600</v>
      </c>
      <c r="K116" s="665">
        <v>426</v>
      </c>
    </row>
    <row r="117" spans="1:11" ht="14.4" customHeight="1" x14ac:dyDescent="0.3">
      <c r="A117" s="660" t="s">
        <v>538</v>
      </c>
      <c r="B117" s="661" t="s">
        <v>539</v>
      </c>
      <c r="C117" s="662" t="s">
        <v>552</v>
      </c>
      <c r="D117" s="663" t="s">
        <v>995</v>
      </c>
      <c r="E117" s="662" t="s">
        <v>1880</v>
      </c>
      <c r="F117" s="663" t="s">
        <v>1881</v>
      </c>
      <c r="G117" s="662" t="s">
        <v>1754</v>
      </c>
      <c r="H117" s="662" t="s">
        <v>1756</v>
      </c>
      <c r="I117" s="664">
        <v>0.71</v>
      </c>
      <c r="J117" s="664">
        <v>600</v>
      </c>
      <c r="K117" s="665">
        <v>426</v>
      </c>
    </row>
    <row r="118" spans="1:11" ht="14.4" customHeight="1" x14ac:dyDescent="0.3">
      <c r="A118" s="660" t="s">
        <v>538</v>
      </c>
      <c r="B118" s="661" t="s">
        <v>539</v>
      </c>
      <c r="C118" s="662" t="s">
        <v>552</v>
      </c>
      <c r="D118" s="663" t="s">
        <v>995</v>
      </c>
      <c r="E118" s="662" t="s">
        <v>1880</v>
      </c>
      <c r="F118" s="663" t="s">
        <v>1881</v>
      </c>
      <c r="G118" s="662" t="s">
        <v>1757</v>
      </c>
      <c r="H118" s="662" t="s">
        <v>1758</v>
      </c>
      <c r="I118" s="664">
        <v>0.71</v>
      </c>
      <c r="J118" s="664">
        <v>1200</v>
      </c>
      <c r="K118" s="665">
        <v>852</v>
      </c>
    </row>
    <row r="119" spans="1:11" ht="14.4" customHeight="1" x14ac:dyDescent="0.3">
      <c r="A119" s="660" t="s">
        <v>538</v>
      </c>
      <c r="B119" s="661" t="s">
        <v>539</v>
      </c>
      <c r="C119" s="662" t="s">
        <v>552</v>
      </c>
      <c r="D119" s="663" t="s">
        <v>995</v>
      </c>
      <c r="E119" s="662" t="s">
        <v>1880</v>
      </c>
      <c r="F119" s="663" t="s">
        <v>1881</v>
      </c>
      <c r="G119" s="662" t="s">
        <v>1757</v>
      </c>
      <c r="H119" s="662" t="s">
        <v>1759</v>
      </c>
      <c r="I119" s="664">
        <v>0.71</v>
      </c>
      <c r="J119" s="664">
        <v>1200</v>
      </c>
      <c r="K119" s="665">
        <v>852</v>
      </c>
    </row>
    <row r="120" spans="1:11" ht="14.4" customHeight="1" x14ac:dyDescent="0.3">
      <c r="A120" s="660" t="s">
        <v>538</v>
      </c>
      <c r="B120" s="661" t="s">
        <v>539</v>
      </c>
      <c r="C120" s="662" t="s">
        <v>552</v>
      </c>
      <c r="D120" s="663" t="s">
        <v>995</v>
      </c>
      <c r="E120" s="662" t="s">
        <v>1884</v>
      </c>
      <c r="F120" s="663" t="s">
        <v>1885</v>
      </c>
      <c r="G120" s="662" t="s">
        <v>1840</v>
      </c>
      <c r="H120" s="662" t="s">
        <v>1841</v>
      </c>
      <c r="I120" s="664">
        <v>155.76359751553557</v>
      </c>
      <c r="J120" s="664">
        <v>3</v>
      </c>
      <c r="K120" s="665">
        <v>467.29079254660672</v>
      </c>
    </row>
    <row r="121" spans="1:11" ht="14.4" customHeight="1" x14ac:dyDescent="0.3">
      <c r="A121" s="660" t="s">
        <v>538</v>
      </c>
      <c r="B121" s="661" t="s">
        <v>539</v>
      </c>
      <c r="C121" s="662" t="s">
        <v>552</v>
      </c>
      <c r="D121" s="663" t="s">
        <v>995</v>
      </c>
      <c r="E121" s="662" t="s">
        <v>1884</v>
      </c>
      <c r="F121" s="663" t="s">
        <v>1885</v>
      </c>
      <c r="G121" s="662" t="s">
        <v>1842</v>
      </c>
      <c r="H121" s="662" t="s">
        <v>1843</v>
      </c>
      <c r="I121" s="664">
        <v>98.01</v>
      </c>
      <c r="J121" s="664">
        <v>1</v>
      </c>
      <c r="K121" s="665">
        <v>98.01</v>
      </c>
    </row>
    <row r="122" spans="1:11" ht="14.4" customHeight="1" x14ac:dyDescent="0.3">
      <c r="A122" s="660" t="s">
        <v>538</v>
      </c>
      <c r="B122" s="661" t="s">
        <v>539</v>
      </c>
      <c r="C122" s="662" t="s">
        <v>552</v>
      </c>
      <c r="D122" s="663" t="s">
        <v>995</v>
      </c>
      <c r="E122" s="662" t="s">
        <v>1884</v>
      </c>
      <c r="F122" s="663" t="s">
        <v>1885</v>
      </c>
      <c r="G122" s="662" t="s">
        <v>1844</v>
      </c>
      <c r="H122" s="662" t="s">
        <v>1845</v>
      </c>
      <c r="I122" s="664">
        <v>206</v>
      </c>
      <c r="J122" s="664">
        <v>2</v>
      </c>
      <c r="K122" s="665">
        <v>412</v>
      </c>
    </row>
    <row r="123" spans="1:11" ht="14.4" customHeight="1" x14ac:dyDescent="0.3">
      <c r="A123" s="660" t="s">
        <v>538</v>
      </c>
      <c r="B123" s="661" t="s">
        <v>539</v>
      </c>
      <c r="C123" s="662" t="s">
        <v>552</v>
      </c>
      <c r="D123" s="663" t="s">
        <v>995</v>
      </c>
      <c r="E123" s="662" t="s">
        <v>1884</v>
      </c>
      <c r="F123" s="663" t="s">
        <v>1885</v>
      </c>
      <c r="G123" s="662" t="s">
        <v>1846</v>
      </c>
      <c r="H123" s="662" t="s">
        <v>1847</v>
      </c>
      <c r="I123" s="664">
        <v>96.825000000000003</v>
      </c>
      <c r="J123" s="664">
        <v>4</v>
      </c>
      <c r="K123" s="665">
        <v>387.29</v>
      </c>
    </row>
    <row r="124" spans="1:11" ht="14.4" customHeight="1" x14ac:dyDescent="0.3">
      <c r="A124" s="660" t="s">
        <v>538</v>
      </c>
      <c r="B124" s="661" t="s">
        <v>539</v>
      </c>
      <c r="C124" s="662" t="s">
        <v>555</v>
      </c>
      <c r="D124" s="663" t="s">
        <v>996</v>
      </c>
      <c r="E124" s="662" t="s">
        <v>1874</v>
      </c>
      <c r="F124" s="663" t="s">
        <v>1875</v>
      </c>
      <c r="G124" s="662" t="s">
        <v>1692</v>
      </c>
      <c r="H124" s="662" t="s">
        <v>1693</v>
      </c>
      <c r="I124" s="664">
        <v>260.3</v>
      </c>
      <c r="J124" s="664">
        <v>12</v>
      </c>
      <c r="K124" s="665">
        <v>3123.6</v>
      </c>
    </row>
    <row r="125" spans="1:11" ht="14.4" customHeight="1" x14ac:dyDescent="0.3">
      <c r="A125" s="660" t="s">
        <v>538</v>
      </c>
      <c r="B125" s="661" t="s">
        <v>539</v>
      </c>
      <c r="C125" s="662" t="s">
        <v>555</v>
      </c>
      <c r="D125" s="663" t="s">
        <v>996</v>
      </c>
      <c r="E125" s="662" t="s">
        <v>1874</v>
      </c>
      <c r="F125" s="663" t="s">
        <v>1875</v>
      </c>
      <c r="G125" s="662" t="s">
        <v>1696</v>
      </c>
      <c r="H125" s="662" t="s">
        <v>1697</v>
      </c>
      <c r="I125" s="664">
        <v>124.44666666666667</v>
      </c>
      <c r="J125" s="664">
        <v>56</v>
      </c>
      <c r="K125" s="665">
        <v>6969.06</v>
      </c>
    </row>
    <row r="126" spans="1:11" ht="14.4" customHeight="1" x14ac:dyDescent="0.3">
      <c r="A126" s="660" t="s">
        <v>538</v>
      </c>
      <c r="B126" s="661" t="s">
        <v>539</v>
      </c>
      <c r="C126" s="662" t="s">
        <v>555</v>
      </c>
      <c r="D126" s="663" t="s">
        <v>996</v>
      </c>
      <c r="E126" s="662" t="s">
        <v>1874</v>
      </c>
      <c r="F126" s="663" t="s">
        <v>1875</v>
      </c>
      <c r="G126" s="662" t="s">
        <v>1762</v>
      </c>
      <c r="H126" s="662" t="s">
        <v>1763</v>
      </c>
      <c r="I126" s="664">
        <v>8.5787499999999994</v>
      </c>
      <c r="J126" s="664">
        <v>252</v>
      </c>
      <c r="K126" s="665">
        <v>2161.8000000000002</v>
      </c>
    </row>
    <row r="127" spans="1:11" ht="14.4" customHeight="1" x14ac:dyDescent="0.3">
      <c r="A127" s="660" t="s">
        <v>538</v>
      </c>
      <c r="B127" s="661" t="s">
        <v>539</v>
      </c>
      <c r="C127" s="662" t="s">
        <v>555</v>
      </c>
      <c r="D127" s="663" t="s">
        <v>996</v>
      </c>
      <c r="E127" s="662" t="s">
        <v>1874</v>
      </c>
      <c r="F127" s="663" t="s">
        <v>1875</v>
      </c>
      <c r="G127" s="662" t="s">
        <v>1764</v>
      </c>
      <c r="H127" s="662" t="s">
        <v>1765</v>
      </c>
      <c r="I127" s="664">
        <v>27.98</v>
      </c>
      <c r="J127" s="664">
        <v>50</v>
      </c>
      <c r="K127" s="665">
        <v>1398.6</v>
      </c>
    </row>
    <row r="128" spans="1:11" ht="14.4" customHeight="1" x14ac:dyDescent="0.3">
      <c r="A128" s="660" t="s">
        <v>538</v>
      </c>
      <c r="B128" s="661" t="s">
        <v>539</v>
      </c>
      <c r="C128" s="662" t="s">
        <v>555</v>
      </c>
      <c r="D128" s="663" t="s">
        <v>996</v>
      </c>
      <c r="E128" s="662" t="s">
        <v>1874</v>
      </c>
      <c r="F128" s="663" t="s">
        <v>1875</v>
      </c>
      <c r="G128" s="662" t="s">
        <v>1766</v>
      </c>
      <c r="H128" s="662" t="s">
        <v>1767</v>
      </c>
      <c r="I128" s="664">
        <v>0.31</v>
      </c>
      <c r="J128" s="664">
        <v>100</v>
      </c>
      <c r="K128" s="665">
        <v>31</v>
      </c>
    </row>
    <row r="129" spans="1:11" ht="14.4" customHeight="1" x14ac:dyDescent="0.3">
      <c r="A129" s="660" t="s">
        <v>538</v>
      </c>
      <c r="B129" s="661" t="s">
        <v>539</v>
      </c>
      <c r="C129" s="662" t="s">
        <v>555</v>
      </c>
      <c r="D129" s="663" t="s">
        <v>996</v>
      </c>
      <c r="E129" s="662" t="s">
        <v>1874</v>
      </c>
      <c r="F129" s="663" t="s">
        <v>1875</v>
      </c>
      <c r="G129" s="662" t="s">
        <v>1768</v>
      </c>
      <c r="H129" s="662" t="s">
        <v>1769</v>
      </c>
      <c r="I129" s="664">
        <v>11.74</v>
      </c>
      <c r="J129" s="664">
        <v>3</v>
      </c>
      <c r="K129" s="665">
        <v>35.22</v>
      </c>
    </row>
    <row r="130" spans="1:11" ht="14.4" customHeight="1" x14ac:dyDescent="0.3">
      <c r="A130" s="660" t="s">
        <v>538</v>
      </c>
      <c r="B130" s="661" t="s">
        <v>539</v>
      </c>
      <c r="C130" s="662" t="s">
        <v>555</v>
      </c>
      <c r="D130" s="663" t="s">
        <v>996</v>
      </c>
      <c r="E130" s="662" t="s">
        <v>1874</v>
      </c>
      <c r="F130" s="663" t="s">
        <v>1875</v>
      </c>
      <c r="G130" s="662" t="s">
        <v>1704</v>
      </c>
      <c r="H130" s="662" t="s">
        <v>1705</v>
      </c>
      <c r="I130" s="664">
        <v>7.1</v>
      </c>
      <c r="J130" s="664">
        <v>6</v>
      </c>
      <c r="K130" s="665">
        <v>42.57</v>
      </c>
    </row>
    <row r="131" spans="1:11" ht="14.4" customHeight="1" x14ac:dyDescent="0.3">
      <c r="A131" s="660" t="s">
        <v>538</v>
      </c>
      <c r="B131" s="661" t="s">
        <v>539</v>
      </c>
      <c r="C131" s="662" t="s">
        <v>555</v>
      </c>
      <c r="D131" s="663" t="s">
        <v>996</v>
      </c>
      <c r="E131" s="662" t="s">
        <v>1874</v>
      </c>
      <c r="F131" s="663" t="s">
        <v>1875</v>
      </c>
      <c r="G131" s="662" t="s">
        <v>1708</v>
      </c>
      <c r="H131" s="662" t="s">
        <v>1709</v>
      </c>
      <c r="I131" s="664">
        <v>5.92</v>
      </c>
      <c r="J131" s="664">
        <v>6</v>
      </c>
      <c r="K131" s="665">
        <v>35.54</v>
      </c>
    </row>
    <row r="132" spans="1:11" ht="14.4" customHeight="1" x14ac:dyDescent="0.3">
      <c r="A132" s="660" t="s">
        <v>538</v>
      </c>
      <c r="B132" s="661" t="s">
        <v>539</v>
      </c>
      <c r="C132" s="662" t="s">
        <v>555</v>
      </c>
      <c r="D132" s="663" t="s">
        <v>996</v>
      </c>
      <c r="E132" s="662" t="s">
        <v>1874</v>
      </c>
      <c r="F132" s="663" t="s">
        <v>1875</v>
      </c>
      <c r="G132" s="662" t="s">
        <v>1710</v>
      </c>
      <c r="H132" s="662" t="s">
        <v>1711</v>
      </c>
      <c r="I132" s="664">
        <v>2.5499999999999998</v>
      </c>
      <c r="J132" s="664">
        <v>27</v>
      </c>
      <c r="K132" s="665">
        <v>68.72</v>
      </c>
    </row>
    <row r="133" spans="1:11" ht="14.4" customHeight="1" x14ac:dyDescent="0.3">
      <c r="A133" s="660" t="s">
        <v>538</v>
      </c>
      <c r="B133" s="661" t="s">
        <v>539</v>
      </c>
      <c r="C133" s="662" t="s">
        <v>555</v>
      </c>
      <c r="D133" s="663" t="s">
        <v>996</v>
      </c>
      <c r="E133" s="662" t="s">
        <v>1876</v>
      </c>
      <c r="F133" s="663" t="s">
        <v>1877</v>
      </c>
      <c r="G133" s="662" t="s">
        <v>1712</v>
      </c>
      <c r="H133" s="662" t="s">
        <v>1713</v>
      </c>
      <c r="I133" s="664">
        <v>15.92</v>
      </c>
      <c r="J133" s="664">
        <v>1100</v>
      </c>
      <c r="K133" s="665">
        <v>17512</v>
      </c>
    </row>
    <row r="134" spans="1:11" ht="14.4" customHeight="1" x14ac:dyDescent="0.3">
      <c r="A134" s="660" t="s">
        <v>538</v>
      </c>
      <c r="B134" s="661" t="s">
        <v>539</v>
      </c>
      <c r="C134" s="662" t="s">
        <v>555</v>
      </c>
      <c r="D134" s="663" t="s">
        <v>996</v>
      </c>
      <c r="E134" s="662" t="s">
        <v>1876</v>
      </c>
      <c r="F134" s="663" t="s">
        <v>1877</v>
      </c>
      <c r="G134" s="662" t="s">
        <v>1714</v>
      </c>
      <c r="H134" s="662" t="s">
        <v>1715</v>
      </c>
      <c r="I134" s="664">
        <v>11.143333333333333</v>
      </c>
      <c r="J134" s="664">
        <v>1000</v>
      </c>
      <c r="K134" s="665">
        <v>11143</v>
      </c>
    </row>
    <row r="135" spans="1:11" ht="14.4" customHeight="1" x14ac:dyDescent="0.3">
      <c r="A135" s="660" t="s">
        <v>538</v>
      </c>
      <c r="B135" s="661" t="s">
        <v>539</v>
      </c>
      <c r="C135" s="662" t="s">
        <v>555</v>
      </c>
      <c r="D135" s="663" t="s">
        <v>996</v>
      </c>
      <c r="E135" s="662" t="s">
        <v>1876</v>
      </c>
      <c r="F135" s="663" t="s">
        <v>1877</v>
      </c>
      <c r="G135" s="662" t="s">
        <v>1772</v>
      </c>
      <c r="H135" s="662" t="s">
        <v>1773</v>
      </c>
      <c r="I135" s="664">
        <v>0.99400000000000011</v>
      </c>
      <c r="J135" s="664">
        <v>4200</v>
      </c>
      <c r="K135" s="665">
        <v>4178</v>
      </c>
    </row>
    <row r="136" spans="1:11" ht="14.4" customHeight="1" x14ac:dyDescent="0.3">
      <c r="A136" s="660" t="s">
        <v>538</v>
      </c>
      <c r="B136" s="661" t="s">
        <v>539</v>
      </c>
      <c r="C136" s="662" t="s">
        <v>555</v>
      </c>
      <c r="D136" s="663" t="s">
        <v>996</v>
      </c>
      <c r="E136" s="662" t="s">
        <v>1876</v>
      </c>
      <c r="F136" s="663" t="s">
        <v>1877</v>
      </c>
      <c r="G136" s="662" t="s">
        <v>1774</v>
      </c>
      <c r="H136" s="662" t="s">
        <v>1775</v>
      </c>
      <c r="I136" s="664">
        <v>1.5760000000000001</v>
      </c>
      <c r="J136" s="664">
        <v>4100</v>
      </c>
      <c r="K136" s="665">
        <v>6381.23</v>
      </c>
    </row>
    <row r="137" spans="1:11" ht="14.4" customHeight="1" x14ac:dyDescent="0.3">
      <c r="A137" s="660" t="s">
        <v>538</v>
      </c>
      <c r="B137" s="661" t="s">
        <v>539</v>
      </c>
      <c r="C137" s="662" t="s">
        <v>555</v>
      </c>
      <c r="D137" s="663" t="s">
        <v>996</v>
      </c>
      <c r="E137" s="662" t="s">
        <v>1876</v>
      </c>
      <c r="F137" s="663" t="s">
        <v>1877</v>
      </c>
      <c r="G137" s="662" t="s">
        <v>1718</v>
      </c>
      <c r="H137" s="662" t="s">
        <v>1719</v>
      </c>
      <c r="I137" s="664">
        <v>0.42</v>
      </c>
      <c r="J137" s="664">
        <v>1000</v>
      </c>
      <c r="K137" s="665">
        <v>420</v>
      </c>
    </row>
    <row r="138" spans="1:11" ht="14.4" customHeight="1" x14ac:dyDescent="0.3">
      <c r="A138" s="660" t="s">
        <v>538</v>
      </c>
      <c r="B138" s="661" t="s">
        <v>539</v>
      </c>
      <c r="C138" s="662" t="s">
        <v>555</v>
      </c>
      <c r="D138" s="663" t="s">
        <v>996</v>
      </c>
      <c r="E138" s="662" t="s">
        <v>1876</v>
      </c>
      <c r="F138" s="663" t="s">
        <v>1877</v>
      </c>
      <c r="G138" s="662" t="s">
        <v>1848</v>
      </c>
      <c r="H138" s="662" t="s">
        <v>1849</v>
      </c>
      <c r="I138" s="664">
        <v>908.19833333333327</v>
      </c>
      <c r="J138" s="664">
        <v>280</v>
      </c>
      <c r="K138" s="665">
        <v>252293.28000000003</v>
      </c>
    </row>
    <row r="139" spans="1:11" ht="14.4" customHeight="1" x14ac:dyDescent="0.3">
      <c r="A139" s="660" t="s">
        <v>538</v>
      </c>
      <c r="B139" s="661" t="s">
        <v>539</v>
      </c>
      <c r="C139" s="662" t="s">
        <v>555</v>
      </c>
      <c r="D139" s="663" t="s">
        <v>996</v>
      </c>
      <c r="E139" s="662" t="s">
        <v>1876</v>
      </c>
      <c r="F139" s="663" t="s">
        <v>1877</v>
      </c>
      <c r="G139" s="662" t="s">
        <v>1850</v>
      </c>
      <c r="H139" s="662" t="s">
        <v>1851</v>
      </c>
      <c r="I139" s="664">
        <v>1694</v>
      </c>
      <c r="J139" s="664">
        <v>128</v>
      </c>
      <c r="K139" s="665">
        <v>216832</v>
      </c>
    </row>
    <row r="140" spans="1:11" ht="14.4" customHeight="1" x14ac:dyDescent="0.3">
      <c r="A140" s="660" t="s">
        <v>538</v>
      </c>
      <c r="B140" s="661" t="s">
        <v>539</v>
      </c>
      <c r="C140" s="662" t="s">
        <v>555</v>
      </c>
      <c r="D140" s="663" t="s">
        <v>996</v>
      </c>
      <c r="E140" s="662" t="s">
        <v>1876</v>
      </c>
      <c r="F140" s="663" t="s">
        <v>1877</v>
      </c>
      <c r="G140" s="662" t="s">
        <v>1778</v>
      </c>
      <c r="H140" s="662" t="s">
        <v>1779</v>
      </c>
      <c r="I140" s="664">
        <v>4.3099999999999996</v>
      </c>
      <c r="J140" s="664">
        <v>300</v>
      </c>
      <c r="K140" s="665">
        <v>1293.31</v>
      </c>
    </row>
    <row r="141" spans="1:11" ht="14.4" customHeight="1" x14ac:dyDescent="0.3">
      <c r="A141" s="660" t="s">
        <v>538</v>
      </c>
      <c r="B141" s="661" t="s">
        <v>539</v>
      </c>
      <c r="C141" s="662" t="s">
        <v>555</v>
      </c>
      <c r="D141" s="663" t="s">
        <v>996</v>
      </c>
      <c r="E141" s="662" t="s">
        <v>1876</v>
      </c>
      <c r="F141" s="663" t="s">
        <v>1877</v>
      </c>
      <c r="G141" s="662" t="s">
        <v>1782</v>
      </c>
      <c r="H141" s="662" t="s">
        <v>1783</v>
      </c>
      <c r="I141" s="664">
        <v>2.1749999999999998</v>
      </c>
      <c r="J141" s="664">
        <v>400</v>
      </c>
      <c r="K141" s="665">
        <v>869</v>
      </c>
    </row>
    <row r="142" spans="1:11" ht="14.4" customHeight="1" x14ac:dyDescent="0.3">
      <c r="A142" s="660" t="s">
        <v>538</v>
      </c>
      <c r="B142" s="661" t="s">
        <v>539</v>
      </c>
      <c r="C142" s="662" t="s">
        <v>555</v>
      </c>
      <c r="D142" s="663" t="s">
        <v>996</v>
      </c>
      <c r="E142" s="662" t="s">
        <v>1876</v>
      </c>
      <c r="F142" s="663" t="s">
        <v>1877</v>
      </c>
      <c r="G142" s="662" t="s">
        <v>1788</v>
      </c>
      <c r="H142" s="662" t="s">
        <v>1789</v>
      </c>
      <c r="I142" s="664">
        <v>5.1311111111111112</v>
      </c>
      <c r="J142" s="664">
        <v>4100</v>
      </c>
      <c r="K142" s="665">
        <v>21037</v>
      </c>
    </row>
    <row r="143" spans="1:11" ht="14.4" customHeight="1" x14ac:dyDescent="0.3">
      <c r="A143" s="660" t="s">
        <v>538</v>
      </c>
      <c r="B143" s="661" t="s">
        <v>539</v>
      </c>
      <c r="C143" s="662" t="s">
        <v>555</v>
      </c>
      <c r="D143" s="663" t="s">
        <v>996</v>
      </c>
      <c r="E143" s="662" t="s">
        <v>1876</v>
      </c>
      <c r="F143" s="663" t="s">
        <v>1877</v>
      </c>
      <c r="G143" s="662" t="s">
        <v>1852</v>
      </c>
      <c r="H143" s="662" t="s">
        <v>1853</v>
      </c>
      <c r="I143" s="664">
        <v>7.9500000000000011</v>
      </c>
      <c r="J143" s="664">
        <v>3600</v>
      </c>
      <c r="K143" s="665">
        <v>28620</v>
      </c>
    </row>
    <row r="144" spans="1:11" ht="14.4" customHeight="1" x14ac:dyDescent="0.3">
      <c r="A144" s="660" t="s">
        <v>538</v>
      </c>
      <c r="B144" s="661" t="s">
        <v>539</v>
      </c>
      <c r="C144" s="662" t="s">
        <v>555</v>
      </c>
      <c r="D144" s="663" t="s">
        <v>996</v>
      </c>
      <c r="E144" s="662" t="s">
        <v>1876</v>
      </c>
      <c r="F144" s="663" t="s">
        <v>1877</v>
      </c>
      <c r="G144" s="662" t="s">
        <v>1854</v>
      </c>
      <c r="H144" s="662" t="s">
        <v>1855</v>
      </c>
      <c r="I144" s="664">
        <v>126.72</v>
      </c>
      <c r="J144" s="664">
        <v>4</v>
      </c>
      <c r="K144" s="665">
        <v>506.88</v>
      </c>
    </row>
    <row r="145" spans="1:11" ht="14.4" customHeight="1" x14ac:dyDescent="0.3">
      <c r="A145" s="660" t="s">
        <v>538</v>
      </c>
      <c r="B145" s="661" t="s">
        <v>539</v>
      </c>
      <c r="C145" s="662" t="s">
        <v>555</v>
      </c>
      <c r="D145" s="663" t="s">
        <v>996</v>
      </c>
      <c r="E145" s="662" t="s">
        <v>1876</v>
      </c>
      <c r="F145" s="663" t="s">
        <v>1877</v>
      </c>
      <c r="G145" s="662" t="s">
        <v>1790</v>
      </c>
      <c r="H145" s="662" t="s">
        <v>1791</v>
      </c>
      <c r="I145" s="664">
        <v>8.2300000000000022</v>
      </c>
      <c r="J145" s="664">
        <v>4100</v>
      </c>
      <c r="K145" s="665">
        <v>33734</v>
      </c>
    </row>
    <row r="146" spans="1:11" ht="14.4" customHeight="1" x14ac:dyDescent="0.3">
      <c r="A146" s="660" t="s">
        <v>538</v>
      </c>
      <c r="B146" s="661" t="s">
        <v>539</v>
      </c>
      <c r="C146" s="662" t="s">
        <v>555</v>
      </c>
      <c r="D146" s="663" t="s">
        <v>996</v>
      </c>
      <c r="E146" s="662" t="s">
        <v>1876</v>
      </c>
      <c r="F146" s="663" t="s">
        <v>1877</v>
      </c>
      <c r="G146" s="662" t="s">
        <v>1856</v>
      </c>
      <c r="H146" s="662" t="s">
        <v>1857</v>
      </c>
      <c r="I146" s="664">
        <v>140.35</v>
      </c>
      <c r="J146" s="664">
        <v>2</v>
      </c>
      <c r="K146" s="665">
        <v>280.7</v>
      </c>
    </row>
    <row r="147" spans="1:11" ht="14.4" customHeight="1" x14ac:dyDescent="0.3">
      <c r="A147" s="660" t="s">
        <v>538</v>
      </c>
      <c r="B147" s="661" t="s">
        <v>539</v>
      </c>
      <c r="C147" s="662" t="s">
        <v>555</v>
      </c>
      <c r="D147" s="663" t="s">
        <v>996</v>
      </c>
      <c r="E147" s="662" t="s">
        <v>1876</v>
      </c>
      <c r="F147" s="663" t="s">
        <v>1877</v>
      </c>
      <c r="G147" s="662" t="s">
        <v>1792</v>
      </c>
      <c r="H147" s="662" t="s">
        <v>1793</v>
      </c>
      <c r="I147" s="664">
        <v>17.98</v>
      </c>
      <c r="J147" s="664">
        <v>1300</v>
      </c>
      <c r="K147" s="665">
        <v>23374</v>
      </c>
    </row>
    <row r="148" spans="1:11" ht="14.4" customHeight="1" x14ac:dyDescent="0.3">
      <c r="A148" s="660" t="s">
        <v>538</v>
      </c>
      <c r="B148" s="661" t="s">
        <v>539</v>
      </c>
      <c r="C148" s="662" t="s">
        <v>555</v>
      </c>
      <c r="D148" s="663" t="s">
        <v>996</v>
      </c>
      <c r="E148" s="662" t="s">
        <v>1876</v>
      </c>
      <c r="F148" s="663" t="s">
        <v>1877</v>
      </c>
      <c r="G148" s="662" t="s">
        <v>1858</v>
      </c>
      <c r="H148" s="662" t="s">
        <v>1859</v>
      </c>
      <c r="I148" s="664">
        <v>17.98</v>
      </c>
      <c r="J148" s="664">
        <v>2700</v>
      </c>
      <c r="K148" s="665">
        <v>48546</v>
      </c>
    </row>
    <row r="149" spans="1:11" ht="14.4" customHeight="1" x14ac:dyDescent="0.3">
      <c r="A149" s="660" t="s">
        <v>538</v>
      </c>
      <c r="B149" s="661" t="s">
        <v>539</v>
      </c>
      <c r="C149" s="662" t="s">
        <v>555</v>
      </c>
      <c r="D149" s="663" t="s">
        <v>996</v>
      </c>
      <c r="E149" s="662" t="s">
        <v>1876</v>
      </c>
      <c r="F149" s="663" t="s">
        <v>1877</v>
      </c>
      <c r="G149" s="662" t="s">
        <v>1732</v>
      </c>
      <c r="H149" s="662" t="s">
        <v>1733</v>
      </c>
      <c r="I149" s="664">
        <v>15</v>
      </c>
      <c r="J149" s="664">
        <v>20</v>
      </c>
      <c r="K149" s="665">
        <v>300</v>
      </c>
    </row>
    <row r="150" spans="1:11" ht="14.4" customHeight="1" x14ac:dyDescent="0.3">
      <c r="A150" s="660" t="s">
        <v>538</v>
      </c>
      <c r="B150" s="661" t="s">
        <v>539</v>
      </c>
      <c r="C150" s="662" t="s">
        <v>555</v>
      </c>
      <c r="D150" s="663" t="s">
        <v>996</v>
      </c>
      <c r="E150" s="662" t="s">
        <v>1876</v>
      </c>
      <c r="F150" s="663" t="s">
        <v>1877</v>
      </c>
      <c r="G150" s="662" t="s">
        <v>1860</v>
      </c>
      <c r="H150" s="662" t="s">
        <v>1861</v>
      </c>
      <c r="I150" s="664">
        <v>25.01</v>
      </c>
      <c r="J150" s="664">
        <v>2250</v>
      </c>
      <c r="K150" s="665">
        <v>56265</v>
      </c>
    </row>
    <row r="151" spans="1:11" ht="14.4" customHeight="1" x14ac:dyDescent="0.3">
      <c r="A151" s="660" t="s">
        <v>538</v>
      </c>
      <c r="B151" s="661" t="s">
        <v>539</v>
      </c>
      <c r="C151" s="662" t="s">
        <v>555</v>
      </c>
      <c r="D151" s="663" t="s">
        <v>996</v>
      </c>
      <c r="E151" s="662" t="s">
        <v>1876</v>
      </c>
      <c r="F151" s="663" t="s">
        <v>1877</v>
      </c>
      <c r="G151" s="662" t="s">
        <v>1737</v>
      </c>
      <c r="H151" s="662" t="s">
        <v>1738</v>
      </c>
      <c r="I151" s="664">
        <v>0.47166666666666668</v>
      </c>
      <c r="J151" s="664">
        <v>7000</v>
      </c>
      <c r="K151" s="665">
        <v>3300</v>
      </c>
    </row>
    <row r="152" spans="1:11" ht="14.4" customHeight="1" x14ac:dyDescent="0.3">
      <c r="A152" s="660" t="s">
        <v>538</v>
      </c>
      <c r="B152" s="661" t="s">
        <v>539</v>
      </c>
      <c r="C152" s="662" t="s">
        <v>555</v>
      </c>
      <c r="D152" s="663" t="s">
        <v>996</v>
      </c>
      <c r="E152" s="662" t="s">
        <v>1876</v>
      </c>
      <c r="F152" s="663" t="s">
        <v>1877</v>
      </c>
      <c r="G152" s="662" t="s">
        <v>1737</v>
      </c>
      <c r="H152" s="662" t="s">
        <v>1824</v>
      </c>
      <c r="I152" s="664">
        <v>0.47499999999999998</v>
      </c>
      <c r="J152" s="664">
        <v>4500</v>
      </c>
      <c r="K152" s="665">
        <v>2140</v>
      </c>
    </row>
    <row r="153" spans="1:11" ht="14.4" customHeight="1" x14ac:dyDescent="0.3">
      <c r="A153" s="660" t="s">
        <v>538</v>
      </c>
      <c r="B153" s="661" t="s">
        <v>539</v>
      </c>
      <c r="C153" s="662" t="s">
        <v>555</v>
      </c>
      <c r="D153" s="663" t="s">
        <v>996</v>
      </c>
      <c r="E153" s="662" t="s">
        <v>1876</v>
      </c>
      <c r="F153" s="663" t="s">
        <v>1877</v>
      </c>
      <c r="G153" s="662" t="s">
        <v>1862</v>
      </c>
      <c r="H153" s="662" t="s">
        <v>1863</v>
      </c>
      <c r="I153" s="664">
        <v>49.97</v>
      </c>
      <c r="J153" s="664">
        <v>10</v>
      </c>
      <c r="K153" s="665">
        <v>499.7</v>
      </c>
    </row>
    <row r="154" spans="1:11" ht="14.4" customHeight="1" x14ac:dyDescent="0.3">
      <c r="A154" s="660" t="s">
        <v>538</v>
      </c>
      <c r="B154" s="661" t="s">
        <v>539</v>
      </c>
      <c r="C154" s="662" t="s">
        <v>555</v>
      </c>
      <c r="D154" s="663" t="s">
        <v>996</v>
      </c>
      <c r="E154" s="662" t="s">
        <v>1876</v>
      </c>
      <c r="F154" s="663" t="s">
        <v>1877</v>
      </c>
      <c r="G154" s="662" t="s">
        <v>1864</v>
      </c>
      <c r="H154" s="662" t="s">
        <v>1865</v>
      </c>
      <c r="I154" s="664">
        <v>24.2</v>
      </c>
      <c r="J154" s="664">
        <v>240</v>
      </c>
      <c r="K154" s="665">
        <v>5808</v>
      </c>
    </row>
    <row r="155" spans="1:11" ht="14.4" customHeight="1" x14ac:dyDescent="0.3">
      <c r="A155" s="660" t="s">
        <v>538</v>
      </c>
      <c r="B155" s="661" t="s">
        <v>539</v>
      </c>
      <c r="C155" s="662" t="s">
        <v>555</v>
      </c>
      <c r="D155" s="663" t="s">
        <v>996</v>
      </c>
      <c r="E155" s="662" t="s">
        <v>1876</v>
      </c>
      <c r="F155" s="663" t="s">
        <v>1877</v>
      </c>
      <c r="G155" s="662" t="s">
        <v>1825</v>
      </c>
      <c r="H155" s="662" t="s">
        <v>1826</v>
      </c>
      <c r="I155" s="664">
        <v>75.010000000000005</v>
      </c>
      <c r="J155" s="664">
        <v>4</v>
      </c>
      <c r="K155" s="665">
        <v>300.05</v>
      </c>
    </row>
    <row r="156" spans="1:11" ht="14.4" customHeight="1" x14ac:dyDescent="0.3">
      <c r="A156" s="660" t="s">
        <v>538</v>
      </c>
      <c r="B156" s="661" t="s">
        <v>539</v>
      </c>
      <c r="C156" s="662" t="s">
        <v>555</v>
      </c>
      <c r="D156" s="663" t="s">
        <v>996</v>
      </c>
      <c r="E156" s="662" t="s">
        <v>1876</v>
      </c>
      <c r="F156" s="663" t="s">
        <v>1877</v>
      </c>
      <c r="G156" s="662" t="s">
        <v>1739</v>
      </c>
      <c r="H156" s="662" t="s">
        <v>1740</v>
      </c>
      <c r="I156" s="664">
        <v>9.2000000000000011</v>
      </c>
      <c r="J156" s="664">
        <v>4500</v>
      </c>
      <c r="K156" s="665">
        <v>41400</v>
      </c>
    </row>
    <row r="157" spans="1:11" ht="14.4" customHeight="1" x14ac:dyDescent="0.3">
      <c r="A157" s="660" t="s">
        <v>538</v>
      </c>
      <c r="B157" s="661" t="s">
        <v>539</v>
      </c>
      <c r="C157" s="662" t="s">
        <v>555</v>
      </c>
      <c r="D157" s="663" t="s">
        <v>996</v>
      </c>
      <c r="E157" s="662" t="s">
        <v>1876</v>
      </c>
      <c r="F157" s="663" t="s">
        <v>1877</v>
      </c>
      <c r="G157" s="662" t="s">
        <v>1796</v>
      </c>
      <c r="H157" s="662" t="s">
        <v>1797</v>
      </c>
      <c r="I157" s="664">
        <v>172.5</v>
      </c>
      <c r="J157" s="664">
        <v>4</v>
      </c>
      <c r="K157" s="665">
        <v>690</v>
      </c>
    </row>
    <row r="158" spans="1:11" ht="14.4" customHeight="1" x14ac:dyDescent="0.3">
      <c r="A158" s="660" t="s">
        <v>538</v>
      </c>
      <c r="B158" s="661" t="s">
        <v>539</v>
      </c>
      <c r="C158" s="662" t="s">
        <v>555</v>
      </c>
      <c r="D158" s="663" t="s">
        <v>996</v>
      </c>
      <c r="E158" s="662" t="s">
        <v>1876</v>
      </c>
      <c r="F158" s="663" t="s">
        <v>1877</v>
      </c>
      <c r="G158" s="662" t="s">
        <v>1866</v>
      </c>
      <c r="H158" s="662" t="s">
        <v>1867</v>
      </c>
      <c r="I158" s="664">
        <v>173.63</v>
      </c>
      <c r="J158" s="664">
        <v>10</v>
      </c>
      <c r="K158" s="665">
        <v>1736.35</v>
      </c>
    </row>
    <row r="159" spans="1:11" ht="14.4" customHeight="1" x14ac:dyDescent="0.3">
      <c r="A159" s="660" t="s">
        <v>538</v>
      </c>
      <c r="B159" s="661" t="s">
        <v>539</v>
      </c>
      <c r="C159" s="662" t="s">
        <v>555</v>
      </c>
      <c r="D159" s="663" t="s">
        <v>996</v>
      </c>
      <c r="E159" s="662" t="s">
        <v>1876</v>
      </c>
      <c r="F159" s="663" t="s">
        <v>1877</v>
      </c>
      <c r="G159" s="662" t="s">
        <v>1868</v>
      </c>
      <c r="H159" s="662" t="s">
        <v>1869</v>
      </c>
      <c r="I159" s="664">
        <v>3194.4</v>
      </c>
      <c r="J159" s="664">
        <v>128</v>
      </c>
      <c r="K159" s="665">
        <v>408883.20000000001</v>
      </c>
    </row>
    <row r="160" spans="1:11" ht="14.4" customHeight="1" x14ac:dyDescent="0.3">
      <c r="A160" s="660" t="s">
        <v>538</v>
      </c>
      <c r="B160" s="661" t="s">
        <v>539</v>
      </c>
      <c r="C160" s="662" t="s">
        <v>555</v>
      </c>
      <c r="D160" s="663" t="s">
        <v>996</v>
      </c>
      <c r="E160" s="662" t="s">
        <v>1876</v>
      </c>
      <c r="F160" s="663" t="s">
        <v>1877</v>
      </c>
      <c r="G160" s="662" t="s">
        <v>1798</v>
      </c>
      <c r="H160" s="662" t="s">
        <v>1799</v>
      </c>
      <c r="I160" s="664">
        <v>148.41</v>
      </c>
      <c r="J160" s="664">
        <v>340</v>
      </c>
      <c r="K160" s="665">
        <v>50458.210000000006</v>
      </c>
    </row>
    <row r="161" spans="1:11" ht="14.4" customHeight="1" x14ac:dyDescent="0.3">
      <c r="A161" s="660" t="s">
        <v>538</v>
      </c>
      <c r="B161" s="661" t="s">
        <v>539</v>
      </c>
      <c r="C161" s="662" t="s">
        <v>555</v>
      </c>
      <c r="D161" s="663" t="s">
        <v>996</v>
      </c>
      <c r="E161" s="662" t="s">
        <v>1876</v>
      </c>
      <c r="F161" s="663" t="s">
        <v>1877</v>
      </c>
      <c r="G161" s="662" t="s">
        <v>1800</v>
      </c>
      <c r="H161" s="662" t="s">
        <v>1801</v>
      </c>
      <c r="I161" s="664">
        <v>124.21</v>
      </c>
      <c r="J161" s="664">
        <v>320</v>
      </c>
      <c r="K161" s="665">
        <v>39746.080000000009</v>
      </c>
    </row>
    <row r="162" spans="1:11" ht="14.4" customHeight="1" x14ac:dyDescent="0.3">
      <c r="A162" s="660" t="s">
        <v>538</v>
      </c>
      <c r="B162" s="661" t="s">
        <v>539</v>
      </c>
      <c r="C162" s="662" t="s">
        <v>555</v>
      </c>
      <c r="D162" s="663" t="s">
        <v>996</v>
      </c>
      <c r="E162" s="662" t="s">
        <v>1876</v>
      </c>
      <c r="F162" s="663" t="s">
        <v>1877</v>
      </c>
      <c r="G162" s="662" t="s">
        <v>1870</v>
      </c>
      <c r="H162" s="662" t="s">
        <v>1871</v>
      </c>
      <c r="I162" s="664">
        <v>2359.5</v>
      </c>
      <c r="J162" s="664">
        <v>2</v>
      </c>
      <c r="K162" s="665">
        <v>4719</v>
      </c>
    </row>
    <row r="163" spans="1:11" ht="14.4" customHeight="1" x14ac:dyDescent="0.3">
      <c r="A163" s="660" t="s">
        <v>538</v>
      </c>
      <c r="B163" s="661" t="s">
        <v>539</v>
      </c>
      <c r="C163" s="662" t="s">
        <v>555</v>
      </c>
      <c r="D163" s="663" t="s">
        <v>996</v>
      </c>
      <c r="E163" s="662" t="s">
        <v>1878</v>
      </c>
      <c r="F163" s="663" t="s">
        <v>1879</v>
      </c>
      <c r="G163" s="662" t="s">
        <v>1743</v>
      </c>
      <c r="H163" s="662" t="s">
        <v>1744</v>
      </c>
      <c r="I163" s="664">
        <v>0.3</v>
      </c>
      <c r="J163" s="664">
        <v>5000</v>
      </c>
      <c r="K163" s="665">
        <v>1500</v>
      </c>
    </row>
    <row r="164" spans="1:11" ht="14.4" customHeight="1" x14ac:dyDescent="0.3">
      <c r="A164" s="660" t="s">
        <v>538</v>
      </c>
      <c r="B164" s="661" t="s">
        <v>539</v>
      </c>
      <c r="C164" s="662" t="s">
        <v>555</v>
      </c>
      <c r="D164" s="663" t="s">
        <v>996</v>
      </c>
      <c r="E164" s="662" t="s">
        <v>1880</v>
      </c>
      <c r="F164" s="663" t="s">
        <v>1881</v>
      </c>
      <c r="G164" s="662" t="s">
        <v>1747</v>
      </c>
      <c r="H164" s="662" t="s">
        <v>1748</v>
      </c>
      <c r="I164" s="664">
        <v>1.22</v>
      </c>
      <c r="J164" s="664">
        <v>9000</v>
      </c>
      <c r="K164" s="665">
        <v>10975.42</v>
      </c>
    </row>
    <row r="165" spans="1:11" ht="14.4" customHeight="1" x14ac:dyDescent="0.3">
      <c r="A165" s="660" t="s">
        <v>538</v>
      </c>
      <c r="B165" s="661" t="s">
        <v>539</v>
      </c>
      <c r="C165" s="662" t="s">
        <v>555</v>
      </c>
      <c r="D165" s="663" t="s">
        <v>996</v>
      </c>
      <c r="E165" s="662" t="s">
        <v>1880</v>
      </c>
      <c r="F165" s="663" t="s">
        <v>1881</v>
      </c>
      <c r="G165" s="662" t="s">
        <v>1872</v>
      </c>
      <c r="H165" s="662" t="s">
        <v>1873</v>
      </c>
      <c r="I165" s="664">
        <v>11.01</v>
      </c>
      <c r="J165" s="664">
        <v>20</v>
      </c>
      <c r="K165" s="665">
        <v>220.2</v>
      </c>
    </row>
    <row r="166" spans="1:11" ht="14.4" customHeight="1" x14ac:dyDescent="0.3">
      <c r="A166" s="660" t="s">
        <v>538</v>
      </c>
      <c r="B166" s="661" t="s">
        <v>539</v>
      </c>
      <c r="C166" s="662" t="s">
        <v>555</v>
      </c>
      <c r="D166" s="663" t="s">
        <v>996</v>
      </c>
      <c r="E166" s="662" t="s">
        <v>1880</v>
      </c>
      <c r="F166" s="663" t="s">
        <v>1881</v>
      </c>
      <c r="G166" s="662" t="s">
        <v>1810</v>
      </c>
      <c r="H166" s="662" t="s">
        <v>1811</v>
      </c>
      <c r="I166" s="664">
        <v>0.77</v>
      </c>
      <c r="J166" s="664">
        <v>2000</v>
      </c>
      <c r="K166" s="665">
        <v>1540</v>
      </c>
    </row>
    <row r="167" spans="1:11" ht="14.4" customHeight="1" x14ac:dyDescent="0.3">
      <c r="A167" s="660" t="s">
        <v>538</v>
      </c>
      <c r="B167" s="661" t="s">
        <v>539</v>
      </c>
      <c r="C167" s="662" t="s">
        <v>555</v>
      </c>
      <c r="D167" s="663" t="s">
        <v>996</v>
      </c>
      <c r="E167" s="662" t="s">
        <v>1880</v>
      </c>
      <c r="F167" s="663" t="s">
        <v>1881</v>
      </c>
      <c r="G167" s="662" t="s">
        <v>1749</v>
      </c>
      <c r="H167" s="662" t="s">
        <v>1750</v>
      </c>
      <c r="I167" s="664">
        <v>0.77</v>
      </c>
      <c r="J167" s="664">
        <v>2000</v>
      </c>
      <c r="K167" s="665">
        <v>1540</v>
      </c>
    </row>
    <row r="168" spans="1:11" ht="14.4" customHeight="1" x14ac:dyDescent="0.3">
      <c r="A168" s="660" t="s">
        <v>538</v>
      </c>
      <c r="B168" s="661" t="s">
        <v>539</v>
      </c>
      <c r="C168" s="662" t="s">
        <v>555</v>
      </c>
      <c r="D168" s="663" t="s">
        <v>996</v>
      </c>
      <c r="E168" s="662" t="s">
        <v>1880</v>
      </c>
      <c r="F168" s="663" t="s">
        <v>1881</v>
      </c>
      <c r="G168" s="662" t="s">
        <v>1812</v>
      </c>
      <c r="H168" s="662" t="s">
        <v>1813</v>
      </c>
      <c r="I168" s="664">
        <v>0.77</v>
      </c>
      <c r="J168" s="664">
        <v>500</v>
      </c>
      <c r="K168" s="665">
        <v>385</v>
      </c>
    </row>
    <row r="169" spans="1:11" ht="14.4" customHeight="1" x14ac:dyDescent="0.3">
      <c r="A169" s="660" t="s">
        <v>538</v>
      </c>
      <c r="B169" s="661" t="s">
        <v>539</v>
      </c>
      <c r="C169" s="662" t="s">
        <v>555</v>
      </c>
      <c r="D169" s="663" t="s">
        <v>996</v>
      </c>
      <c r="E169" s="662" t="s">
        <v>1880</v>
      </c>
      <c r="F169" s="663" t="s">
        <v>1881</v>
      </c>
      <c r="G169" s="662" t="s">
        <v>1751</v>
      </c>
      <c r="H169" s="662" t="s">
        <v>1752</v>
      </c>
      <c r="I169" s="664">
        <v>0.71</v>
      </c>
      <c r="J169" s="664">
        <v>3000</v>
      </c>
      <c r="K169" s="665">
        <v>2130</v>
      </c>
    </row>
    <row r="170" spans="1:11" ht="14.4" customHeight="1" x14ac:dyDescent="0.3">
      <c r="A170" s="660" t="s">
        <v>538</v>
      </c>
      <c r="B170" s="661" t="s">
        <v>539</v>
      </c>
      <c r="C170" s="662" t="s">
        <v>555</v>
      </c>
      <c r="D170" s="663" t="s">
        <v>996</v>
      </c>
      <c r="E170" s="662" t="s">
        <v>1880</v>
      </c>
      <c r="F170" s="663" t="s">
        <v>1881</v>
      </c>
      <c r="G170" s="662" t="s">
        <v>1751</v>
      </c>
      <c r="H170" s="662" t="s">
        <v>1753</v>
      </c>
      <c r="I170" s="664">
        <v>0.71</v>
      </c>
      <c r="J170" s="664">
        <v>6000</v>
      </c>
      <c r="K170" s="665">
        <v>4260</v>
      </c>
    </row>
    <row r="171" spans="1:11" ht="14.4" customHeight="1" x14ac:dyDescent="0.3">
      <c r="A171" s="660" t="s">
        <v>538</v>
      </c>
      <c r="B171" s="661" t="s">
        <v>539</v>
      </c>
      <c r="C171" s="662" t="s">
        <v>555</v>
      </c>
      <c r="D171" s="663" t="s">
        <v>996</v>
      </c>
      <c r="E171" s="662" t="s">
        <v>1880</v>
      </c>
      <c r="F171" s="663" t="s">
        <v>1881</v>
      </c>
      <c r="G171" s="662" t="s">
        <v>1814</v>
      </c>
      <c r="H171" s="662" t="s">
        <v>1815</v>
      </c>
      <c r="I171" s="664">
        <v>0.71</v>
      </c>
      <c r="J171" s="664">
        <v>1080</v>
      </c>
      <c r="K171" s="665">
        <v>766.8</v>
      </c>
    </row>
    <row r="172" spans="1:11" ht="14.4" customHeight="1" x14ac:dyDescent="0.3">
      <c r="A172" s="660" t="s">
        <v>538</v>
      </c>
      <c r="B172" s="661" t="s">
        <v>539</v>
      </c>
      <c r="C172" s="662" t="s">
        <v>555</v>
      </c>
      <c r="D172" s="663" t="s">
        <v>996</v>
      </c>
      <c r="E172" s="662" t="s">
        <v>1880</v>
      </c>
      <c r="F172" s="663" t="s">
        <v>1881</v>
      </c>
      <c r="G172" s="662" t="s">
        <v>1754</v>
      </c>
      <c r="H172" s="662" t="s">
        <v>1755</v>
      </c>
      <c r="I172" s="664">
        <v>0.71</v>
      </c>
      <c r="J172" s="664">
        <v>600</v>
      </c>
      <c r="K172" s="665">
        <v>426</v>
      </c>
    </row>
    <row r="173" spans="1:11" ht="14.4" customHeight="1" x14ac:dyDescent="0.3">
      <c r="A173" s="660" t="s">
        <v>538</v>
      </c>
      <c r="B173" s="661" t="s">
        <v>539</v>
      </c>
      <c r="C173" s="662" t="s">
        <v>555</v>
      </c>
      <c r="D173" s="663" t="s">
        <v>996</v>
      </c>
      <c r="E173" s="662" t="s">
        <v>1880</v>
      </c>
      <c r="F173" s="663" t="s">
        <v>1881</v>
      </c>
      <c r="G173" s="662" t="s">
        <v>1754</v>
      </c>
      <c r="H173" s="662" t="s">
        <v>1756</v>
      </c>
      <c r="I173" s="664">
        <v>0.71</v>
      </c>
      <c r="J173" s="664">
        <v>1600</v>
      </c>
      <c r="K173" s="665">
        <v>1136</v>
      </c>
    </row>
    <row r="174" spans="1:11" ht="14.4" customHeight="1" x14ac:dyDescent="0.3">
      <c r="A174" s="660" t="s">
        <v>538</v>
      </c>
      <c r="B174" s="661" t="s">
        <v>539</v>
      </c>
      <c r="C174" s="662" t="s">
        <v>555</v>
      </c>
      <c r="D174" s="663" t="s">
        <v>996</v>
      </c>
      <c r="E174" s="662" t="s">
        <v>1880</v>
      </c>
      <c r="F174" s="663" t="s">
        <v>1881</v>
      </c>
      <c r="G174" s="662" t="s">
        <v>1757</v>
      </c>
      <c r="H174" s="662" t="s">
        <v>1758</v>
      </c>
      <c r="I174" s="664">
        <v>0.71</v>
      </c>
      <c r="J174" s="664">
        <v>2000</v>
      </c>
      <c r="K174" s="665">
        <v>1420</v>
      </c>
    </row>
    <row r="175" spans="1:11" ht="14.4" customHeight="1" thickBot="1" x14ac:dyDescent="0.35">
      <c r="A175" s="666" t="s">
        <v>538</v>
      </c>
      <c r="B175" s="667" t="s">
        <v>539</v>
      </c>
      <c r="C175" s="668" t="s">
        <v>555</v>
      </c>
      <c r="D175" s="669" t="s">
        <v>996</v>
      </c>
      <c r="E175" s="668" t="s">
        <v>1880</v>
      </c>
      <c r="F175" s="669" t="s">
        <v>1881</v>
      </c>
      <c r="G175" s="668" t="s">
        <v>1757</v>
      </c>
      <c r="H175" s="668" t="s">
        <v>1759</v>
      </c>
      <c r="I175" s="670">
        <v>0.71</v>
      </c>
      <c r="J175" s="670">
        <v>4000</v>
      </c>
      <c r="K175" s="671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8" width="13.109375" hidden="1" customWidth="1"/>
    <col min="9" max="10" width="13.109375" customWidth="1"/>
    <col min="11" max="14" width="13.109375" hidden="1" customWidth="1"/>
    <col min="15" max="15" width="13.109375" customWidth="1"/>
    <col min="16" max="20" width="13.109375" hidden="1" customWidth="1"/>
    <col min="21" max="21" width="13.109375" customWidth="1"/>
    <col min="22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274</v>
      </c>
      <c r="B3" s="548" t="s">
        <v>254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2">
        <v>930</v>
      </c>
      <c r="AI3" s="778"/>
    </row>
    <row r="4" spans="1:35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258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302</v>
      </c>
      <c r="X4" s="406" t="s">
        <v>311</v>
      </c>
      <c r="Y4" s="406" t="s">
        <v>303</v>
      </c>
      <c r="Z4" s="406" t="s">
        <v>312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406" t="s">
        <v>308</v>
      </c>
      <c r="AF4" s="388" t="s">
        <v>309</v>
      </c>
      <c r="AG4" s="388" t="s">
        <v>310</v>
      </c>
      <c r="AH4" s="763" t="s">
        <v>276</v>
      </c>
      <c r="AI4" s="778"/>
    </row>
    <row r="5" spans="1:35" x14ac:dyDescent="0.3">
      <c r="A5" s="389" t="s">
        <v>259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4"/>
      <c r="AI5" s="778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36.700000000000003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10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6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10.6</v>
      </c>
      <c r="J6" s="430">
        <f xml:space="preserve">
TRUNC(IF($A$4&lt;=12,SUMIFS('ON Data'!N:N,'ON Data'!$D:$D,$A$4,'ON Data'!$E:$E,1),SUMIFS('ON Data'!N:N,'ON Data'!$E:$E,1)/'ON Data'!$D$3),1)</f>
        <v>1.8</v>
      </c>
      <c r="K6" s="430">
        <f xml:space="preserve">
TRUNC(IF($A$4&lt;=12,SUMIFS('ON Data'!O:O,'ON Data'!$D:$D,$A$4,'ON Data'!$E:$E,1),SUMIFS('ON Data'!O:O,'ON Data'!$E:$E,1)/'ON Data'!$D$3),1)</f>
        <v>0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1.3</v>
      </c>
      <c r="P6" s="430">
        <f xml:space="preserve">
TRUNC(IF($A$4&lt;=12,SUMIFS('ON Data'!T:T,'ON Data'!$D:$D,$A$4,'ON Data'!$E:$E,1),SUMIFS('ON Data'!T:T,'ON Data'!$E:$E,1)/'ON Data'!$D$3),1)</f>
        <v>0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2</v>
      </c>
      <c r="AE6" s="430">
        <f xml:space="preserve">
TRUNC(IF($A$4&lt;=12,SUMIFS('ON Data'!AI:AI,'ON Data'!$D:$D,$A$4,'ON Data'!$E:$E,1),SUMIFS('ON Data'!AI:AI,'ON Data'!$E:$E,1)/'ON Data'!$D$3),1)</f>
        <v>0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765">
        <f xml:space="preserve">
TRUNC(IF($A$4&lt;=12,SUMIFS('ON Data'!AM:AM,'ON Data'!$D:$D,$A$4,'ON Data'!$E:$E,1),SUMIFS('ON Data'!AM:AM,'ON Data'!$E:$E,1)/'ON Data'!$D$3),1)</f>
        <v>3.9</v>
      </c>
      <c r="AI6" s="778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5"/>
      <c r="AI7" s="778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5"/>
      <c r="AI8" s="778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6"/>
      <c r="AI9" s="778"/>
    </row>
    <row r="10" spans="1:35" x14ac:dyDescent="0.3">
      <c r="A10" s="392" t="s">
        <v>260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7"/>
      <c r="AI10" s="778"/>
    </row>
    <row r="11" spans="1:35" x14ac:dyDescent="0.3">
      <c r="A11" s="393" t="s">
        <v>261</v>
      </c>
      <c r="B11" s="410">
        <f xml:space="preserve">
IF($A$4&lt;=12,SUMIFS('ON Data'!F:F,'ON Data'!$D:$D,$A$4,'ON Data'!$E:$E,2),SUMIFS('ON Data'!F:F,'ON Data'!$E:$E,2))</f>
        <v>66004.399999999994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18438.8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1904</v>
      </c>
      <c r="G11" s="412">
        <f xml:space="preserve">
IF($A$4&lt;=12,SUMIFS('ON Data'!K:K,'ON Data'!$D:$D,$A$4,'ON Data'!$E:$E,2),SUMIFS('ON Data'!K:K,'ON Data'!$E:$E,2))</f>
        <v>10724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18780</v>
      </c>
      <c r="J11" s="412">
        <f xml:space="preserve">
IF($A$4&lt;=12,SUMIFS('ON Data'!N:N,'ON Data'!$D:$D,$A$4,'ON Data'!$E:$E,2),SUMIFS('ON Data'!N:N,'ON Data'!$E:$E,2))</f>
        <v>3376</v>
      </c>
      <c r="K11" s="412">
        <f xml:space="preserve">
IF($A$4&lt;=12,SUMIFS('ON Data'!O:O,'ON Data'!$D:$D,$A$4,'ON Data'!$E:$E,2),SUMIFS('ON Data'!O:O,'ON Data'!$E:$E,2))</f>
        <v>0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2376</v>
      </c>
      <c r="P11" s="412">
        <f xml:space="preserve">
IF($A$4&lt;=12,SUMIFS('ON Data'!T:T,'ON Data'!$D:$D,$A$4,'ON Data'!$E:$E,2),SUMIFS('ON Data'!T:T,'ON Data'!$E:$E,2))</f>
        <v>0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3264</v>
      </c>
      <c r="AE11" s="412">
        <f xml:space="preserve">
IF($A$4&lt;=12,SUMIFS('ON Data'!AI:AI,'ON Data'!$D:$D,$A$4,'ON Data'!$E:$E,2),SUMIFS('ON Data'!AI:AI,'ON Data'!$E:$E,2))</f>
        <v>0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768">
        <f xml:space="preserve">
IF($A$4&lt;=12,SUMIFS('ON Data'!AM:AM,'ON Data'!$D:$D,$A$4,'ON Data'!$E:$E,2),SUMIFS('ON Data'!AM:AM,'ON Data'!$E:$E,2))</f>
        <v>7141.6000000000013</v>
      </c>
      <c r="AI11" s="778"/>
    </row>
    <row r="12" spans="1:35" x14ac:dyDescent="0.3">
      <c r="A12" s="393" t="s">
        <v>262</v>
      </c>
      <c r="B12" s="410">
        <f xml:space="preserve">
IF($A$4&lt;=12,SUMIFS('ON Data'!F:F,'ON Data'!$D:$D,$A$4,'ON Data'!$E:$E,3),SUMIFS('ON Data'!F:F,'ON Data'!$E:$E,3))</f>
        <v>246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246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768">
        <f xml:space="preserve">
IF($A$4&lt;=12,SUMIFS('ON Data'!AM:AM,'ON Data'!$D:$D,$A$4,'ON Data'!$E:$E,3),SUMIFS('ON Data'!AM:AM,'ON Data'!$E:$E,3))</f>
        <v>0</v>
      </c>
      <c r="AI12" s="778"/>
    </row>
    <row r="13" spans="1:35" x14ac:dyDescent="0.3">
      <c r="A13" s="393" t="s">
        <v>269</v>
      </c>
      <c r="B13" s="410">
        <f xml:space="preserve">
IF($A$4&lt;=12,SUMIFS('ON Data'!F:F,'ON Data'!$D:$D,$A$4,'ON Data'!$E:$E,4),SUMIFS('ON Data'!F:F,'ON Data'!$E:$E,4))</f>
        <v>4946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2566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117</v>
      </c>
      <c r="G13" s="412">
        <f xml:space="preserve">
IF($A$4&lt;=12,SUMIFS('ON Data'!K:K,'ON Data'!$D:$D,$A$4,'ON Data'!$E:$E,4),SUMIFS('ON Data'!K:K,'ON Data'!$E:$E,4))</f>
        <v>209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1774</v>
      </c>
      <c r="J13" s="412">
        <f xml:space="preserve">
IF($A$4&lt;=12,SUMIFS('ON Data'!N:N,'ON Data'!$D:$D,$A$4,'ON Data'!$E:$E,4),SUMIFS('ON Data'!N:N,'ON Data'!$E:$E,4))</f>
        <v>185</v>
      </c>
      <c r="K13" s="412">
        <f xml:space="preserve">
IF($A$4&lt;=12,SUMIFS('ON Data'!O:O,'ON Data'!$D:$D,$A$4,'ON Data'!$E:$E,4),SUMIFS('ON Data'!O:O,'ON Data'!$E:$E,4))</f>
        <v>0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95</v>
      </c>
      <c r="P13" s="412">
        <f xml:space="preserve">
IF($A$4&lt;=12,SUMIFS('ON Data'!T:T,'ON Data'!$D:$D,$A$4,'ON Data'!$E:$E,4),SUMIFS('ON Data'!T:T,'ON Data'!$E:$E,4))</f>
        <v>0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768">
        <f xml:space="preserve">
IF($A$4&lt;=12,SUMIFS('ON Data'!AM:AM,'ON Data'!$D:$D,$A$4,'ON Data'!$E:$E,4),SUMIFS('ON Data'!AM:AM,'ON Data'!$E:$E,4))</f>
        <v>0</v>
      </c>
      <c r="AI13" s="778"/>
    </row>
    <row r="14" spans="1:35" ht="15" thickBot="1" x14ac:dyDescent="0.35">
      <c r="A14" s="394" t="s">
        <v>263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769">
        <f xml:space="preserve">
IF($A$4&lt;=12,SUMIFS('ON Data'!AM:AM,'ON Data'!$D:$D,$A$4,'ON Data'!$E:$E,5),SUMIFS('ON Data'!AM:AM,'ON Data'!$E:$E,5))</f>
        <v>0</v>
      </c>
      <c r="AI14" s="778"/>
    </row>
    <row r="15" spans="1:35" x14ac:dyDescent="0.3">
      <c r="A15" s="289" t="s">
        <v>273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0"/>
      <c r="AI15" s="778"/>
    </row>
    <row r="16" spans="1:35" x14ac:dyDescent="0.3">
      <c r="A16" s="395" t="s">
        <v>264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768">
        <f xml:space="preserve">
IF($A$4&lt;=12,SUMIFS('ON Data'!AM:AM,'ON Data'!$D:$D,$A$4,'ON Data'!$E:$E,7),SUMIFS('ON Data'!AM:AM,'ON Data'!$E:$E,7))</f>
        <v>0</v>
      </c>
      <c r="AI16" s="778"/>
    </row>
    <row r="17" spans="1:35" x14ac:dyDescent="0.3">
      <c r="A17" s="395" t="s">
        <v>265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768">
        <f xml:space="preserve">
IF($A$4&lt;=12,SUMIFS('ON Data'!AM:AM,'ON Data'!$D:$D,$A$4,'ON Data'!$E:$E,8),SUMIFS('ON Data'!AM:AM,'ON Data'!$E:$E,8))</f>
        <v>0</v>
      </c>
      <c r="AI17" s="778"/>
    </row>
    <row r="18" spans="1:35" x14ac:dyDescent="0.3">
      <c r="A18" s="395" t="s">
        <v>266</v>
      </c>
      <c r="B18" s="410">
        <f xml:space="preserve">
B19-B16-B17</f>
        <v>1517495</v>
      </c>
      <c r="C18" s="411">
        <f t="shared" ref="C18" si="0" xml:space="preserve">
C19-C16-C17</f>
        <v>0</v>
      </c>
      <c r="D18" s="412">
        <f t="shared" ref="D18:AH18" si="1" xml:space="preserve">
D19-D16-D17</f>
        <v>732740</v>
      </c>
      <c r="E18" s="412">
        <f t="shared" si="1"/>
        <v>0</v>
      </c>
      <c r="F18" s="412">
        <f t="shared" si="1"/>
        <v>53274</v>
      </c>
      <c r="G18" s="412">
        <f t="shared" si="1"/>
        <v>182967</v>
      </c>
      <c r="H18" s="412">
        <f t="shared" si="1"/>
        <v>0</v>
      </c>
      <c r="I18" s="412">
        <f t="shared" si="1"/>
        <v>355684</v>
      </c>
      <c r="J18" s="412">
        <f t="shared" si="1"/>
        <v>32705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24590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7000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38764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68">
        <f t="shared" si="1"/>
        <v>89771</v>
      </c>
      <c r="AI18" s="778"/>
    </row>
    <row r="19" spans="1:35" ht="15" thickBot="1" x14ac:dyDescent="0.35">
      <c r="A19" s="396" t="s">
        <v>267</v>
      </c>
      <c r="B19" s="419">
        <f xml:space="preserve">
IF($A$4&lt;=12,SUMIFS('ON Data'!F:F,'ON Data'!$D:$D,$A$4,'ON Data'!$E:$E,9),SUMIFS('ON Data'!F:F,'ON Data'!$E:$E,9))</f>
        <v>1517495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732740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53274</v>
      </c>
      <c r="G19" s="421">
        <f xml:space="preserve">
IF($A$4&lt;=12,SUMIFS('ON Data'!K:K,'ON Data'!$D:$D,$A$4,'ON Data'!$E:$E,9),SUMIFS('ON Data'!K:K,'ON Data'!$E:$E,9))</f>
        <v>182967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355684</v>
      </c>
      <c r="J19" s="421">
        <f xml:space="preserve">
IF($A$4&lt;=12,SUMIFS('ON Data'!N:N,'ON Data'!$D:$D,$A$4,'ON Data'!$E:$E,9),SUMIFS('ON Data'!N:N,'ON Data'!$E:$E,9))</f>
        <v>32705</v>
      </c>
      <c r="K19" s="421">
        <f xml:space="preserve">
IF($A$4&lt;=12,SUMIFS('ON Data'!O:O,'ON Data'!$D:$D,$A$4,'ON Data'!$E:$E,9),SUMIFS('ON Data'!O:O,'ON Data'!$E:$E,9))</f>
        <v>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24590</v>
      </c>
      <c r="P19" s="421">
        <f xml:space="preserve">
IF($A$4&lt;=12,SUMIFS('ON Data'!T:T,'ON Data'!$D:$D,$A$4,'ON Data'!$E:$E,9),SUMIFS('ON Data'!T:T,'ON Data'!$E:$E,9))</f>
        <v>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7000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38764</v>
      </c>
      <c r="AE19" s="421">
        <f xml:space="preserve">
IF($A$4&lt;=12,SUMIFS('ON Data'!AI:AI,'ON Data'!$D:$D,$A$4,'ON Data'!$E:$E,9),SUMIFS('ON Data'!AI:AI,'ON Data'!$E:$E,9))</f>
        <v>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771">
        <f xml:space="preserve">
IF($A$4&lt;=12,SUMIFS('ON Data'!AM:AM,'ON Data'!$D:$D,$A$4,'ON Data'!$E:$E,9),SUMIFS('ON Data'!AM:AM,'ON Data'!$E:$E,9))</f>
        <v>89771</v>
      </c>
      <c r="AI19" s="778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17863993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8555207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616508</v>
      </c>
      <c r="G20" s="424">
        <f xml:space="preserve">
IF($A$4&lt;=12,SUMIFS('ON Data'!K:K,'ON Data'!$D:$D,$A$4,'ON Data'!$E:$E,6),SUMIFS('ON Data'!K:K,'ON Data'!$E:$E,6))</f>
        <v>2549136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3947492</v>
      </c>
      <c r="J20" s="424">
        <f xml:space="preserve">
IF($A$4&lt;=12,SUMIFS('ON Data'!N:N,'ON Data'!$D:$D,$A$4,'ON Data'!$E:$E,6),SUMIFS('ON Data'!N:N,'ON Data'!$E:$E,6))</f>
        <v>569101</v>
      </c>
      <c r="K20" s="424">
        <f xml:space="preserve">
IF($A$4&lt;=12,SUMIFS('ON Data'!O:O,'ON Data'!$D:$D,$A$4,'ON Data'!$E:$E,6),SUMIFS('ON Data'!O:O,'ON Data'!$E:$E,6))</f>
        <v>0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350089</v>
      </c>
      <c r="P20" s="424">
        <f xml:space="preserve">
IF($A$4&lt;=12,SUMIFS('ON Data'!T:T,'ON Data'!$D:$D,$A$4,'ON Data'!$E:$E,6),SUMIFS('ON Data'!T:T,'ON Data'!$E:$E,6))</f>
        <v>0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7000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363493</v>
      </c>
      <c r="AE20" s="424">
        <f xml:space="preserve">
IF($A$4&lt;=12,SUMIFS('ON Data'!AI:AI,'ON Data'!$D:$D,$A$4,'ON Data'!$E:$E,6),SUMIFS('ON Data'!AI:AI,'ON Data'!$E:$E,6))</f>
        <v>0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772">
        <f xml:space="preserve">
IF($A$4&lt;=12,SUMIFS('ON Data'!AM:AM,'ON Data'!$D:$D,$A$4,'ON Data'!$E:$E,6),SUMIFS('ON Data'!AM:AM,'ON Data'!$E:$E,6))</f>
        <v>905967</v>
      </c>
      <c r="AI20" s="778"/>
    </row>
    <row r="21" spans="1:35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Data'!J:J,'ON Data'!$D:$D,$A$4,'ON Data'!$E:$E,12),SUMIFS('ON Data'!J:J,'ON Data'!$E:$E,12))</f>
        <v>0</v>
      </c>
      <c r="G21" s="412">
        <f xml:space="preserve">
IF($A$4&lt;=12,SUMIFS('ON Data'!K:K,'ON Data'!$D:$D,$A$4,'ON Data'!$E:$E,12),SUMIFS('ON Data'!K:K,'ON Data'!$E:$E,12))</f>
        <v>0</v>
      </c>
      <c r="H21" s="412">
        <f xml:space="preserve">
IF($A$4&lt;=12,SUMIFS('ON Data'!L:L,'ON Data'!$D:$D,$A$4,'ON Data'!$E:$E,12),SUMIFS('ON Data'!L:L,'ON Data'!$E:$E,12))</f>
        <v>0</v>
      </c>
      <c r="I21" s="412">
        <f xml:space="preserve">
IF($A$4&lt;=12,SUMIFS('ON Data'!M:M,'ON Data'!$D:$D,$A$4,'ON Data'!$E:$E,12),SUMIFS('ON Data'!M:M,'ON Data'!$E:$E,12))</f>
        <v>0</v>
      </c>
      <c r="J21" s="412">
        <f xml:space="preserve">
IF($A$4&lt;=12,SUMIFS('ON Data'!N:N,'ON Data'!$D:$D,$A$4,'ON Data'!$E:$E,12),SUMIFS('ON Data'!N:N,'ON Data'!$E:$E,12))</f>
        <v>0</v>
      </c>
      <c r="K21" s="412">
        <f xml:space="preserve">
IF($A$4&lt;=12,SUMIFS('ON Data'!O:O,'ON Data'!$D:$D,$A$4,'ON Data'!$E:$E,12),SUMIFS('ON Data'!O:O,'ON Data'!$E:$E,12))</f>
        <v>0</v>
      </c>
      <c r="L21" s="412">
        <f xml:space="preserve">
IF($A$4&lt;=12,SUMIFS('ON Data'!P:P,'ON Data'!$D:$D,$A$4,'ON Data'!$E:$E,12),SUMIFS('ON Data'!P:P,'ON Data'!$E:$E,12))</f>
        <v>0</v>
      </c>
      <c r="M21" s="412">
        <f xml:space="preserve">
IF($A$4&lt;=12,SUMIFS('ON Data'!Q:Q,'ON Data'!$D:$D,$A$4,'ON Data'!$E:$E,12),SUMIFS('ON Data'!Q:Q,'ON Data'!$E:$E,12))</f>
        <v>0</v>
      </c>
      <c r="N21" s="412">
        <f xml:space="preserve">
IF($A$4&lt;=12,SUMIFS('ON Data'!R:R,'ON Data'!$D:$D,$A$4,'ON Data'!$E:$E,12),SUMIFS('ON Data'!R:R,'ON Data'!$E:$E,12))</f>
        <v>0</v>
      </c>
      <c r="O21" s="412">
        <f xml:space="preserve">
IF($A$4&lt;=12,SUMIFS('ON Data'!S:S,'ON Data'!$D:$D,$A$4,'ON Data'!$E:$E,12),SUMIFS('ON Data'!S:S,'ON Data'!$E:$E,12))</f>
        <v>0</v>
      </c>
      <c r="P21" s="412">
        <f xml:space="preserve">
IF($A$4&lt;=12,SUMIFS('ON Data'!T:T,'ON Data'!$D:$D,$A$4,'ON Data'!$E:$E,12),SUMIFS('ON Data'!T:T,'ON Data'!$E:$E,12))</f>
        <v>0</v>
      </c>
      <c r="Q21" s="412">
        <f xml:space="preserve">
IF($A$4&lt;=12,SUMIFS('ON Data'!U:U,'ON Data'!$D:$D,$A$4,'ON Data'!$E:$E,12),SUMIFS('ON Data'!U:U,'ON Data'!$E:$E,12))</f>
        <v>0</v>
      </c>
      <c r="R21" s="412">
        <f xml:space="preserve">
IF($A$4&lt;=12,SUMIFS('ON Data'!V:V,'ON Data'!$D:$D,$A$4,'ON Data'!$E:$E,12),SUMIFS('ON Data'!V:V,'ON Data'!$E:$E,12))</f>
        <v>0</v>
      </c>
      <c r="S21" s="412">
        <f xml:space="preserve">
IF($A$4&lt;=12,SUMIFS('ON Data'!W:W,'ON Data'!$D:$D,$A$4,'ON Data'!$E:$E,12),SUMIFS('ON Data'!W:W,'ON Data'!$E:$E,12))</f>
        <v>0</v>
      </c>
      <c r="T21" s="412">
        <f xml:space="preserve">
IF($A$4&lt;=12,SUMIFS('ON Data'!X:X,'ON Data'!$D:$D,$A$4,'ON Data'!$E:$E,12),SUMIFS('ON Data'!X:X,'ON Data'!$E:$E,12))</f>
        <v>0</v>
      </c>
      <c r="U21" s="412">
        <f xml:space="preserve">
IF($A$4&lt;=12,SUMIFS('ON Data'!Y:Y,'ON Data'!$D:$D,$A$4,'ON Data'!$E:$E,12),SUMIFS('ON Data'!Y:Y,'ON Data'!$E:$E,12))</f>
        <v>0</v>
      </c>
      <c r="V21" s="412">
        <f xml:space="preserve">
IF($A$4&lt;=12,SUMIFS('ON Data'!Z:Z,'ON Data'!$D:$D,$A$4,'ON Data'!$E:$E,12),SUMIFS('ON Data'!Z:Z,'ON Data'!$E:$E,12))</f>
        <v>0</v>
      </c>
      <c r="W21" s="412">
        <f xml:space="preserve">
IF($A$4&lt;=12,SUMIFS('ON Data'!AA:AA,'ON Data'!$D:$D,$A$4,'ON Data'!$E:$E,12),SUMIFS('ON Data'!AA:AA,'ON Data'!$E:$E,12))</f>
        <v>0</v>
      </c>
      <c r="X21" s="412">
        <f xml:space="preserve">
IF($A$4&lt;=12,SUMIFS('ON Data'!AB:AB,'ON Data'!$D:$D,$A$4,'ON Data'!$E:$E,12),SUMIFS('ON Data'!AB:AB,'ON Data'!$E:$E,12))</f>
        <v>0</v>
      </c>
      <c r="Y21" s="412">
        <f xml:space="preserve">
IF($A$4&lt;=12,SUMIFS('ON Data'!AC:AC,'ON Data'!$D:$D,$A$4,'ON Data'!$E:$E,12),SUMIFS('ON Data'!AC:AC,'ON Data'!$E:$E,12))</f>
        <v>0</v>
      </c>
      <c r="Z21" s="412">
        <f xml:space="preserve">
IF($A$4&lt;=12,SUMIFS('ON Data'!AD:AD,'ON Data'!$D:$D,$A$4,'ON Data'!$E:$E,12),SUMIFS('ON Data'!AD:AD,'ON Data'!$E:$E,12))</f>
        <v>0</v>
      </c>
      <c r="AA21" s="412">
        <f xml:space="preserve">
IF($A$4&lt;=12,SUMIFS('ON Data'!AE:AE,'ON Data'!$D:$D,$A$4,'ON Data'!$E:$E,12),SUMIFS('ON Data'!AE:AE,'ON Data'!$E:$E,12))</f>
        <v>0</v>
      </c>
      <c r="AB21" s="412">
        <f xml:space="preserve">
IF($A$4&lt;=12,SUMIFS('ON Data'!AF:AF,'ON Data'!$D:$D,$A$4,'ON Data'!$E:$E,12),SUMIFS('ON Data'!AF:AF,'ON Data'!$E:$E,12))</f>
        <v>0</v>
      </c>
      <c r="AC21" s="412">
        <f xml:space="preserve">
IF($A$4&lt;=12,SUMIFS('ON Data'!AG:AG,'ON Data'!$D:$D,$A$4,'ON Data'!$E:$E,12),SUMIFS('ON Data'!AG:AG,'ON Data'!$E:$E,12))</f>
        <v>0</v>
      </c>
      <c r="AD21" s="412">
        <f xml:space="preserve">
IF($A$4&lt;=12,SUMIFS('ON Data'!AH:AH,'ON Data'!$D:$D,$A$4,'ON Data'!$E:$E,12),SUMIFS('ON Data'!AH:AH,'ON Data'!$E:$E,12))</f>
        <v>0</v>
      </c>
      <c r="AE21" s="412">
        <f xml:space="preserve">
IF($A$4&lt;=12,SUMIFS('ON Data'!AI:AI,'ON Data'!$D:$D,$A$4,'ON Data'!$E:$E,12),SUMIFS('ON Data'!AI:AI,'ON Data'!$E:$E,12))</f>
        <v>0</v>
      </c>
      <c r="AF21" s="412">
        <f xml:space="preserve">
IF($A$4&lt;=12,SUMIFS('ON Data'!AJ:AJ,'ON Data'!$D:$D,$A$4,'ON Data'!$E:$E,12),SUMIFS('ON Data'!AJ:AJ,'ON Data'!$E:$E,12))</f>
        <v>0</v>
      </c>
      <c r="AG21" s="412">
        <f xml:space="preserve">
IF($A$4&lt;=12,SUMIFS('ON Data'!AK:AK,'ON Data'!$D:$D,$A$4,'ON Data'!$E:$E,12),SUMIFS('ON Data'!AK:AK,'ON Data'!$E:$E,12))</f>
        <v>0</v>
      </c>
      <c r="AH21" s="768">
        <f xml:space="preserve">
IF($A$4&lt;=12,SUMIFS('ON Data'!AM:AM,'ON Data'!$D:$D,$A$4,'ON Data'!$E:$E,12),SUMIFS('ON Data'!AM:AM,'ON Data'!$E:$E,12))</f>
        <v>0</v>
      </c>
      <c r="AI21" s="778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H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473" t="str">
        <f t="shared" si="2"/>
        <v/>
      </c>
      <c r="AH22" s="773" t="str">
        <f t="shared" si="2"/>
        <v/>
      </c>
      <c r="AI22" s="778"/>
    </row>
    <row r="23" spans="1:35" ht="15" hidden="1" outlineLevel="1" thickBot="1" x14ac:dyDescent="0.35">
      <c r="A23" s="398" t="s">
        <v>69</v>
      </c>
      <c r="B23" s="413">
        <f xml:space="preserve">
IF(B21="","",B20-B21)</f>
        <v>17863993</v>
      </c>
      <c r="C23" s="414">
        <f t="shared" ref="C23:AH23" si="3" xml:space="preserve">
IF(C21="","",C20-C21)</f>
        <v>0</v>
      </c>
      <c r="D23" s="415">
        <f t="shared" si="3"/>
        <v>8555207</v>
      </c>
      <c r="E23" s="415">
        <f t="shared" si="3"/>
        <v>0</v>
      </c>
      <c r="F23" s="415">
        <f t="shared" si="3"/>
        <v>616508</v>
      </c>
      <c r="G23" s="415">
        <f t="shared" si="3"/>
        <v>2549136</v>
      </c>
      <c r="H23" s="415">
        <f t="shared" si="3"/>
        <v>0</v>
      </c>
      <c r="I23" s="415">
        <f t="shared" si="3"/>
        <v>3947492</v>
      </c>
      <c r="J23" s="415">
        <f t="shared" si="3"/>
        <v>569101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350089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7000</v>
      </c>
      <c r="V23" s="415">
        <f t="shared" si="3"/>
        <v>0</v>
      </c>
      <c r="W23" s="415">
        <f t="shared" si="3"/>
        <v>0</v>
      </c>
      <c r="X23" s="415">
        <f t="shared" si="3"/>
        <v>0</v>
      </c>
      <c r="Y23" s="415">
        <f t="shared" si="3"/>
        <v>0</v>
      </c>
      <c r="Z23" s="415">
        <f t="shared" si="3"/>
        <v>0</v>
      </c>
      <c r="AA23" s="415">
        <f t="shared" si="3"/>
        <v>0</v>
      </c>
      <c r="AB23" s="415">
        <f t="shared" si="3"/>
        <v>0</v>
      </c>
      <c r="AC23" s="415">
        <f t="shared" si="3"/>
        <v>0</v>
      </c>
      <c r="AD23" s="415">
        <f t="shared" si="3"/>
        <v>363493</v>
      </c>
      <c r="AE23" s="415">
        <f t="shared" si="3"/>
        <v>0</v>
      </c>
      <c r="AF23" s="415">
        <f t="shared" si="3"/>
        <v>0</v>
      </c>
      <c r="AG23" s="415">
        <f t="shared" si="3"/>
        <v>0</v>
      </c>
      <c r="AH23" s="769">
        <f t="shared" si="3"/>
        <v>905967</v>
      </c>
      <c r="AI23" s="778"/>
    </row>
    <row r="24" spans="1:35" x14ac:dyDescent="0.3">
      <c r="A24" s="392" t="s">
        <v>268</v>
      </c>
      <c r="B24" s="439" t="s">
        <v>3</v>
      </c>
      <c r="C24" s="779" t="s">
        <v>279</v>
      </c>
      <c r="D24" s="753"/>
      <c r="E24" s="754"/>
      <c r="F24" s="754"/>
      <c r="G24" s="754" t="s">
        <v>280</v>
      </c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54"/>
      <c r="AH24" s="774" t="s">
        <v>281</v>
      </c>
      <c r="AI24" s="778"/>
    </row>
    <row r="25" spans="1:35" x14ac:dyDescent="0.3">
      <c r="A25" s="393" t="s">
        <v>94</v>
      </c>
      <c r="B25" s="410">
        <f xml:space="preserve">
SUM(C25:AH25)</f>
        <v>20500</v>
      </c>
      <c r="C25" s="780">
        <f xml:space="preserve">
IF($A$4&lt;=12,SUMIFS('ON Data'!H:H,'ON Data'!$D:$D,$A$4,'ON Data'!$E:$E,10),SUMIFS('ON Data'!H:H,'ON Data'!$E:$E,10))</f>
        <v>18050</v>
      </c>
      <c r="D25" s="755"/>
      <c r="E25" s="756"/>
      <c r="F25" s="756"/>
      <c r="G25" s="756">
        <f xml:space="preserve">
IF($A$4&lt;=12,SUMIFS('ON Data'!K:K,'ON Data'!$D:$D,$A$4,'ON Data'!$E:$E,10),SUMIFS('ON Data'!K:K,'ON Data'!$E:$E,10))</f>
        <v>2450</v>
      </c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56"/>
      <c r="AH25" s="775">
        <f xml:space="preserve">
IF($A$4&lt;=12,SUMIFS('ON Data'!AM:AM,'ON Data'!$D:$D,$A$4,'ON Data'!$E:$E,10),SUMIFS('ON Data'!AM:AM,'ON Data'!$E:$E,10))</f>
        <v>0</v>
      </c>
      <c r="AI25" s="778"/>
    </row>
    <row r="26" spans="1:35" x14ac:dyDescent="0.3">
      <c r="A26" s="399" t="s">
        <v>278</v>
      </c>
      <c r="B26" s="419">
        <f xml:space="preserve">
SUM(C26:AH26)</f>
        <v>66604</v>
      </c>
      <c r="C26" s="780">
        <f xml:space="preserve">
IF($A$4&lt;=12,SUMIFS('ON Data'!H:H,'ON Data'!$D:$D,$A$4,'ON Data'!$E:$E,11),SUMIFS('ON Data'!H:H,'ON Data'!$E:$E,11))</f>
        <v>41604</v>
      </c>
      <c r="D26" s="755"/>
      <c r="E26" s="756"/>
      <c r="F26" s="756"/>
      <c r="G26" s="757">
        <f xml:space="preserve">
IF($A$4&lt;=12,SUMIFS('ON Data'!K:K,'ON Data'!$D:$D,$A$4,'ON Data'!$E:$E,11),SUMIFS('ON Data'!K:K,'ON Data'!$E:$E,11))</f>
        <v>24999.999999999996</v>
      </c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57"/>
      <c r="AH26" s="775">
        <f xml:space="preserve">
IF($A$4&lt;=12,SUMIFS('ON Data'!AM:AM,'ON Data'!$D:$D,$A$4,'ON Data'!$E:$E,11),SUMIFS('ON Data'!AM:AM,'ON Data'!$E:$E,11))</f>
        <v>0</v>
      </c>
      <c r="AI26" s="778"/>
    </row>
    <row r="27" spans="1:35" x14ac:dyDescent="0.3">
      <c r="A27" s="399" t="s">
        <v>96</v>
      </c>
      <c r="B27" s="440">
        <f xml:space="preserve">
IF(B26=0,0,B25/B26)</f>
        <v>0.30778932196264491</v>
      </c>
      <c r="C27" s="781">
        <f xml:space="preserve">
IF(C26=0,0,C25/C26)</f>
        <v>0.4338525141813287</v>
      </c>
      <c r="D27" s="758"/>
      <c r="E27" s="759"/>
      <c r="F27" s="759"/>
      <c r="G27" s="759">
        <f xml:space="preserve">
IF(G26=0,0,G25/G26)</f>
        <v>9.8000000000000018E-2</v>
      </c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59"/>
      <c r="AH27" s="776">
        <f xml:space="preserve">
IF(AH26=0,0,AH25/AH26)</f>
        <v>0</v>
      </c>
      <c r="AI27" s="778"/>
    </row>
    <row r="28" spans="1:35" ht="15" thickBot="1" x14ac:dyDescent="0.35">
      <c r="A28" s="399" t="s">
        <v>277</v>
      </c>
      <c r="B28" s="419">
        <f xml:space="preserve">
SUM(C28:AH28)</f>
        <v>46104</v>
      </c>
      <c r="C28" s="782">
        <f xml:space="preserve">
C26-C25</f>
        <v>23554</v>
      </c>
      <c r="D28" s="760"/>
      <c r="E28" s="761"/>
      <c r="F28" s="761"/>
      <c r="G28" s="761">
        <f xml:space="preserve">
G26-G25</f>
        <v>22549.999999999996</v>
      </c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77">
        <f xml:space="preserve">
AH26-AH25</f>
        <v>0</v>
      </c>
      <c r="AI28" s="778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275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272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282</v>
      </c>
    </row>
    <row r="34" spans="1:1" x14ac:dyDescent="0.3">
      <c r="A34" s="438" t="s">
        <v>283</v>
      </c>
    </row>
    <row r="35" spans="1:1" x14ac:dyDescent="0.3">
      <c r="A35" s="438" t="s">
        <v>284</v>
      </c>
    </row>
    <row r="36" spans="1:1" x14ac:dyDescent="0.3">
      <c r="A36" s="438" t="s">
        <v>285</v>
      </c>
    </row>
  </sheetData>
  <mergeCells count="12">
    <mergeCell ref="A1:AH1"/>
    <mergeCell ref="B3:B4"/>
    <mergeCell ref="C24:F24"/>
    <mergeCell ref="C25:F25"/>
    <mergeCell ref="C26:F26"/>
    <mergeCell ref="G24:AG24"/>
    <mergeCell ref="G25:AG25"/>
    <mergeCell ref="G26:AG26"/>
    <mergeCell ref="C28:F28"/>
    <mergeCell ref="C27:F27"/>
    <mergeCell ref="G27:AG27"/>
    <mergeCell ref="G28:AG28"/>
  </mergeCells>
  <conditionalFormatting sqref="C27 AH27 G27">
    <cfRule type="cellIs" dxfId="22" priority="4" operator="greaterThan">
      <formula>1</formula>
    </cfRule>
  </conditionalFormatting>
  <conditionalFormatting sqref="C28 AH28 G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83497.005161821231</v>
      </c>
      <c r="D4" s="287">
        <f ca="1">IF(ISERROR(VLOOKUP("Náklady celkem",INDIRECT("HI!$A:$G"),5,0)),0,VLOOKUP("Náklady celkem",INDIRECT("HI!$A:$G"),5,0))</f>
        <v>75566.422610000038</v>
      </c>
      <c r="E4" s="288">
        <f ca="1">IF(C4=0,0,D4/C4)</f>
        <v>0.90501955685175361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41812.382230652191</v>
      </c>
      <c r="D7" s="295">
        <f>IF(ISERROR(HI!E5),"",HI!E5)</f>
        <v>36707.765070000016</v>
      </c>
      <c r="E7" s="292">
        <f t="shared" ref="E7:E15" si="0">IF(C7=0,0,D7/C7)</f>
        <v>0.87791613660055856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0.99990238345833149</v>
      </c>
      <c r="E8" s="292">
        <f t="shared" si="0"/>
        <v>1.111002648287035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331</v>
      </c>
      <c r="C9" s="464">
        <v>0.3</v>
      </c>
      <c r="D9" s="464">
        <f>IF('LŽ Statim'!G3="",0,'LŽ Statim'!G3)</f>
        <v>0.23076923076923078</v>
      </c>
      <c r="E9" s="292">
        <f>IF(C9=0,0,D9/C9)</f>
        <v>0.76923076923076927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0.32816775253987246</v>
      </c>
      <c r="E11" s="292">
        <f t="shared" si="0"/>
        <v>0.54694625423312082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0.93501508744202677</v>
      </c>
      <c r="E12" s="292">
        <f t="shared" si="0"/>
        <v>1.1687688593025334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1514.4652160961182</v>
      </c>
      <c r="D15" s="295">
        <f>IF(ISERROR(HI!E6),"",HI!E6)</f>
        <v>1490.0433499999999</v>
      </c>
      <c r="E15" s="292">
        <f t="shared" si="0"/>
        <v>0.98387426410553602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23016.113871327212</v>
      </c>
      <c r="D16" s="291">
        <f ca="1">IF(ISERROR(VLOOKUP("Osobní náklady (Kč) *",INDIRECT("HI!$A:$G"),5,0)),0,VLOOKUP("Osobní náklady (Kč) *",INDIRECT("HI!$A:$G"),5,0))</f>
        <v>23945.007920000007</v>
      </c>
      <c r="E16" s="292">
        <f ca="1">IF(C16=0,0,D16/C16)</f>
        <v>1.0403584225323974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70837.225999999995</v>
      </c>
      <c r="D18" s="311">
        <f ca="1">IF(ISERROR(VLOOKUP("Výnosy celkem",INDIRECT("HI!$A:$G"),5,0)),0,VLOOKUP("Výnosy celkem",INDIRECT("HI!$A:$G"),5,0))</f>
        <v>71222.86</v>
      </c>
      <c r="E18" s="312">
        <f t="shared" ref="E18:E28" ca="1" si="1">IF(C18=0,0,D18/C18)</f>
        <v>1.0054439455322546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62463.716</v>
      </c>
      <c r="D19" s="291">
        <f ca="1">IF(ISERROR(VLOOKUP("Ambulance *",INDIRECT("HI!$A:$G"),5,0)),0,VLOOKUP("Ambulance *",INDIRECT("HI!$A:$G"),5,0))</f>
        <v>63897.16</v>
      </c>
      <c r="E19" s="292">
        <f t="shared" ca="1" si="1"/>
        <v>1.0229484265713555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1.0229484265713555</v>
      </c>
      <c r="E20" s="292">
        <f t="shared" si="1"/>
        <v>1.0229484265713555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0.73683543872631385</v>
      </c>
      <c r="E21" s="292">
        <f t="shared" si="1"/>
        <v>0.86686522203095751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8373.51</v>
      </c>
      <c r="D22" s="291">
        <f ca="1">IF(ISERROR(VLOOKUP("Hospitalizace *",INDIRECT("HI!$A:$G"),5,0)),0,VLOOKUP("Hospitalizace *",INDIRECT("HI!$A:$G"),5,0))</f>
        <v>7325.6999999999989</v>
      </c>
      <c r="E22" s="292">
        <f ca="1">IF(C22=0,0,D22/C22)</f>
        <v>0.87486609557998962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0.87486609557998962</v>
      </c>
      <c r="E23" s="292">
        <f t="shared" si="1"/>
        <v>0.87486609557998962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0.87486609557998962</v>
      </c>
      <c r="E24" s="292">
        <f t="shared" si="1"/>
        <v>0.87486609557998962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0.93681318681318682</v>
      </c>
      <c r="E26" s="292">
        <f t="shared" si="1"/>
        <v>0.9861191440138809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0.92240932692944422</v>
      </c>
      <c r="E27" s="292">
        <f t="shared" si="1"/>
        <v>0.92240932692944422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0.6997321911599792</v>
      </c>
      <c r="D28" s="297">
        <f>IF(ISERROR(VLOOKUP("Celkem:",'ZV Vyžád.'!$A:$M,7,0)),"",VLOOKUP("Celkem:",'ZV Vyžád.'!$A:$M,7,0))</f>
        <v>1.1076679072647655</v>
      </c>
      <c r="E28" s="292">
        <f t="shared" si="1"/>
        <v>1.5829883507696452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1887</v>
      </c>
    </row>
    <row r="2" spans="1:40" x14ac:dyDescent="0.3">
      <c r="A2" s="383" t="s">
        <v>335</v>
      </c>
    </row>
    <row r="3" spans="1:40" x14ac:dyDescent="0.3">
      <c r="A3" s="379" t="s">
        <v>241</v>
      </c>
      <c r="B3" s="404">
        <v>2014</v>
      </c>
      <c r="D3" s="380">
        <f>MAX(D5:D1048576)</f>
        <v>12</v>
      </c>
      <c r="F3" s="380">
        <f>SUMIF($E5:$E1048576,"&lt;10",F5:F1048576)</f>
        <v>19453125.199999999</v>
      </c>
      <c r="G3" s="380">
        <f t="shared" ref="G3:AN3" si="0">SUMIF($E5:$E1048576,"&lt;10",G5:G1048576)</f>
        <v>0</v>
      </c>
      <c r="H3" s="380">
        <f t="shared" si="0"/>
        <v>9309317.8000000007</v>
      </c>
      <c r="I3" s="380">
        <f t="shared" si="0"/>
        <v>0</v>
      </c>
      <c r="J3" s="380">
        <f t="shared" si="0"/>
        <v>671815</v>
      </c>
      <c r="K3" s="380">
        <f t="shared" si="0"/>
        <v>2743108</v>
      </c>
      <c r="L3" s="380">
        <f t="shared" si="0"/>
        <v>0</v>
      </c>
      <c r="M3" s="380">
        <f t="shared" si="0"/>
        <v>4323858</v>
      </c>
      <c r="N3" s="380">
        <f t="shared" si="0"/>
        <v>605389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377166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14000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405545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1002926.4000000001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22</v>
      </c>
      <c r="D5" s="379">
        <v>1</v>
      </c>
      <c r="E5" s="379">
        <v>1</v>
      </c>
      <c r="F5" s="379">
        <v>35.9</v>
      </c>
      <c r="G5" s="379">
        <v>0</v>
      </c>
      <c r="H5" s="379">
        <v>10</v>
      </c>
      <c r="I5" s="379">
        <v>0</v>
      </c>
      <c r="J5" s="379">
        <v>1</v>
      </c>
      <c r="K5" s="379">
        <v>6</v>
      </c>
      <c r="L5" s="379">
        <v>0</v>
      </c>
      <c r="M5" s="379">
        <v>10</v>
      </c>
      <c r="N5" s="379">
        <v>2</v>
      </c>
      <c r="O5" s="379">
        <v>0</v>
      </c>
      <c r="P5" s="379">
        <v>0</v>
      </c>
      <c r="Q5" s="379">
        <v>0</v>
      </c>
      <c r="R5" s="379">
        <v>0</v>
      </c>
      <c r="S5" s="379">
        <v>1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3.9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22</v>
      </c>
      <c r="D6" s="379">
        <v>1</v>
      </c>
      <c r="E6" s="379">
        <v>2</v>
      </c>
      <c r="F6" s="379">
        <v>5873.4</v>
      </c>
      <c r="G6" s="379">
        <v>0</v>
      </c>
      <c r="H6" s="379">
        <v>1552</v>
      </c>
      <c r="I6" s="379">
        <v>0</v>
      </c>
      <c r="J6" s="379">
        <v>184</v>
      </c>
      <c r="K6" s="379">
        <v>883</v>
      </c>
      <c r="L6" s="379">
        <v>0</v>
      </c>
      <c r="M6" s="379">
        <v>1704</v>
      </c>
      <c r="N6" s="379">
        <v>344</v>
      </c>
      <c r="O6" s="379">
        <v>0</v>
      </c>
      <c r="P6" s="379">
        <v>0</v>
      </c>
      <c r="Q6" s="379">
        <v>0</v>
      </c>
      <c r="R6" s="379">
        <v>0</v>
      </c>
      <c r="S6" s="379">
        <v>168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352</v>
      </c>
      <c r="AI6" s="379">
        <v>0</v>
      </c>
      <c r="AJ6" s="379">
        <v>0</v>
      </c>
      <c r="AK6" s="379">
        <v>0</v>
      </c>
      <c r="AL6" s="379">
        <v>0</v>
      </c>
      <c r="AM6" s="379">
        <v>686.4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22</v>
      </c>
      <c r="D7" s="379">
        <v>1</v>
      </c>
      <c r="E7" s="379">
        <v>3</v>
      </c>
      <c r="F7" s="379">
        <v>0</v>
      </c>
      <c r="G7" s="379">
        <v>0</v>
      </c>
      <c r="H7" s="379">
        <v>0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22</v>
      </c>
      <c r="D8" s="379">
        <v>1</v>
      </c>
      <c r="E8" s="379">
        <v>4</v>
      </c>
      <c r="F8" s="379">
        <v>431</v>
      </c>
      <c r="G8" s="379">
        <v>0</v>
      </c>
      <c r="H8" s="379">
        <v>214</v>
      </c>
      <c r="I8" s="379">
        <v>0</v>
      </c>
      <c r="J8" s="379">
        <v>5</v>
      </c>
      <c r="K8" s="379">
        <v>24</v>
      </c>
      <c r="L8" s="379">
        <v>0</v>
      </c>
      <c r="M8" s="379">
        <v>169</v>
      </c>
      <c r="N8" s="379">
        <v>19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22</v>
      </c>
      <c r="D9" s="379">
        <v>1</v>
      </c>
      <c r="E9" s="379">
        <v>5</v>
      </c>
      <c r="F9" s="379">
        <v>0</v>
      </c>
      <c r="G9" s="379">
        <v>0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22</v>
      </c>
      <c r="D10" s="379">
        <v>1</v>
      </c>
      <c r="E10" s="379">
        <v>6</v>
      </c>
      <c r="F10" s="379">
        <v>1357997</v>
      </c>
      <c r="G10" s="379">
        <v>0</v>
      </c>
      <c r="H10" s="379">
        <v>641139</v>
      </c>
      <c r="I10" s="379">
        <v>0</v>
      </c>
      <c r="J10" s="379">
        <v>44499</v>
      </c>
      <c r="K10" s="379">
        <v>204445</v>
      </c>
      <c r="L10" s="379">
        <v>0</v>
      </c>
      <c r="M10" s="379">
        <v>298034</v>
      </c>
      <c r="N10" s="379">
        <v>48857</v>
      </c>
      <c r="O10" s="379">
        <v>0</v>
      </c>
      <c r="P10" s="379">
        <v>0</v>
      </c>
      <c r="Q10" s="379">
        <v>0</v>
      </c>
      <c r="R10" s="379">
        <v>0</v>
      </c>
      <c r="S10" s="379">
        <v>19767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30996</v>
      </c>
      <c r="AI10" s="379">
        <v>0</v>
      </c>
      <c r="AJ10" s="379">
        <v>0</v>
      </c>
      <c r="AK10" s="379">
        <v>0</v>
      </c>
      <c r="AL10" s="379">
        <v>0</v>
      </c>
      <c r="AM10" s="379">
        <v>70260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22</v>
      </c>
      <c r="D11" s="379">
        <v>1</v>
      </c>
      <c r="E11" s="379">
        <v>7</v>
      </c>
      <c r="F11" s="379">
        <v>0</v>
      </c>
      <c r="G11" s="379">
        <v>0</v>
      </c>
      <c r="H11" s="379">
        <v>0</v>
      </c>
      <c r="I11" s="379">
        <v>0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22</v>
      </c>
      <c r="D12" s="379">
        <v>1</v>
      </c>
      <c r="E12" s="379">
        <v>8</v>
      </c>
      <c r="F12" s="379">
        <v>0</v>
      </c>
      <c r="G12" s="379">
        <v>0</v>
      </c>
      <c r="H12" s="379">
        <v>0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22</v>
      </c>
      <c r="D13" s="379">
        <v>1</v>
      </c>
      <c r="E13" s="379">
        <v>9</v>
      </c>
      <c r="F13" s="379">
        <v>16552</v>
      </c>
      <c r="G13" s="379">
        <v>0</v>
      </c>
      <c r="H13" s="379">
        <v>0</v>
      </c>
      <c r="I13" s="379">
        <v>0</v>
      </c>
      <c r="J13" s="379">
        <v>0</v>
      </c>
      <c r="K13" s="379">
        <v>6000</v>
      </c>
      <c r="L13" s="379">
        <v>0</v>
      </c>
      <c r="M13" s="379">
        <v>8352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2200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22</v>
      </c>
      <c r="D14" s="379">
        <v>1</v>
      </c>
      <c r="E14" s="379">
        <v>10</v>
      </c>
      <c r="F14" s="379">
        <v>17500</v>
      </c>
      <c r="G14" s="379">
        <v>0</v>
      </c>
      <c r="H14" s="379">
        <v>17500</v>
      </c>
      <c r="I14" s="379">
        <v>0</v>
      </c>
      <c r="J14" s="379">
        <v>0</v>
      </c>
      <c r="K14" s="379">
        <v>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22</v>
      </c>
      <c r="D15" s="379">
        <v>1</v>
      </c>
      <c r="E15" s="379">
        <v>11</v>
      </c>
      <c r="F15" s="379">
        <v>5550.3333333333339</v>
      </c>
      <c r="G15" s="379">
        <v>0</v>
      </c>
      <c r="H15" s="379">
        <v>3467</v>
      </c>
      <c r="I15" s="379">
        <v>0</v>
      </c>
      <c r="J15" s="379">
        <v>0</v>
      </c>
      <c r="K15" s="379">
        <v>2083.3333333333335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22</v>
      </c>
      <c r="D16" s="379">
        <v>2</v>
      </c>
      <c r="E16" s="379">
        <v>1</v>
      </c>
      <c r="F16" s="379">
        <v>35.65</v>
      </c>
      <c r="G16" s="379">
        <v>0</v>
      </c>
      <c r="H16" s="379">
        <v>9.75</v>
      </c>
      <c r="I16" s="379">
        <v>0</v>
      </c>
      <c r="J16" s="379">
        <v>1</v>
      </c>
      <c r="K16" s="379">
        <v>6</v>
      </c>
      <c r="L16" s="379">
        <v>0</v>
      </c>
      <c r="M16" s="379">
        <v>10</v>
      </c>
      <c r="N16" s="379">
        <v>2</v>
      </c>
      <c r="O16" s="379">
        <v>0</v>
      </c>
      <c r="P16" s="379">
        <v>0</v>
      </c>
      <c r="Q16" s="379">
        <v>0</v>
      </c>
      <c r="R16" s="379">
        <v>0</v>
      </c>
      <c r="S16" s="379">
        <v>1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2</v>
      </c>
      <c r="AI16" s="379">
        <v>0</v>
      </c>
      <c r="AJ16" s="379">
        <v>0</v>
      </c>
      <c r="AK16" s="379">
        <v>0</v>
      </c>
      <c r="AL16" s="379">
        <v>0</v>
      </c>
      <c r="AM16" s="379">
        <v>3.9</v>
      </c>
      <c r="AN16" s="379">
        <v>0</v>
      </c>
    </row>
    <row r="17" spans="3:40" x14ac:dyDescent="0.3">
      <c r="C17" s="379">
        <v>22</v>
      </c>
      <c r="D17" s="379">
        <v>2</v>
      </c>
      <c r="E17" s="379">
        <v>2</v>
      </c>
      <c r="F17" s="379">
        <v>5043.2</v>
      </c>
      <c r="G17" s="379">
        <v>0</v>
      </c>
      <c r="H17" s="379">
        <v>1366</v>
      </c>
      <c r="I17" s="379">
        <v>0</v>
      </c>
      <c r="J17" s="379">
        <v>160</v>
      </c>
      <c r="K17" s="379">
        <v>850</v>
      </c>
      <c r="L17" s="379">
        <v>0</v>
      </c>
      <c r="M17" s="379">
        <v>1496</v>
      </c>
      <c r="N17" s="379">
        <v>320</v>
      </c>
      <c r="O17" s="379">
        <v>0</v>
      </c>
      <c r="P17" s="379">
        <v>0</v>
      </c>
      <c r="Q17" s="379">
        <v>0</v>
      </c>
      <c r="R17" s="379">
        <v>0</v>
      </c>
      <c r="S17" s="379">
        <v>120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304</v>
      </c>
      <c r="AI17" s="379">
        <v>0</v>
      </c>
      <c r="AJ17" s="379">
        <v>0</v>
      </c>
      <c r="AK17" s="379">
        <v>0</v>
      </c>
      <c r="AL17" s="379">
        <v>0</v>
      </c>
      <c r="AM17" s="379">
        <v>427.2</v>
      </c>
      <c r="AN17" s="379">
        <v>0</v>
      </c>
    </row>
    <row r="18" spans="3:40" x14ac:dyDescent="0.3">
      <c r="C18" s="379">
        <v>22</v>
      </c>
      <c r="D18" s="379">
        <v>2</v>
      </c>
      <c r="E18" s="379">
        <v>3</v>
      </c>
      <c r="F18" s="379">
        <v>0</v>
      </c>
      <c r="G18" s="379">
        <v>0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22</v>
      </c>
      <c r="D19" s="379">
        <v>2</v>
      </c>
      <c r="E19" s="379">
        <v>4</v>
      </c>
      <c r="F19" s="379">
        <v>460</v>
      </c>
      <c r="G19" s="379">
        <v>0</v>
      </c>
      <c r="H19" s="379">
        <v>214</v>
      </c>
      <c r="I19" s="379">
        <v>0</v>
      </c>
      <c r="J19" s="379">
        <v>13</v>
      </c>
      <c r="K19" s="379">
        <v>20</v>
      </c>
      <c r="L19" s="379">
        <v>0</v>
      </c>
      <c r="M19" s="379">
        <v>185</v>
      </c>
      <c r="N19" s="379">
        <v>18</v>
      </c>
      <c r="O19" s="379">
        <v>0</v>
      </c>
      <c r="P19" s="379">
        <v>0</v>
      </c>
      <c r="Q19" s="379">
        <v>0</v>
      </c>
      <c r="R19" s="379">
        <v>0</v>
      </c>
      <c r="S19" s="379">
        <v>10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22</v>
      </c>
      <c r="D20" s="379">
        <v>2</v>
      </c>
      <c r="E20" s="379">
        <v>5</v>
      </c>
      <c r="F20" s="379">
        <v>0</v>
      </c>
      <c r="G20" s="379">
        <v>0</v>
      </c>
      <c r="H20" s="379">
        <v>0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22</v>
      </c>
      <c r="D21" s="379">
        <v>2</v>
      </c>
      <c r="E21" s="379">
        <v>6</v>
      </c>
      <c r="F21" s="379">
        <v>1341622</v>
      </c>
      <c r="G21" s="379">
        <v>0</v>
      </c>
      <c r="H21" s="379">
        <v>637849</v>
      </c>
      <c r="I21" s="379">
        <v>0</v>
      </c>
      <c r="J21" s="379">
        <v>48855</v>
      </c>
      <c r="K21" s="379">
        <v>195586</v>
      </c>
      <c r="L21" s="379">
        <v>0</v>
      </c>
      <c r="M21" s="379">
        <v>296354</v>
      </c>
      <c r="N21" s="379">
        <v>47446</v>
      </c>
      <c r="O21" s="379">
        <v>0</v>
      </c>
      <c r="P21" s="379">
        <v>0</v>
      </c>
      <c r="Q21" s="379">
        <v>0</v>
      </c>
      <c r="R21" s="379">
        <v>0</v>
      </c>
      <c r="S21" s="379">
        <v>21713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30787</v>
      </c>
      <c r="AI21" s="379">
        <v>0</v>
      </c>
      <c r="AJ21" s="379">
        <v>0</v>
      </c>
      <c r="AK21" s="379">
        <v>0</v>
      </c>
      <c r="AL21" s="379">
        <v>0</v>
      </c>
      <c r="AM21" s="379">
        <v>63032</v>
      </c>
      <c r="AN21" s="379">
        <v>0</v>
      </c>
    </row>
    <row r="22" spans="3:40" x14ac:dyDescent="0.3">
      <c r="C22" s="379">
        <v>22</v>
      </c>
      <c r="D22" s="379">
        <v>2</v>
      </c>
      <c r="E22" s="379">
        <v>7</v>
      </c>
      <c r="F22" s="379">
        <v>0</v>
      </c>
      <c r="G22" s="379">
        <v>0</v>
      </c>
      <c r="H22" s="379">
        <v>0</v>
      </c>
      <c r="I22" s="379">
        <v>0</v>
      </c>
      <c r="J22" s="379">
        <v>0</v>
      </c>
      <c r="K22" s="379">
        <v>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22</v>
      </c>
      <c r="D23" s="379">
        <v>2</v>
      </c>
      <c r="E23" s="379">
        <v>8</v>
      </c>
      <c r="F23" s="379">
        <v>0</v>
      </c>
      <c r="G23" s="379">
        <v>0</v>
      </c>
      <c r="H23" s="379">
        <v>0</v>
      </c>
      <c r="I23" s="379">
        <v>0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22</v>
      </c>
      <c r="D24" s="379">
        <v>2</v>
      </c>
      <c r="E24" s="379">
        <v>9</v>
      </c>
      <c r="F24" s="379">
        <v>13552</v>
      </c>
      <c r="G24" s="379">
        <v>0</v>
      </c>
      <c r="H24" s="379">
        <v>0</v>
      </c>
      <c r="I24" s="379">
        <v>0</v>
      </c>
      <c r="J24" s="379">
        <v>0</v>
      </c>
      <c r="K24" s="379">
        <v>2352</v>
      </c>
      <c r="L24" s="379">
        <v>0</v>
      </c>
      <c r="M24" s="379">
        <v>6000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5200</v>
      </c>
      <c r="AN24" s="379">
        <v>0</v>
      </c>
    </row>
    <row r="25" spans="3:40" x14ac:dyDescent="0.3">
      <c r="C25" s="379">
        <v>22</v>
      </c>
      <c r="D25" s="379">
        <v>2</v>
      </c>
      <c r="E25" s="379">
        <v>10</v>
      </c>
      <c r="F25" s="379">
        <v>0</v>
      </c>
      <c r="G25" s="379">
        <v>0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22</v>
      </c>
      <c r="D26" s="379">
        <v>2</v>
      </c>
      <c r="E26" s="379">
        <v>11</v>
      </c>
      <c r="F26" s="379">
        <v>5550.3333333333339</v>
      </c>
      <c r="G26" s="379">
        <v>0</v>
      </c>
      <c r="H26" s="379">
        <v>3467</v>
      </c>
      <c r="I26" s="379">
        <v>0</v>
      </c>
      <c r="J26" s="379">
        <v>0</v>
      </c>
      <c r="K26" s="379">
        <v>2083.3333333333335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</row>
    <row r="27" spans="3:40" x14ac:dyDescent="0.3">
      <c r="C27" s="379">
        <v>22</v>
      </c>
      <c r="D27" s="379">
        <v>3</v>
      </c>
      <c r="E27" s="379">
        <v>1</v>
      </c>
      <c r="F27" s="379">
        <v>35.85</v>
      </c>
      <c r="G27" s="379">
        <v>0</v>
      </c>
      <c r="H27" s="379">
        <v>9.9499999999999993</v>
      </c>
      <c r="I27" s="379">
        <v>0</v>
      </c>
      <c r="J27" s="379">
        <v>1</v>
      </c>
      <c r="K27" s="379">
        <v>6</v>
      </c>
      <c r="L27" s="379">
        <v>0</v>
      </c>
      <c r="M27" s="379">
        <v>10</v>
      </c>
      <c r="N27" s="379">
        <v>2</v>
      </c>
      <c r="O27" s="379">
        <v>0</v>
      </c>
      <c r="P27" s="379">
        <v>0</v>
      </c>
      <c r="Q27" s="379">
        <v>0</v>
      </c>
      <c r="R27" s="379">
        <v>0</v>
      </c>
      <c r="S27" s="379">
        <v>1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2</v>
      </c>
      <c r="AI27" s="379">
        <v>0</v>
      </c>
      <c r="AJ27" s="379">
        <v>0</v>
      </c>
      <c r="AK27" s="379">
        <v>0</v>
      </c>
      <c r="AL27" s="379">
        <v>0</v>
      </c>
      <c r="AM27" s="379">
        <v>3.9</v>
      </c>
      <c r="AN27" s="379">
        <v>0</v>
      </c>
    </row>
    <row r="28" spans="3:40" x14ac:dyDescent="0.3">
      <c r="C28" s="379">
        <v>22</v>
      </c>
      <c r="D28" s="379">
        <v>3</v>
      </c>
      <c r="E28" s="379">
        <v>2</v>
      </c>
      <c r="F28" s="379">
        <v>5686.1</v>
      </c>
      <c r="G28" s="379">
        <v>0</v>
      </c>
      <c r="H28" s="379">
        <v>1727.6</v>
      </c>
      <c r="I28" s="379">
        <v>0</v>
      </c>
      <c r="J28" s="379">
        <v>168</v>
      </c>
      <c r="K28" s="379">
        <v>958.5</v>
      </c>
      <c r="L28" s="379">
        <v>0</v>
      </c>
      <c r="M28" s="379">
        <v>1496</v>
      </c>
      <c r="N28" s="379">
        <v>312</v>
      </c>
      <c r="O28" s="379">
        <v>0</v>
      </c>
      <c r="P28" s="379">
        <v>0</v>
      </c>
      <c r="Q28" s="379">
        <v>0</v>
      </c>
      <c r="R28" s="379">
        <v>0</v>
      </c>
      <c r="S28" s="379">
        <v>168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304</v>
      </c>
      <c r="AI28" s="379">
        <v>0</v>
      </c>
      <c r="AJ28" s="379">
        <v>0</v>
      </c>
      <c r="AK28" s="379">
        <v>0</v>
      </c>
      <c r="AL28" s="379">
        <v>0</v>
      </c>
      <c r="AM28" s="379">
        <v>552</v>
      </c>
      <c r="AN28" s="379">
        <v>0</v>
      </c>
    </row>
    <row r="29" spans="3:40" x14ac:dyDescent="0.3">
      <c r="C29" s="379">
        <v>22</v>
      </c>
      <c r="D29" s="379">
        <v>3</v>
      </c>
      <c r="E29" s="379">
        <v>3</v>
      </c>
      <c r="F29" s="379">
        <v>12</v>
      </c>
      <c r="G29" s="379">
        <v>0</v>
      </c>
      <c r="H29" s="379">
        <v>12</v>
      </c>
      <c r="I29" s="379">
        <v>0</v>
      </c>
      <c r="J29" s="379">
        <v>0</v>
      </c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22</v>
      </c>
      <c r="D30" s="379">
        <v>3</v>
      </c>
      <c r="E30" s="379">
        <v>4</v>
      </c>
      <c r="F30" s="379">
        <v>423</v>
      </c>
      <c r="G30" s="379">
        <v>0</v>
      </c>
      <c r="H30" s="379">
        <v>226</v>
      </c>
      <c r="I30" s="379">
        <v>0</v>
      </c>
      <c r="J30" s="379">
        <v>14</v>
      </c>
      <c r="K30" s="379">
        <v>10</v>
      </c>
      <c r="L30" s="379">
        <v>0</v>
      </c>
      <c r="M30" s="379">
        <v>143</v>
      </c>
      <c r="N30" s="379">
        <v>18</v>
      </c>
      <c r="O30" s="379">
        <v>0</v>
      </c>
      <c r="P30" s="379">
        <v>0</v>
      </c>
      <c r="Q30" s="379">
        <v>0</v>
      </c>
      <c r="R30" s="379">
        <v>0</v>
      </c>
      <c r="S30" s="379">
        <v>12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</row>
    <row r="31" spans="3:40" x14ac:dyDescent="0.3">
      <c r="C31" s="379">
        <v>22</v>
      </c>
      <c r="D31" s="379">
        <v>3</v>
      </c>
      <c r="E31" s="379">
        <v>5</v>
      </c>
      <c r="F31" s="379">
        <v>0</v>
      </c>
      <c r="G31" s="379">
        <v>0</v>
      </c>
      <c r="H31" s="379">
        <v>0</v>
      </c>
      <c r="I31" s="379">
        <v>0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22</v>
      </c>
      <c r="D32" s="379">
        <v>3</v>
      </c>
      <c r="E32" s="379">
        <v>6</v>
      </c>
      <c r="F32" s="379">
        <v>1365205</v>
      </c>
      <c r="G32" s="379">
        <v>0</v>
      </c>
      <c r="H32" s="379">
        <v>664470</v>
      </c>
      <c r="I32" s="379">
        <v>0</v>
      </c>
      <c r="J32" s="379">
        <v>59023</v>
      </c>
      <c r="K32" s="379">
        <v>192181</v>
      </c>
      <c r="L32" s="379">
        <v>0</v>
      </c>
      <c r="M32" s="379">
        <v>283162</v>
      </c>
      <c r="N32" s="379">
        <v>48194</v>
      </c>
      <c r="O32" s="379">
        <v>0</v>
      </c>
      <c r="P32" s="379">
        <v>0</v>
      </c>
      <c r="Q32" s="379">
        <v>0</v>
      </c>
      <c r="R32" s="379">
        <v>0</v>
      </c>
      <c r="S32" s="379">
        <v>21756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30962</v>
      </c>
      <c r="AI32" s="379">
        <v>0</v>
      </c>
      <c r="AJ32" s="379">
        <v>0</v>
      </c>
      <c r="AK32" s="379">
        <v>0</v>
      </c>
      <c r="AL32" s="379">
        <v>0</v>
      </c>
      <c r="AM32" s="379">
        <v>65457</v>
      </c>
      <c r="AN32" s="379">
        <v>0</v>
      </c>
    </row>
    <row r="33" spans="3:40" x14ac:dyDescent="0.3">
      <c r="C33" s="379">
        <v>22</v>
      </c>
      <c r="D33" s="379">
        <v>3</v>
      </c>
      <c r="E33" s="379">
        <v>7</v>
      </c>
      <c r="F33" s="379">
        <v>0</v>
      </c>
      <c r="G33" s="379">
        <v>0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22</v>
      </c>
      <c r="D34" s="379">
        <v>3</v>
      </c>
      <c r="E34" s="379">
        <v>8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0</v>
      </c>
      <c r="AJ34" s="379">
        <v>0</v>
      </c>
      <c r="AK34" s="379">
        <v>0</v>
      </c>
      <c r="AL34" s="379">
        <v>0</v>
      </c>
      <c r="AM34" s="379">
        <v>0</v>
      </c>
      <c r="AN34" s="379">
        <v>0</v>
      </c>
    </row>
    <row r="35" spans="3:40" x14ac:dyDescent="0.3">
      <c r="C35" s="379">
        <v>22</v>
      </c>
      <c r="D35" s="379">
        <v>3</v>
      </c>
      <c r="E35" s="379">
        <v>9</v>
      </c>
      <c r="F35" s="379">
        <v>26552</v>
      </c>
      <c r="G35" s="379">
        <v>0</v>
      </c>
      <c r="H35" s="379">
        <v>0</v>
      </c>
      <c r="I35" s="379">
        <v>0</v>
      </c>
      <c r="J35" s="379">
        <v>10000</v>
      </c>
      <c r="K35" s="379">
        <v>0</v>
      </c>
      <c r="L35" s="379">
        <v>0</v>
      </c>
      <c r="M35" s="379">
        <v>10552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6000</v>
      </c>
      <c r="AN35" s="379">
        <v>0</v>
      </c>
    </row>
    <row r="36" spans="3:40" x14ac:dyDescent="0.3">
      <c r="C36" s="379">
        <v>22</v>
      </c>
      <c r="D36" s="379">
        <v>3</v>
      </c>
      <c r="E36" s="379">
        <v>10</v>
      </c>
      <c r="F36" s="379">
        <v>300</v>
      </c>
      <c r="G36" s="379">
        <v>0</v>
      </c>
      <c r="H36" s="379">
        <v>100</v>
      </c>
      <c r="I36" s="379">
        <v>0</v>
      </c>
      <c r="J36" s="379">
        <v>0</v>
      </c>
      <c r="K36" s="379">
        <v>200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22</v>
      </c>
      <c r="D37" s="379">
        <v>3</v>
      </c>
      <c r="E37" s="379">
        <v>11</v>
      </c>
      <c r="F37" s="379">
        <v>5550.3333333333339</v>
      </c>
      <c r="G37" s="379">
        <v>0</v>
      </c>
      <c r="H37" s="379">
        <v>3467</v>
      </c>
      <c r="I37" s="379">
        <v>0</v>
      </c>
      <c r="J37" s="379">
        <v>0</v>
      </c>
      <c r="K37" s="379">
        <v>2083.3333333333335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</row>
    <row r="38" spans="3:40" x14ac:dyDescent="0.3">
      <c r="C38" s="379">
        <v>22</v>
      </c>
      <c r="D38" s="379">
        <v>4</v>
      </c>
      <c r="E38" s="379">
        <v>1</v>
      </c>
      <c r="F38" s="379">
        <v>35.85</v>
      </c>
      <c r="G38" s="379">
        <v>0</v>
      </c>
      <c r="H38" s="379">
        <v>9.9499999999999993</v>
      </c>
      <c r="I38" s="379">
        <v>0</v>
      </c>
      <c r="J38" s="379">
        <v>1</v>
      </c>
      <c r="K38" s="379">
        <v>6</v>
      </c>
      <c r="L38" s="379">
        <v>0</v>
      </c>
      <c r="M38" s="379">
        <v>10</v>
      </c>
      <c r="N38" s="379">
        <v>2</v>
      </c>
      <c r="O38" s="379">
        <v>0</v>
      </c>
      <c r="P38" s="379">
        <v>0</v>
      </c>
      <c r="Q38" s="379">
        <v>0</v>
      </c>
      <c r="R38" s="379">
        <v>0</v>
      </c>
      <c r="S38" s="379">
        <v>1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2</v>
      </c>
      <c r="AI38" s="379">
        <v>0</v>
      </c>
      <c r="AJ38" s="379">
        <v>0</v>
      </c>
      <c r="AK38" s="379">
        <v>0</v>
      </c>
      <c r="AL38" s="379">
        <v>0</v>
      </c>
      <c r="AM38" s="379">
        <v>3.9</v>
      </c>
      <c r="AN38" s="379">
        <v>0</v>
      </c>
    </row>
    <row r="39" spans="3:40" x14ac:dyDescent="0.3">
      <c r="C39" s="379">
        <v>22</v>
      </c>
      <c r="D39" s="379">
        <v>4</v>
      </c>
      <c r="E39" s="379">
        <v>2</v>
      </c>
      <c r="F39" s="379">
        <v>5933.1</v>
      </c>
      <c r="G39" s="379">
        <v>0</v>
      </c>
      <c r="H39" s="379">
        <v>1665.2</v>
      </c>
      <c r="I39" s="379">
        <v>0</v>
      </c>
      <c r="J39" s="379">
        <v>176</v>
      </c>
      <c r="K39" s="379">
        <v>989.5</v>
      </c>
      <c r="L39" s="379">
        <v>0</v>
      </c>
      <c r="M39" s="379">
        <v>1568</v>
      </c>
      <c r="N39" s="379">
        <v>352</v>
      </c>
      <c r="O39" s="379">
        <v>0</v>
      </c>
      <c r="P39" s="379">
        <v>0</v>
      </c>
      <c r="Q39" s="379">
        <v>0</v>
      </c>
      <c r="R39" s="379">
        <v>0</v>
      </c>
      <c r="S39" s="379">
        <v>168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336</v>
      </c>
      <c r="AI39" s="379">
        <v>0</v>
      </c>
      <c r="AJ39" s="379">
        <v>0</v>
      </c>
      <c r="AK39" s="379">
        <v>0</v>
      </c>
      <c r="AL39" s="379">
        <v>0</v>
      </c>
      <c r="AM39" s="379">
        <v>678.4</v>
      </c>
      <c r="AN39" s="379">
        <v>0</v>
      </c>
    </row>
    <row r="40" spans="3:40" x14ac:dyDescent="0.3">
      <c r="C40" s="379">
        <v>22</v>
      </c>
      <c r="D40" s="379">
        <v>4</v>
      </c>
      <c r="E40" s="379">
        <v>3</v>
      </c>
      <c r="F40" s="379">
        <v>36</v>
      </c>
      <c r="G40" s="379">
        <v>0</v>
      </c>
      <c r="H40" s="379">
        <v>36</v>
      </c>
      <c r="I40" s="379">
        <v>0</v>
      </c>
      <c r="J40" s="379">
        <v>0</v>
      </c>
      <c r="K40" s="379">
        <v>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22</v>
      </c>
      <c r="D41" s="379">
        <v>4</v>
      </c>
      <c r="E41" s="379">
        <v>4</v>
      </c>
      <c r="F41" s="379">
        <v>493</v>
      </c>
      <c r="G41" s="379">
        <v>0</v>
      </c>
      <c r="H41" s="379">
        <v>229</v>
      </c>
      <c r="I41" s="379">
        <v>0</v>
      </c>
      <c r="J41" s="379">
        <v>13</v>
      </c>
      <c r="K41" s="379">
        <v>23</v>
      </c>
      <c r="L41" s="379">
        <v>0</v>
      </c>
      <c r="M41" s="379">
        <v>198</v>
      </c>
      <c r="N41" s="379">
        <v>28</v>
      </c>
      <c r="O41" s="379">
        <v>0</v>
      </c>
      <c r="P41" s="379">
        <v>0</v>
      </c>
      <c r="Q41" s="379">
        <v>0</v>
      </c>
      <c r="R41" s="379">
        <v>0</v>
      </c>
      <c r="S41" s="379">
        <v>2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22</v>
      </c>
      <c r="D42" s="379">
        <v>4</v>
      </c>
      <c r="E42" s="379">
        <v>5</v>
      </c>
      <c r="F42" s="379">
        <v>0</v>
      </c>
      <c r="G42" s="379">
        <v>0</v>
      </c>
      <c r="H42" s="379">
        <v>0</v>
      </c>
      <c r="I42" s="379">
        <v>0</v>
      </c>
      <c r="J42" s="379">
        <v>0</v>
      </c>
      <c r="K42" s="379">
        <v>0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0</v>
      </c>
      <c r="AI42" s="379">
        <v>0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</row>
    <row r="43" spans="3:40" x14ac:dyDescent="0.3">
      <c r="C43" s="379">
        <v>22</v>
      </c>
      <c r="D43" s="379">
        <v>4</v>
      </c>
      <c r="E43" s="379">
        <v>6</v>
      </c>
      <c r="F43" s="379">
        <v>1380333</v>
      </c>
      <c r="G43" s="379">
        <v>0</v>
      </c>
      <c r="H43" s="379">
        <v>645949</v>
      </c>
      <c r="I43" s="379">
        <v>0</v>
      </c>
      <c r="J43" s="379">
        <v>48372</v>
      </c>
      <c r="K43" s="379">
        <v>209347</v>
      </c>
      <c r="L43" s="379">
        <v>0</v>
      </c>
      <c r="M43" s="379">
        <v>302871</v>
      </c>
      <c r="N43" s="379">
        <v>49675</v>
      </c>
      <c r="O43" s="379">
        <v>0</v>
      </c>
      <c r="P43" s="379">
        <v>0</v>
      </c>
      <c r="Q43" s="379">
        <v>0</v>
      </c>
      <c r="R43" s="379">
        <v>0</v>
      </c>
      <c r="S43" s="379">
        <v>19818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30904</v>
      </c>
      <c r="AI43" s="379">
        <v>0</v>
      </c>
      <c r="AJ43" s="379">
        <v>0</v>
      </c>
      <c r="AK43" s="379">
        <v>0</v>
      </c>
      <c r="AL43" s="379">
        <v>0</v>
      </c>
      <c r="AM43" s="379">
        <v>73397</v>
      </c>
      <c r="AN43" s="379">
        <v>0</v>
      </c>
    </row>
    <row r="44" spans="3:40" x14ac:dyDescent="0.3">
      <c r="C44" s="379">
        <v>22</v>
      </c>
      <c r="D44" s="379">
        <v>4</v>
      </c>
      <c r="E44" s="379">
        <v>7</v>
      </c>
      <c r="F44" s="379">
        <v>0</v>
      </c>
      <c r="G44" s="379">
        <v>0</v>
      </c>
      <c r="H44" s="379">
        <v>0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22</v>
      </c>
      <c r="D45" s="379">
        <v>4</v>
      </c>
      <c r="E45" s="379">
        <v>8</v>
      </c>
      <c r="F45" s="379">
        <v>0</v>
      </c>
      <c r="G45" s="379">
        <v>0</v>
      </c>
      <c r="H45" s="379">
        <v>0</v>
      </c>
      <c r="I45" s="379">
        <v>0</v>
      </c>
      <c r="J45" s="379">
        <v>0</v>
      </c>
      <c r="K45" s="379">
        <v>0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</row>
    <row r="46" spans="3:40" x14ac:dyDescent="0.3">
      <c r="C46" s="379">
        <v>22</v>
      </c>
      <c r="D46" s="379">
        <v>4</v>
      </c>
      <c r="E46" s="379">
        <v>9</v>
      </c>
      <c r="F46" s="379">
        <v>30468</v>
      </c>
      <c r="G46" s="379">
        <v>0</v>
      </c>
      <c r="H46" s="379">
        <v>0</v>
      </c>
      <c r="I46" s="379">
        <v>0</v>
      </c>
      <c r="J46" s="379">
        <v>0</v>
      </c>
      <c r="K46" s="379">
        <v>9000</v>
      </c>
      <c r="L46" s="379">
        <v>0</v>
      </c>
      <c r="M46" s="379">
        <v>16468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5000</v>
      </c>
      <c r="AN46" s="379">
        <v>0</v>
      </c>
    </row>
    <row r="47" spans="3:40" x14ac:dyDescent="0.3">
      <c r="C47" s="379">
        <v>22</v>
      </c>
      <c r="D47" s="379">
        <v>4</v>
      </c>
      <c r="E47" s="379">
        <v>10</v>
      </c>
      <c r="F47" s="379">
        <v>0</v>
      </c>
      <c r="G47" s="379">
        <v>0</v>
      </c>
      <c r="H47" s="379">
        <v>0</v>
      </c>
      <c r="I47" s="379">
        <v>0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22</v>
      </c>
      <c r="D48" s="379">
        <v>4</v>
      </c>
      <c r="E48" s="379">
        <v>11</v>
      </c>
      <c r="F48" s="379">
        <v>5550.3333333333339</v>
      </c>
      <c r="G48" s="379">
        <v>0</v>
      </c>
      <c r="H48" s="379">
        <v>3467</v>
      </c>
      <c r="I48" s="379">
        <v>0</v>
      </c>
      <c r="J48" s="379">
        <v>0</v>
      </c>
      <c r="K48" s="379">
        <v>2083.3333333333335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0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22</v>
      </c>
      <c r="D49" s="379">
        <v>5</v>
      </c>
      <c r="E49" s="379">
        <v>1</v>
      </c>
      <c r="F49" s="379">
        <v>35.6</v>
      </c>
      <c r="G49" s="379">
        <v>0</v>
      </c>
      <c r="H49" s="379">
        <v>9.6999999999999993</v>
      </c>
      <c r="I49" s="379">
        <v>0</v>
      </c>
      <c r="J49" s="379">
        <v>1</v>
      </c>
      <c r="K49" s="379">
        <v>6</v>
      </c>
      <c r="L49" s="379">
        <v>0</v>
      </c>
      <c r="M49" s="379">
        <v>10</v>
      </c>
      <c r="N49" s="379">
        <v>2</v>
      </c>
      <c r="O49" s="379">
        <v>0</v>
      </c>
      <c r="P49" s="379">
        <v>0</v>
      </c>
      <c r="Q49" s="379">
        <v>0</v>
      </c>
      <c r="R49" s="379">
        <v>0</v>
      </c>
      <c r="S49" s="379">
        <v>1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2</v>
      </c>
      <c r="AI49" s="379">
        <v>0</v>
      </c>
      <c r="AJ49" s="379">
        <v>0</v>
      </c>
      <c r="AK49" s="379">
        <v>0</v>
      </c>
      <c r="AL49" s="379">
        <v>0</v>
      </c>
      <c r="AM49" s="379">
        <v>3.9</v>
      </c>
      <c r="AN49" s="379">
        <v>0</v>
      </c>
    </row>
    <row r="50" spans="3:40" x14ac:dyDescent="0.3">
      <c r="C50" s="379">
        <v>22</v>
      </c>
      <c r="D50" s="379">
        <v>5</v>
      </c>
      <c r="E50" s="379">
        <v>2</v>
      </c>
      <c r="F50" s="379">
        <v>5792</v>
      </c>
      <c r="G50" s="379">
        <v>0</v>
      </c>
      <c r="H50" s="379">
        <v>1579.2</v>
      </c>
      <c r="I50" s="379">
        <v>0</v>
      </c>
      <c r="J50" s="379">
        <v>168</v>
      </c>
      <c r="K50" s="379">
        <v>1012</v>
      </c>
      <c r="L50" s="379">
        <v>0</v>
      </c>
      <c r="M50" s="379">
        <v>1564</v>
      </c>
      <c r="N50" s="379">
        <v>336</v>
      </c>
      <c r="O50" s="379">
        <v>0</v>
      </c>
      <c r="P50" s="379">
        <v>0</v>
      </c>
      <c r="Q50" s="379">
        <v>0</v>
      </c>
      <c r="R50" s="379">
        <v>0</v>
      </c>
      <c r="S50" s="379">
        <v>168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336</v>
      </c>
      <c r="AI50" s="379">
        <v>0</v>
      </c>
      <c r="AJ50" s="379">
        <v>0</v>
      </c>
      <c r="AK50" s="379">
        <v>0</v>
      </c>
      <c r="AL50" s="379">
        <v>0</v>
      </c>
      <c r="AM50" s="379">
        <v>628.79999999999995</v>
      </c>
      <c r="AN50" s="379">
        <v>0</v>
      </c>
    </row>
    <row r="51" spans="3:40" x14ac:dyDescent="0.3">
      <c r="C51" s="379">
        <v>22</v>
      </c>
      <c r="D51" s="379">
        <v>5</v>
      </c>
      <c r="E51" s="379">
        <v>3</v>
      </c>
      <c r="F51" s="379">
        <v>36</v>
      </c>
      <c r="G51" s="379">
        <v>0</v>
      </c>
      <c r="H51" s="379">
        <v>36</v>
      </c>
      <c r="I51" s="379">
        <v>0</v>
      </c>
      <c r="J51" s="379">
        <v>0</v>
      </c>
      <c r="K51" s="379">
        <v>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22</v>
      </c>
      <c r="D52" s="379">
        <v>5</v>
      </c>
      <c r="E52" s="379">
        <v>4</v>
      </c>
      <c r="F52" s="379">
        <v>412</v>
      </c>
      <c r="G52" s="379">
        <v>0</v>
      </c>
      <c r="H52" s="379">
        <v>222</v>
      </c>
      <c r="I52" s="379">
        <v>0</v>
      </c>
      <c r="J52" s="379">
        <v>8</v>
      </c>
      <c r="K52" s="379">
        <v>10</v>
      </c>
      <c r="L52" s="379">
        <v>0</v>
      </c>
      <c r="M52" s="379">
        <v>144</v>
      </c>
      <c r="N52" s="379">
        <v>18</v>
      </c>
      <c r="O52" s="379">
        <v>0</v>
      </c>
      <c r="P52" s="379">
        <v>0</v>
      </c>
      <c r="Q52" s="379">
        <v>0</v>
      </c>
      <c r="R52" s="379">
        <v>0</v>
      </c>
      <c r="S52" s="379">
        <v>10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22</v>
      </c>
      <c r="D53" s="379">
        <v>5</v>
      </c>
      <c r="E53" s="379">
        <v>5</v>
      </c>
      <c r="F53" s="379">
        <v>0</v>
      </c>
      <c r="G53" s="379">
        <v>0</v>
      </c>
      <c r="H53" s="379">
        <v>0</v>
      </c>
      <c r="I53" s="379">
        <v>0</v>
      </c>
      <c r="J53" s="379">
        <v>0</v>
      </c>
      <c r="K53" s="379">
        <v>0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0</v>
      </c>
      <c r="AF53" s="379">
        <v>0</v>
      </c>
      <c r="AG53" s="379">
        <v>0</v>
      </c>
      <c r="AH53" s="379">
        <v>0</v>
      </c>
      <c r="AI53" s="379">
        <v>0</v>
      </c>
      <c r="AJ53" s="379">
        <v>0</v>
      </c>
      <c r="AK53" s="379">
        <v>0</v>
      </c>
      <c r="AL53" s="379">
        <v>0</v>
      </c>
      <c r="AM53" s="379">
        <v>0</v>
      </c>
      <c r="AN53" s="379">
        <v>0</v>
      </c>
    </row>
    <row r="54" spans="3:40" x14ac:dyDescent="0.3">
      <c r="C54" s="379">
        <v>22</v>
      </c>
      <c r="D54" s="379">
        <v>5</v>
      </c>
      <c r="E54" s="379">
        <v>6</v>
      </c>
      <c r="F54" s="379">
        <v>1366773</v>
      </c>
      <c r="G54" s="379">
        <v>0</v>
      </c>
      <c r="H54" s="379">
        <v>643658</v>
      </c>
      <c r="I54" s="379">
        <v>0</v>
      </c>
      <c r="J54" s="379">
        <v>45857</v>
      </c>
      <c r="K54" s="379">
        <v>201342</v>
      </c>
      <c r="L54" s="379">
        <v>0</v>
      </c>
      <c r="M54" s="379">
        <v>302972</v>
      </c>
      <c r="N54" s="379">
        <v>48414</v>
      </c>
      <c r="O54" s="379">
        <v>0</v>
      </c>
      <c r="P54" s="379">
        <v>0</v>
      </c>
      <c r="Q54" s="379">
        <v>0</v>
      </c>
      <c r="R54" s="379">
        <v>0</v>
      </c>
      <c r="S54" s="379">
        <v>21517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0</v>
      </c>
      <c r="AF54" s="379">
        <v>0</v>
      </c>
      <c r="AG54" s="379">
        <v>0</v>
      </c>
      <c r="AH54" s="379">
        <v>30904</v>
      </c>
      <c r="AI54" s="379">
        <v>0</v>
      </c>
      <c r="AJ54" s="379">
        <v>0</v>
      </c>
      <c r="AK54" s="379">
        <v>0</v>
      </c>
      <c r="AL54" s="379">
        <v>0</v>
      </c>
      <c r="AM54" s="379">
        <v>72109</v>
      </c>
      <c r="AN54" s="379">
        <v>0</v>
      </c>
    </row>
    <row r="55" spans="3:40" x14ac:dyDescent="0.3">
      <c r="C55" s="379">
        <v>22</v>
      </c>
      <c r="D55" s="379">
        <v>5</v>
      </c>
      <c r="E55" s="379">
        <v>7</v>
      </c>
      <c r="F55" s="379">
        <v>0</v>
      </c>
      <c r="G55" s="379">
        <v>0</v>
      </c>
      <c r="H55" s="379">
        <v>0</v>
      </c>
      <c r="I55" s="379">
        <v>0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22</v>
      </c>
      <c r="D56" s="379">
        <v>5</v>
      </c>
      <c r="E56" s="379">
        <v>8</v>
      </c>
      <c r="F56" s="379">
        <v>0</v>
      </c>
      <c r="G56" s="379">
        <v>0</v>
      </c>
      <c r="H56" s="379">
        <v>0</v>
      </c>
      <c r="I56" s="379">
        <v>0</v>
      </c>
      <c r="J56" s="379">
        <v>0</v>
      </c>
      <c r="K56" s="379">
        <v>0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0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22</v>
      </c>
      <c r="D57" s="379">
        <v>5</v>
      </c>
      <c r="E57" s="379">
        <v>9</v>
      </c>
      <c r="F57" s="379">
        <v>13552</v>
      </c>
      <c r="G57" s="379">
        <v>0</v>
      </c>
      <c r="H57" s="379">
        <v>0</v>
      </c>
      <c r="I57" s="379">
        <v>0</v>
      </c>
      <c r="J57" s="379">
        <v>0</v>
      </c>
      <c r="K57" s="379">
        <v>1100</v>
      </c>
      <c r="L57" s="379">
        <v>0</v>
      </c>
      <c r="M57" s="379">
        <v>9452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0</v>
      </c>
      <c r="AF57" s="379">
        <v>0</v>
      </c>
      <c r="AG57" s="379">
        <v>0</v>
      </c>
      <c r="AH57" s="379">
        <v>0</v>
      </c>
      <c r="AI57" s="379">
        <v>0</v>
      </c>
      <c r="AJ57" s="379">
        <v>0</v>
      </c>
      <c r="AK57" s="379">
        <v>0</v>
      </c>
      <c r="AL57" s="379">
        <v>0</v>
      </c>
      <c r="AM57" s="379">
        <v>3000</v>
      </c>
      <c r="AN57" s="379">
        <v>0</v>
      </c>
    </row>
    <row r="58" spans="3:40" x14ac:dyDescent="0.3">
      <c r="C58" s="379">
        <v>22</v>
      </c>
      <c r="D58" s="379">
        <v>5</v>
      </c>
      <c r="E58" s="379">
        <v>10</v>
      </c>
      <c r="F58" s="379">
        <v>350</v>
      </c>
      <c r="G58" s="379">
        <v>0</v>
      </c>
      <c r="H58" s="379">
        <v>0</v>
      </c>
      <c r="I58" s="379">
        <v>0</v>
      </c>
      <c r="J58" s="379">
        <v>0</v>
      </c>
      <c r="K58" s="379">
        <v>350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0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0</v>
      </c>
      <c r="AF58" s="379">
        <v>0</v>
      </c>
      <c r="AG58" s="379">
        <v>0</v>
      </c>
      <c r="AH58" s="379">
        <v>0</v>
      </c>
      <c r="AI58" s="379">
        <v>0</v>
      </c>
      <c r="AJ58" s="379">
        <v>0</v>
      </c>
      <c r="AK58" s="379">
        <v>0</v>
      </c>
      <c r="AL58" s="379">
        <v>0</v>
      </c>
      <c r="AM58" s="379">
        <v>0</v>
      </c>
      <c r="AN58" s="379">
        <v>0</v>
      </c>
    </row>
    <row r="59" spans="3:40" x14ac:dyDescent="0.3">
      <c r="C59" s="379">
        <v>22</v>
      </c>
      <c r="D59" s="379">
        <v>5</v>
      </c>
      <c r="E59" s="379">
        <v>11</v>
      </c>
      <c r="F59" s="379">
        <v>5550.3333333333339</v>
      </c>
      <c r="G59" s="379">
        <v>0</v>
      </c>
      <c r="H59" s="379">
        <v>3467</v>
      </c>
      <c r="I59" s="379">
        <v>0</v>
      </c>
      <c r="J59" s="379">
        <v>0</v>
      </c>
      <c r="K59" s="379">
        <v>2083.3333333333335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0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0</v>
      </c>
      <c r="AF59" s="379">
        <v>0</v>
      </c>
      <c r="AG59" s="379">
        <v>0</v>
      </c>
      <c r="AH59" s="379">
        <v>0</v>
      </c>
      <c r="AI59" s="379">
        <v>0</v>
      </c>
      <c r="AJ59" s="379">
        <v>0</v>
      </c>
      <c r="AK59" s="379">
        <v>0</v>
      </c>
      <c r="AL59" s="379">
        <v>0</v>
      </c>
      <c r="AM59" s="379">
        <v>0</v>
      </c>
      <c r="AN59" s="379">
        <v>0</v>
      </c>
    </row>
    <row r="60" spans="3:40" x14ac:dyDescent="0.3">
      <c r="C60" s="379">
        <v>22</v>
      </c>
      <c r="D60" s="379">
        <v>6</v>
      </c>
      <c r="E60" s="379">
        <v>1</v>
      </c>
      <c r="F60" s="379">
        <v>36.85</v>
      </c>
      <c r="G60" s="379">
        <v>0</v>
      </c>
      <c r="H60" s="379">
        <v>9.9499999999999993</v>
      </c>
      <c r="I60" s="379">
        <v>0</v>
      </c>
      <c r="J60" s="379">
        <v>1</v>
      </c>
      <c r="K60" s="379">
        <v>6</v>
      </c>
      <c r="L60" s="379">
        <v>0</v>
      </c>
      <c r="M60" s="379">
        <v>11</v>
      </c>
      <c r="N60" s="379">
        <v>2</v>
      </c>
      <c r="O60" s="379">
        <v>0</v>
      </c>
      <c r="P60" s="379">
        <v>0</v>
      </c>
      <c r="Q60" s="379">
        <v>0</v>
      </c>
      <c r="R60" s="379">
        <v>0</v>
      </c>
      <c r="S60" s="379">
        <v>1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2</v>
      </c>
      <c r="AI60" s="379">
        <v>0</v>
      </c>
      <c r="AJ60" s="379">
        <v>0</v>
      </c>
      <c r="AK60" s="379">
        <v>0</v>
      </c>
      <c r="AL60" s="379">
        <v>0</v>
      </c>
      <c r="AM60" s="379">
        <v>3.9</v>
      </c>
      <c r="AN60" s="379">
        <v>0</v>
      </c>
    </row>
    <row r="61" spans="3:40" x14ac:dyDescent="0.3">
      <c r="C61" s="379">
        <v>22</v>
      </c>
      <c r="D61" s="379">
        <v>6</v>
      </c>
      <c r="E61" s="379">
        <v>2</v>
      </c>
      <c r="F61" s="379">
        <v>5441</v>
      </c>
      <c r="G61" s="379">
        <v>0</v>
      </c>
      <c r="H61" s="379">
        <v>1527.6</v>
      </c>
      <c r="I61" s="379">
        <v>0</v>
      </c>
      <c r="J61" s="379">
        <v>168</v>
      </c>
      <c r="K61" s="379">
        <v>951</v>
      </c>
      <c r="L61" s="379">
        <v>0</v>
      </c>
      <c r="M61" s="379">
        <v>1352</v>
      </c>
      <c r="N61" s="379">
        <v>328</v>
      </c>
      <c r="O61" s="379">
        <v>0</v>
      </c>
      <c r="P61" s="379">
        <v>0</v>
      </c>
      <c r="Q61" s="379">
        <v>0</v>
      </c>
      <c r="R61" s="379">
        <v>0</v>
      </c>
      <c r="S61" s="379">
        <v>168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336</v>
      </c>
      <c r="AI61" s="379">
        <v>0</v>
      </c>
      <c r="AJ61" s="379">
        <v>0</v>
      </c>
      <c r="AK61" s="379">
        <v>0</v>
      </c>
      <c r="AL61" s="379">
        <v>0</v>
      </c>
      <c r="AM61" s="379">
        <v>610.4</v>
      </c>
      <c r="AN61" s="379">
        <v>0</v>
      </c>
    </row>
    <row r="62" spans="3:40" x14ac:dyDescent="0.3">
      <c r="C62" s="379">
        <v>22</v>
      </c>
      <c r="D62" s="379">
        <v>6</v>
      </c>
      <c r="E62" s="379">
        <v>3</v>
      </c>
      <c r="F62" s="379">
        <v>36</v>
      </c>
      <c r="G62" s="379">
        <v>0</v>
      </c>
      <c r="H62" s="379">
        <v>36</v>
      </c>
      <c r="I62" s="379">
        <v>0</v>
      </c>
      <c r="J62" s="379">
        <v>0</v>
      </c>
      <c r="K62" s="379">
        <v>0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0</v>
      </c>
      <c r="AD62" s="379">
        <v>0</v>
      </c>
      <c r="AE62" s="379">
        <v>0</v>
      </c>
      <c r="AF62" s="379">
        <v>0</v>
      </c>
      <c r="AG62" s="379">
        <v>0</v>
      </c>
      <c r="AH62" s="379">
        <v>0</v>
      </c>
      <c r="AI62" s="379">
        <v>0</v>
      </c>
      <c r="AJ62" s="379">
        <v>0</v>
      </c>
      <c r="AK62" s="379">
        <v>0</v>
      </c>
      <c r="AL62" s="379">
        <v>0</v>
      </c>
      <c r="AM62" s="379">
        <v>0</v>
      </c>
      <c r="AN62" s="379">
        <v>0</v>
      </c>
    </row>
    <row r="63" spans="3:40" x14ac:dyDescent="0.3">
      <c r="C63" s="379">
        <v>22</v>
      </c>
      <c r="D63" s="379">
        <v>6</v>
      </c>
      <c r="E63" s="379">
        <v>4</v>
      </c>
      <c r="F63" s="379">
        <v>454</v>
      </c>
      <c r="G63" s="379">
        <v>0</v>
      </c>
      <c r="H63" s="379">
        <v>228</v>
      </c>
      <c r="I63" s="379">
        <v>0</v>
      </c>
      <c r="J63" s="379">
        <v>15</v>
      </c>
      <c r="K63" s="379">
        <v>20</v>
      </c>
      <c r="L63" s="379">
        <v>0</v>
      </c>
      <c r="M63" s="379">
        <v>164</v>
      </c>
      <c r="N63" s="379">
        <v>18</v>
      </c>
      <c r="O63" s="379">
        <v>0</v>
      </c>
      <c r="P63" s="379">
        <v>0</v>
      </c>
      <c r="Q63" s="379">
        <v>0</v>
      </c>
      <c r="R63" s="379">
        <v>0</v>
      </c>
      <c r="S63" s="379">
        <v>9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0</v>
      </c>
      <c r="AD63" s="379">
        <v>0</v>
      </c>
      <c r="AE63" s="379">
        <v>0</v>
      </c>
      <c r="AF63" s="379">
        <v>0</v>
      </c>
      <c r="AG63" s="379">
        <v>0</v>
      </c>
      <c r="AH63" s="379">
        <v>0</v>
      </c>
      <c r="AI63" s="379">
        <v>0</v>
      </c>
      <c r="AJ63" s="379">
        <v>0</v>
      </c>
      <c r="AK63" s="379">
        <v>0</v>
      </c>
      <c r="AL63" s="379">
        <v>0</v>
      </c>
      <c r="AM63" s="379">
        <v>0</v>
      </c>
      <c r="AN63" s="379">
        <v>0</v>
      </c>
    </row>
    <row r="64" spans="3:40" x14ac:dyDescent="0.3">
      <c r="C64" s="379">
        <v>22</v>
      </c>
      <c r="D64" s="379">
        <v>6</v>
      </c>
      <c r="E64" s="379">
        <v>5</v>
      </c>
      <c r="F64" s="379">
        <v>0</v>
      </c>
      <c r="G64" s="379">
        <v>0</v>
      </c>
      <c r="H64" s="379">
        <v>0</v>
      </c>
      <c r="I64" s="379">
        <v>0</v>
      </c>
      <c r="J64" s="379">
        <v>0</v>
      </c>
      <c r="K64" s="379">
        <v>0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0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0</v>
      </c>
      <c r="AD64" s="379">
        <v>0</v>
      </c>
      <c r="AE64" s="379">
        <v>0</v>
      </c>
      <c r="AF64" s="379">
        <v>0</v>
      </c>
      <c r="AG64" s="379">
        <v>0</v>
      </c>
      <c r="AH64" s="379">
        <v>0</v>
      </c>
      <c r="AI64" s="379">
        <v>0</v>
      </c>
      <c r="AJ64" s="379">
        <v>0</v>
      </c>
      <c r="AK64" s="379">
        <v>0</v>
      </c>
      <c r="AL64" s="379">
        <v>0</v>
      </c>
      <c r="AM64" s="379">
        <v>0</v>
      </c>
      <c r="AN64" s="379">
        <v>0</v>
      </c>
    </row>
    <row r="65" spans="3:40" x14ac:dyDescent="0.3">
      <c r="C65" s="379">
        <v>22</v>
      </c>
      <c r="D65" s="379">
        <v>6</v>
      </c>
      <c r="E65" s="379">
        <v>6</v>
      </c>
      <c r="F65" s="379">
        <v>1383024</v>
      </c>
      <c r="G65" s="379">
        <v>0</v>
      </c>
      <c r="H65" s="379">
        <v>666622</v>
      </c>
      <c r="I65" s="379">
        <v>0</v>
      </c>
      <c r="J65" s="379">
        <v>49180</v>
      </c>
      <c r="K65" s="379">
        <v>193357</v>
      </c>
      <c r="L65" s="379">
        <v>0</v>
      </c>
      <c r="M65" s="379">
        <v>300104</v>
      </c>
      <c r="N65" s="379">
        <v>48023</v>
      </c>
      <c r="O65" s="379">
        <v>0</v>
      </c>
      <c r="P65" s="379">
        <v>0</v>
      </c>
      <c r="Q65" s="379">
        <v>0</v>
      </c>
      <c r="R65" s="379">
        <v>0</v>
      </c>
      <c r="S65" s="379">
        <v>22026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30760</v>
      </c>
      <c r="AI65" s="379">
        <v>0</v>
      </c>
      <c r="AJ65" s="379">
        <v>0</v>
      </c>
      <c r="AK65" s="379">
        <v>0</v>
      </c>
      <c r="AL65" s="379">
        <v>0</v>
      </c>
      <c r="AM65" s="379">
        <v>72952</v>
      </c>
      <c r="AN65" s="379">
        <v>0</v>
      </c>
    </row>
    <row r="66" spans="3:40" x14ac:dyDescent="0.3">
      <c r="C66" s="379">
        <v>22</v>
      </c>
      <c r="D66" s="379">
        <v>6</v>
      </c>
      <c r="E66" s="379">
        <v>7</v>
      </c>
      <c r="F66" s="379">
        <v>0</v>
      </c>
      <c r="G66" s="379">
        <v>0</v>
      </c>
      <c r="H66" s="379">
        <v>0</v>
      </c>
      <c r="I66" s="379">
        <v>0</v>
      </c>
      <c r="J66" s="379">
        <v>0</v>
      </c>
      <c r="K66" s="379">
        <v>0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0</v>
      </c>
      <c r="AD66" s="379">
        <v>0</v>
      </c>
      <c r="AE66" s="379">
        <v>0</v>
      </c>
      <c r="AF66" s="379">
        <v>0</v>
      </c>
      <c r="AG66" s="379">
        <v>0</v>
      </c>
      <c r="AH66" s="379">
        <v>0</v>
      </c>
      <c r="AI66" s="379">
        <v>0</v>
      </c>
      <c r="AJ66" s="379">
        <v>0</v>
      </c>
      <c r="AK66" s="379">
        <v>0</v>
      </c>
      <c r="AL66" s="379">
        <v>0</v>
      </c>
      <c r="AM66" s="379">
        <v>0</v>
      </c>
      <c r="AN66" s="379">
        <v>0</v>
      </c>
    </row>
    <row r="67" spans="3:40" x14ac:dyDescent="0.3">
      <c r="C67" s="379">
        <v>22</v>
      </c>
      <c r="D67" s="379">
        <v>6</v>
      </c>
      <c r="E67" s="379">
        <v>8</v>
      </c>
      <c r="F67" s="379">
        <v>0</v>
      </c>
      <c r="G67" s="379">
        <v>0</v>
      </c>
      <c r="H67" s="379">
        <v>0</v>
      </c>
      <c r="I67" s="379">
        <v>0</v>
      </c>
      <c r="J67" s="379">
        <v>0</v>
      </c>
      <c r="K67" s="379">
        <v>0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0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0</v>
      </c>
      <c r="AF67" s="379">
        <v>0</v>
      </c>
      <c r="AG67" s="379">
        <v>0</v>
      </c>
      <c r="AH67" s="379">
        <v>0</v>
      </c>
      <c r="AI67" s="379">
        <v>0</v>
      </c>
      <c r="AJ67" s="379">
        <v>0</v>
      </c>
      <c r="AK67" s="379">
        <v>0</v>
      </c>
      <c r="AL67" s="379">
        <v>0</v>
      </c>
      <c r="AM67" s="379">
        <v>0</v>
      </c>
      <c r="AN67" s="379">
        <v>0</v>
      </c>
    </row>
    <row r="68" spans="3:40" x14ac:dyDescent="0.3">
      <c r="C68" s="379">
        <v>22</v>
      </c>
      <c r="D68" s="379">
        <v>6</v>
      </c>
      <c r="E68" s="379">
        <v>9</v>
      </c>
      <c r="F68" s="379">
        <v>13920</v>
      </c>
      <c r="G68" s="379">
        <v>0</v>
      </c>
      <c r="H68" s="379">
        <v>12420</v>
      </c>
      <c r="I68" s="379">
        <v>0</v>
      </c>
      <c r="J68" s="379">
        <v>0</v>
      </c>
      <c r="K68" s="379">
        <v>0</v>
      </c>
      <c r="L68" s="379">
        <v>0</v>
      </c>
      <c r="M68" s="379">
        <v>0</v>
      </c>
      <c r="N68" s="379">
        <v>0</v>
      </c>
      <c r="O68" s="379">
        <v>0</v>
      </c>
      <c r="P68" s="379">
        <v>0</v>
      </c>
      <c r="Q68" s="379">
        <v>0</v>
      </c>
      <c r="R68" s="379">
        <v>0</v>
      </c>
      <c r="S68" s="379">
        <v>0</v>
      </c>
      <c r="T68" s="379">
        <v>0</v>
      </c>
      <c r="U68" s="379">
        <v>0</v>
      </c>
      <c r="V68" s="379">
        <v>0</v>
      </c>
      <c r="W68" s="379">
        <v>0</v>
      </c>
      <c r="X68" s="379">
        <v>0</v>
      </c>
      <c r="Y68" s="379">
        <v>0</v>
      </c>
      <c r="Z68" s="379">
        <v>0</v>
      </c>
      <c r="AA68" s="379">
        <v>0</v>
      </c>
      <c r="AB68" s="379">
        <v>0</v>
      </c>
      <c r="AC68" s="379">
        <v>0</v>
      </c>
      <c r="AD68" s="379">
        <v>0</v>
      </c>
      <c r="AE68" s="379">
        <v>0</v>
      </c>
      <c r="AF68" s="379">
        <v>0</v>
      </c>
      <c r="AG68" s="379">
        <v>0</v>
      </c>
      <c r="AH68" s="379">
        <v>0</v>
      </c>
      <c r="AI68" s="379">
        <v>0</v>
      </c>
      <c r="AJ68" s="379">
        <v>0</v>
      </c>
      <c r="AK68" s="379">
        <v>0</v>
      </c>
      <c r="AL68" s="379">
        <v>0</v>
      </c>
      <c r="AM68" s="379">
        <v>1500</v>
      </c>
      <c r="AN68" s="379">
        <v>0</v>
      </c>
    </row>
    <row r="69" spans="3:40" x14ac:dyDescent="0.3">
      <c r="C69" s="379">
        <v>22</v>
      </c>
      <c r="D69" s="379">
        <v>6</v>
      </c>
      <c r="E69" s="379">
        <v>10</v>
      </c>
      <c r="F69" s="379">
        <v>1000</v>
      </c>
      <c r="G69" s="379">
        <v>0</v>
      </c>
      <c r="H69" s="379">
        <v>0</v>
      </c>
      <c r="I69" s="379">
        <v>0</v>
      </c>
      <c r="J69" s="379">
        <v>0</v>
      </c>
      <c r="K69" s="379">
        <v>1000</v>
      </c>
      <c r="L69" s="379">
        <v>0</v>
      </c>
      <c r="M69" s="379">
        <v>0</v>
      </c>
      <c r="N69" s="379">
        <v>0</v>
      </c>
      <c r="O69" s="379">
        <v>0</v>
      </c>
      <c r="P69" s="379">
        <v>0</v>
      </c>
      <c r="Q69" s="379">
        <v>0</v>
      </c>
      <c r="R69" s="379">
        <v>0</v>
      </c>
      <c r="S69" s="379">
        <v>0</v>
      </c>
      <c r="T69" s="379">
        <v>0</v>
      </c>
      <c r="U69" s="379">
        <v>0</v>
      </c>
      <c r="V69" s="379">
        <v>0</v>
      </c>
      <c r="W69" s="379">
        <v>0</v>
      </c>
      <c r="X69" s="379">
        <v>0</v>
      </c>
      <c r="Y69" s="379">
        <v>0</v>
      </c>
      <c r="Z69" s="379">
        <v>0</v>
      </c>
      <c r="AA69" s="379">
        <v>0</v>
      </c>
      <c r="AB69" s="379">
        <v>0</v>
      </c>
      <c r="AC69" s="379">
        <v>0</v>
      </c>
      <c r="AD69" s="379">
        <v>0</v>
      </c>
      <c r="AE69" s="379">
        <v>0</v>
      </c>
      <c r="AF69" s="379">
        <v>0</v>
      </c>
      <c r="AG69" s="379">
        <v>0</v>
      </c>
      <c r="AH69" s="379">
        <v>0</v>
      </c>
      <c r="AI69" s="379">
        <v>0</v>
      </c>
      <c r="AJ69" s="379">
        <v>0</v>
      </c>
      <c r="AK69" s="379">
        <v>0</v>
      </c>
      <c r="AL69" s="379">
        <v>0</v>
      </c>
      <c r="AM69" s="379">
        <v>0</v>
      </c>
      <c r="AN69" s="379">
        <v>0</v>
      </c>
    </row>
    <row r="70" spans="3:40" x14ac:dyDescent="0.3">
      <c r="C70" s="379">
        <v>22</v>
      </c>
      <c r="D70" s="379">
        <v>6</v>
      </c>
      <c r="E70" s="379">
        <v>11</v>
      </c>
      <c r="F70" s="379">
        <v>5550.3333333333339</v>
      </c>
      <c r="G70" s="379">
        <v>0</v>
      </c>
      <c r="H70" s="379">
        <v>3467</v>
      </c>
      <c r="I70" s="379">
        <v>0</v>
      </c>
      <c r="J70" s="379">
        <v>0</v>
      </c>
      <c r="K70" s="379">
        <v>2083.3333333333335</v>
      </c>
      <c r="L70" s="379">
        <v>0</v>
      </c>
      <c r="M70" s="379">
        <v>0</v>
      </c>
      <c r="N70" s="379">
        <v>0</v>
      </c>
      <c r="O70" s="379">
        <v>0</v>
      </c>
      <c r="P70" s="379">
        <v>0</v>
      </c>
      <c r="Q70" s="379">
        <v>0</v>
      </c>
      <c r="R70" s="379">
        <v>0</v>
      </c>
      <c r="S70" s="379">
        <v>0</v>
      </c>
      <c r="T70" s="379">
        <v>0</v>
      </c>
      <c r="U70" s="379">
        <v>0</v>
      </c>
      <c r="V70" s="379">
        <v>0</v>
      </c>
      <c r="W70" s="379">
        <v>0</v>
      </c>
      <c r="X70" s="379">
        <v>0</v>
      </c>
      <c r="Y70" s="379">
        <v>0</v>
      </c>
      <c r="Z70" s="379">
        <v>0</v>
      </c>
      <c r="AA70" s="379">
        <v>0</v>
      </c>
      <c r="AB70" s="379">
        <v>0</v>
      </c>
      <c r="AC70" s="379">
        <v>0</v>
      </c>
      <c r="AD70" s="379">
        <v>0</v>
      </c>
      <c r="AE70" s="379">
        <v>0</v>
      </c>
      <c r="AF70" s="379">
        <v>0</v>
      </c>
      <c r="AG70" s="379">
        <v>0</v>
      </c>
      <c r="AH70" s="379">
        <v>0</v>
      </c>
      <c r="AI70" s="379">
        <v>0</v>
      </c>
      <c r="AJ70" s="379">
        <v>0</v>
      </c>
      <c r="AK70" s="379">
        <v>0</v>
      </c>
      <c r="AL70" s="379">
        <v>0</v>
      </c>
      <c r="AM70" s="379">
        <v>0</v>
      </c>
      <c r="AN70" s="379">
        <v>0</v>
      </c>
    </row>
    <row r="71" spans="3:40" x14ac:dyDescent="0.3">
      <c r="C71" s="379">
        <v>22</v>
      </c>
      <c r="D71" s="379">
        <v>7</v>
      </c>
      <c r="E71" s="379">
        <v>1</v>
      </c>
      <c r="F71" s="379">
        <v>37.85</v>
      </c>
      <c r="G71" s="379">
        <v>0</v>
      </c>
      <c r="H71" s="379">
        <v>9.9499999999999993</v>
      </c>
      <c r="I71" s="379">
        <v>0</v>
      </c>
      <c r="J71" s="379">
        <v>1</v>
      </c>
      <c r="K71" s="379">
        <v>6</v>
      </c>
      <c r="L71" s="379">
        <v>0</v>
      </c>
      <c r="M71" s="379">
        <v>12</v>
      </c>
      <c r="N71" s="379">
        <v>2</v>
      </c>
      <c r="O71" s="379">
        <v>0</v>
      </c>
      <c r="P71" s="379">
        <v>0</v>
      </c>
      <c r="Q71" s="379">
        <v>0</v>
      </c>
      <c r="R71" s="379">
        <v>0</v>
      </c>
      <c r="S71" s="379">
        <v>1</v>
      </c>
      <c r="T71" s="379">
        <v>0</v>
      </c>
      <c r="U71" s="379">
        <v>0</v>
      </c>
      <c r="V71" s="379">
        <v>0</v>
      </c>
      <c r="W71" s="379">
        <v>0</v>
      </c>
      <c r="X71" s="379">
        <v>0</v>
      </c>
      <c r="Y71" s="379">
        <v>0</v>
      </c>
      <c r="Z71" s="379">
        <v>0</v>
      </c>
      <c r="AA71" s="379">
        <v>0</v>
      </c>
      <c r="AB71" s="379">
        <v>0</v>
      </c>
      <c r="AC71" s="379">
        <v>0</v>
      </c>
      <c r="AD71" s="379">
        <v>0</v>
      </c>
      <c r="AE71" s="379">
        <v>0</v>
      </c>
      <c r="AF71" s="379">
        <v>0</v>
      </c>
      <c r="AG71" s="379">
        <v>0</v>
      </c>
      <c r="AH71" s="379">
        <v>2</v>
      </c>
      <c r="AI71" s="379">
        <v>0</v>
      </c>
      <c r="AJ71" s="379">
        <v>0</v>
      </c>
      <c r="AK71" s="379">
        <v>0</v>
      </c>
      <c r="AL71" s="379">
        <v>0</v>
      </c>
      <c r="AM71" s="379">
        <v>3.9</v>
      </c>
      <c r="AN71" s="379">
        <v>0</v>
      </c>
    </row>
    <row r="72" spans="3:40" x14ac:dyDescent="0.3">
      <c r="C72" s="379">
        <v>22</v>
      </c>
      <c r="D72" s="379">
        <v>7</v>
      </c>
      <c r="E72" s="379">
        <v>2</v>
      </c>
      <c r="F72" s="379">
        <v>5498.4</v>
      </c>
      <c r="G72" s="379">
        <v>0</v>
      </c>
      <c r="H72" s="379">
        <v>1392.4</v>
      </c>
      <c r="I72" s="379">
        <v>0</v>
      </c>
      <c r="J72" s="379">
        <v>128</v>
      </c>
      <c r="K72" s="379">
        <v>1018</v>
      </c>
      <c r="L72" s="379">
        <v>0</v>
      </c>
      <c r="M72" s="379">
        <v>1688</v>
      </c>
      <c r="N72" s="379">
        <v>240</v>
      </c>
      <c r="O72" s="379">
        <v>0</v>
      </c>
      <c r="P72" s="379">
        <v>0</v>
      </c>
      <c r="Q72" s="379">
        <v>0</v>
      </c>
      <c r="R72" s="379">
        <v>0</v>
      </c>
      <c r="S72" s="379">
        <v>176</v>
      </c>
      <c r="T72" s="379">
        <v>0</v>
      </c>
      <c r="U72" s="379">
        <v>0</v>
      </c>
      <c r="V72" s="379">
        <v>0</v>
      </c>
      <c r="W72" s="379">
        <v>0</v>
      </c>
      <c r="X72" s="379">
        <v>0</v>
      </c>
      <c r="Y72" s="379">
        <v>0</v>
      </c>
      <c r="Z72" s="379">
        <v>0</v>
      </c>
      <c r="AA72" s="379">
        <v>0</v>
      </c>
      <c r="AB72" s="379">
        <v>0</v>
      </c>
      <c r="AC72" s="379">
        <v>0</v>
      </c>
      <c r="AD72" s="379">
        <v>0</v>
      </c>
      <c r="AE72" s="379">
        <v>0</v>
      </c>
      <c r="AF72" s="379">
        <v>0</v>
      </c>
      <c r="AG72" s="379">
        <v>0</v>
      </c>
      <c r="AH72" s="379">
        <v>296</v>
      </c>
      <c r="AI72" s="379">
        <v>0</v>
      </c>
      <c r="AJ72" s="379">
        <v>0</v>
      </c>
      <c r="AK72" s="379">
        <v>0</v>
      </c>
      <c r="AL72" s="379">
        <v>0</v>
      </c>
      <c r="AM72" s="379">
        <v>560</v>
      </c>
      <c r="AN72" s="379">
        <v>0</v>
      </c>
    </row>
    <row r="73" spans="3:40" x14ac:dyDescent="0.3">
      <c r="C73" s="379">
        <v>22</v>
      </c>
      <c r="D73" s="379">
        <v>7</v>
      </c>
      <c r="E73" s="379">
        <v>3</v>
      </c>
      <c r="F73" s="379">
        <v>12</v>
      </c>
      <c r="G73" s="379">
        <v>0</v>
      </c>
      <c r="H73" s="379">
        <v>12</v>
      </c>
      <c r="I73" s="379">
        <v>0</v>
      </c>
      <c r="J73" s="379">
        <v>0</v>
      </c>
      <c r="K73" s="379">
        <v>0</v>
      </c>
      <c r="L73" s="379">
        <v>0</v>
      </c>
      <c r="M73" s="379">
        <v>0</v>
      </c>
      <c r="N73" s="379">
        <v>0</v>
      </c>
      <c r="O73" s="379">
        <v>0</v>
      </c>
      <c r="P73" s="379">
        <v>0</v>
      </c>
      <c r="Q73" s="379">
        <v>0</v>
      </c>
      <c r="R73" s="379">
        <v>0</v>
      </c>
      <c r="S73" s="379">
        <v>0</v>
      </c>
      <c r="T73" s="379">
        <v>0</v>
      </c>
      <c r="U73" s="379">
        <v>0</v>
      </c>
      <c r="V73" s="379">
        <v>0</v>
      </c>
      <c r="W73" s="379">
        <v>0</v>
      </c>
      <c r="X73" s="379">
        <v>0</v>
      </c>
      <c r="Y73" s="379">
        <v>0</v>
      </c>
      <c r="Z73" s="379">
        <v>0</v>
      </c>
      <c r="AA73" s="379">
        <v>0</v>
      </c>
      <c r="AB73" s="379">
        <v>0</v>
      </c>
      <c r="AC73" s="379">
        <v>0</v>
      </c>
      <c r="AD73" s="379">
        <v>0</v>
      </c>
      <c r="AE73" s="379">
        <v>0</v>
      </c>
      <c r="AF73" s="379">
        <v>0</v>
      </c>
      <c r="AG73" s="379">
        <v>0</v>
      </c>
      <c r="AH73" s="379">
        <v>0</v>
      </c>
      <c r="AI73" s="379">
        <v>0</v>
      </c>
      <c r="AJ73" s="379">
        <v>0</v>
      </c>
      <c r="AK73" s="379">
        <v>0</v>
      </c>
      <c r="AL73" s="379">
        <v>0</v>
      </c>
      <c r="AM73" s="379">
        <v>0</v>
      </c>
      <c r="AN73" s="379">
        <v>0</v>
      </c>
    </row>
    <row r="74" spans="3:40" x14ac:dyDescent="0.3">
      <c r="C74" s="379">
        <v>22</v>
      </c>
      <c r="D74" s="379">
        <v>7</v>
      </c>
      <c r="E74" s="379">
        <v>4</v>
      </c>
      <c r="F74" s="379">
        <v>301</v>
      </c>
      <c r="G74" s="379">
        <v>0</v>
      </c>
      <c r="H74" s="379">
        <v>196</v>
      </c>
      <c r="I74" s="379">
        <v>0</v>
      </c>
      <c r="J74" s="379">
        <v>5</v>
      </c>
      <c r="K74" s="379">
        <v>4</v>
      </c>
      <c r="L74" s="379">
        <v>0</v>
      </c>
      <c r="M74" s="379">
        <v>89</v>
      </c>
      <c r="N74" s="379">
        <v>6</v>
      </c>
      <c r="O74" s="379">
        <v>0</v>
      </c>
      <c r="P74" s="379">
        <v>0</v>
      </c>
      <c r="Q74" s="379">
        <v>0</v>
      </c>
      <c r="R74" s="379">
        <v>0</v>
      </c>
      <c r="S74" s="379">
        <v>1</v>
      </c>
      <c r="T74" s="379">
        <v>0</v>
      </c>
      <c r="U74" s="379">
        <v>0</v>
      </c>
      <c r="V74" s="379">
        <v>0</v>
      </c>
      <c r="W74" s="379">
        <v>0</v>
      </c>
      <c r="X74" s="379">
        <v>0</v>
      </c>
      <c r="Y74" s="379">
        <v>0</v>
      </c>
      <c r="Z74" s="379">
        <v>0</v>
      </c>
      <c r="AA74" s="379">
        <v>0</v>
      </c>
      <c r="AB74" s="379">
        <v>0</v>
      </c>
      <c r="AC74" s="379">
        <v>0</v>
      </c>
      <c r="AD74" s="379">
        <v>0</v>
      </c>
      <c r="AE74" s="379">
        <v>0</v>
      </c>
      <c r="AF74" s="379">
        <v>0</v>
      </c>
      <c r="AG74" s="379">
        <v>0</v>
      </c>
      <c r="AH74" s="379">
        <v>0</v>
      </c>
      <c r="AI74" s="379">
        <v>0</v>
      </c>
      <c r="AJ74" s="379">
        <v>0</v>
      </c>
      <c r="AK74" s="379">
        <v>0</v>
      </c>
      <c r="AL74" s="379">
        <v>0</v>
      </c>
      <c r="AM74" s="379">
        <v>0</v>
      </c>
      <c r="AN74" s="379">
        <v>0</v>
      </c>
    </row>
    <row r="75" spans="3:40" x14ac:dyDescent="0.3">
      <c r="C75" s="379">
        <v>22</v>
      </c>
      <c r="D75" s="379">
        <v>7</v>
      </c>
      <c r="E75" s="379">
        <v>5</v>
      </c>
      <c r="F75" s="379">
        <v>0</v>
      </c>
      <c r="G75" s="379">
        <v>0</v>
      </c>
      <c r="H75" s="379">
        <v>0</v>
      </c>
      <c r="I75" s="379">
        <v>0</v>
      </c>
      <c r="J75" s="379">
        <v>0</v>
      </c>
      <c r="K75" s="379">
        <v>0</v>
      </c>
      <c r="L75" s="379">
        <v>0</v>
      </c>
      <c r="M75" s="379">
        <v>0</v>
      </c>
      <c r="N75" s="379">
        <v>0</v>
      </c>
      <c r="O75" s="379">
        <v>0</v>
      </c>
      <c r="P75" s="379">
        <v>0</v>
      </c>
      <c r="Q75" s="379">
        <v>0</v>
      </c>
      <c r="R75" s="379">
        <v>0</v>
      </c>
      <c r="S75" s="379">
        <v>0</v>
      </c>
      <c r="T75" s="379">
        <v>0</v>
      </c>
      <c r="U75" s="379">
        <v>0</v>
      </c>
      <c r="V75" s="379">
        <v>0</v>
      </c>
      <c r="W75" s="379">
        <v>0</v>
      </c>
      <c r="X75" s="379">
        <v>0</v>
      </c>
      <c r="Y75" s="379">
        <v>0</v>
      </c>
      <c r="Z75" s="379">
        <v>0</v>
      </c>
      <c r="AA75" s="379">
        <v>0</v>
      </c>
      <c r="AB75" s="379">
        <v>0</v>
      </c>
      <c r="AC75" s="379">
        <v>0</v>
      </c>
      <c r="AD75" s="379">
        <v>0</v>
      </c>
      <c r="AE75" s="379">
        <v>0</v>
      </c>
      <c r="AF75" s="379">
        <v>0</v>
      </c>
      <c r="AG75" s="379">
        <v>0</v>
      </c>
      <c r="AH75" s="379">
        <v>0</v>
      </c>
      <c r="AI75" s="379">
        <v>0</v>
      </c>
      <c r="AJ75" s="379">
        <v>0</v>
      </c>
      <c r="AK75" s="379">
        <v>0</v>
      </c>
      <c r="AL75" s="379">
        <v>0</v>
      </c>
      <c r="AM75" s="379">
        <v>0</v>
      </c>
      <c r="AN75" s="379">
        <v>0</v>
      </c>
    </row>
    <row r="76" spans="3:40" x14ac:dyDescent="0.3">
      <c r="C76" s="379">
        <v>22</v>
      </c>
      <c r="D76" s="379">
        <v>7</v>
      </c>
      <c r="E76" s="379">
        <v>6</v>
      </c>
      <c r="F76" s="379">
        <v>2029898</v>
      </c>
      <c r="G76" s="379">
        <v>0</v>
      </c>
      <c r="H76" s="379">
        <v>993834</v>
      </c>
      <c r="I76" s="379">
        <v>0</v>
      </c>
      <c r="J76" s="379">
        <v>66400</v>
      </c>
      <c r="K76" s="379">
        <v>276340</v>
      </c>
      <c r="L76" s="379">
        <v>0</v>
      </c>
      <c r="M76" s="379">
        <v>456509</v>
      </c>
      <c r="N76" s="379">
        <v>65558</v>
      </c>
      <c r="O76" s="379">
        <v>0</v>
      </c>
      <c r="P76" s="379">
        <v>0</v>
      </c>
      <c r="Q76" s="379">
        <v>0</v>
      </c>
      <c r="R76" s="379">
        <v>0</v>
      </c>
      <c r="S76" s="379">
        <v>29132</v>
      </c>
      <c r="T76" s="379">
        <v>0</v>
      </c>
      <c r="U76" s="379">
        <v>0</v>
      </c>
      <c r="V76" s="379">
        <v>0</v>
      </c>
      <c r="W76" s="379">
        <v>0</v>
      </c>
      <c r="X76" s="379">
        <v>0</v>
      </c>
      <c r="Y76" s="379">
        <v>0</v>
      </c>
      <c r="Z76" s="379">
        <v>0</v>
      </c>
      <c r="AA76" s="379">
        <v>0</v>
      </c>
      <c r="AB76" s="379">
        <v>0</v>
      </c>
      <c r="AC76" s="379">
        <v>0</v>
      </c>
      <c r="AD76" s="379">
        <v>0</v>
      </c>
      <c r="AE76" s="379">
        <v>0</v>
      </c>
      <c r="AF76" s="379">
        <v>0</v>
      </c>
      <c r="AG76" s="379">
        <v>0</v>
      </c>
      <c r="AH76" s="379">
        <v>45281</v>
      </c>
      <c r="AI76" s="379">
        <v>0</v>
      </c>
      <c r="AJ76" s="379">
        <v>0</v>
      </c>
      <c r="AK76" s="379">
        <v>0</v>
      </c>
      <c r="AL76" s="379">
        <v>0</v>
      </c>
      <c r="AM76" s="379">
        <v>96844</v>
      </c>
      <c r="AN76" s="379">
        <v>0</v>
      </c>
    </row>
    <row r="77" spans="3:40" x14ac:dyDescent="0.3">
      <c r="C77" s="379">
        <v>22</v>
      </c>
      <c r="D77" s="379">
        <v>7</v>
      </c>
      <c r="E77" s="379">
        <v>7</v>
      </c>
      <c r="F77" s="379">
        <v>0</v>
      </c>
      <c r="G77" s="379">
        <v>0</v>
      </c>
      <c r="H77" s="379">
        <v>0</v>
      </c>
      <c r="I77" s="379">
        <v>0</v>
      </c>
      <c r="J77" s="379">
        <v>0</v>
      </c>
      <c r="K77" s="379">
        <v>0</v>
      </c>
      <c r="L77" s="379">
        <v>0</v>
      </c>
      <c r="M77" s="379">
        <v>0</v>
      </c>
      <c r="N77" s="379">
        <v>0</v>
      </c>
      <c r="O77" s="379">
        <v>0</v>
      </c>
      <c r="P77" s="379">
        <v>0</v>
      </c>
      <c r="Q77" s="379">
        <v>0</v>
      </c>
      <c r="R77" s="379">
        <v>0</v>
      </c>
      <c r="S77" s="379">
        <v>0</v>
      </c>
      <c r="T77" s="379">
        <v>0</v>
      </c>
      <c r="U77" s="379">
        <v>0</v>
      </c>
      <c r="V77" s="379">
        <v>0</v>
      </c>
      <c r="W77" s="379">
        <v>0</v>
      </c>
      <c r="X77" s="379">
        <v>0</v>
      </c>
      <c r="Y77" s="379">
        <v>0</v>
      </c>
      <c r="Z77" s="379">
        <v>0</v>
      </c>
      <c r="AA77" s="379">
        <v>0</v>
      </c>
      <c r="AB77" s="379">
        <v>0</v>
      </c>
      <c r="AC77" s="379">
        <v>0</v>
      </c>
      <c r="AD77" s="379">
        <v>0</v>
      </c>
      <c r="AE77" s="379">
        <v>0</v>
      </c>
      <c r="AF77" s="379">
        <v>0</v>
      </c>
      <c r="AG77" s="379">
        <v>0</v>
      </c>
      <c r="AH77" s="379">
        <v>0</v>
      </c>
      <c r="AI77" s="379">
        <v>0</v>
      </c>
      <c r="AJ77" s="379">
        <v>0</v>
      </c>
      <c r="AK77" s="379">
        <v>0</v>
      </c>
      <c r="AL77" s="379">
        <v>0</v>
      </c>
      <c r="AM77" s="379">
        <v>0</v>
      </c>
      <c r="AN77" s="379">
        <v>0</v>
      </c>
    </row>
    <row r="78" spans="3:40" x14ac:dyDescent="0.3">
      <c r="C78" s="379">
        <v>22</v>
      </c>
      <c r="D78" s="379">
        <v>7</v>
      </c>
      <c r="E78" s="379">
        <v>8</v>
      </c>
      <c r="F78" s="379">
        <v>0</v>
      </c>
      <c r="G78" s="379">
        <v>0</v>
      </c>
      <c r="H78" s="379">
        <v>0</v>
      </c>
      <c r="I78" s="379">
        <v>0</v>
      </c>
      <c r="J78" s="379">
        <v>0</v>
      </c>
      <c r="K78" s="379">
        <v>0</v>
      </c>
      <c r="L78" s="379">
        <v>0</v>
      </c>
      <c r="M78" s="379">
        <v>0</v>
      </c>
      <c r="N78" s="379">
        <v>0</v>
      </c>
      <c r="O78" s="379">
        <v>0</v>
      </c>
      <c r="P78" s="379">
        <v>0</v>
      </c>
      <c r="Q78" s="379">
        <v>0</v>
      </c>
      <c r="R78" s="379">
        <v>0</v>
      </c>
      <c r="S78" s="379">
        <v>0</v>
      </c>
      <c r="T78" s="379">
        <v>0</v>
      </c>
      <c r="U78" s="379">
        <v>0</v>
      </c>
      <c r="V78" s="379">
        <v>0</v>
      </c>
      <c r="W78" s="379">
        <v>0</v>
      </c>
      <c r="X78" s="379">
        <v>0</v>
      </c>
      <c r="Y78" s="379">
        <v>0</v>
      </c>
      <c r="Z78" s="379">
        <v>0</v>
      </c>
      <c r="AA78" s="379">
        <v>0</v>
      </c>
      <c r="AB78" s="379">
        <v>0</v>
      </c>
      <c r="AC78" s="379">
        <v>0</v>
      </c>
      <c r="AD78" s="379">
        <v>0</v>
      </c>
      <c r="AE78" s="379">
        <v>0</v>
      </c>
      <c r="AF78" s="379">
        <v>0</v>
      </c>
      <c r="AG78" s="379">
        <v>0</v>
      </c>
      <c r="AH78" s="379">
        <v>0</v>
      </c>
      <c r="AI78" s="379">
        <v>0</v>
      </c>
      <c r="AJ78" s="379">
        <v>0</v>
      </c>
      <c r="AK78" s="379">
        <v>0</v>
      </c>
      <c r="AL78" s="379">
        <v>0</v>
      </c>
      <c r="AM78" s="379">
        <v>0</v>
      </c>
      <c r="AN78" s="379">
        <v>0</v>
      </c>
    </row>
    <row r="79" spans="3:40" x14ac:dyDescent="0.3">
      <c r="C79" s="379">
        <v>22</v>
      </c>
      <c r="D79" s="379">
        <v>7</v>
      </c>
      <c r="E79" s="379">
        <v>9</v>
      </c>
      <c r="F79" s="379">
        <v>645624</v>
      </c>
      <c r="G79" s="379">
        <v>0</v>
      </c>
      <c r="H79" s="379">
        <v>343221</v>
      </c>
      <c r="I79" s="379">
        <v>0</v>
      </c>
      <c r="J79" s="379">
        <v>20623</v>
      </c>
      <c r="K79" s="379">
        <v>76110</v>
      </c>
      <c r="L79" s="379">
        <v>0</v>
      </c>
      <c r="M79" s="379">
        <v>138590</v>
      </c>
      <c r="N79" s="379">
        <v>18504</v>
      </c>
      <c r="O79" s="379">
        <v>0</v>
      </c>
      <c r="P79" s="379">
        <v>0</v>
      </c>
      <c r="Q79" s="379">
        <v>0</v>
      </c>
      <c r="R79" s="379">
        <v>0</v>
      </c>
      <c r="S79" s="379">
        <v>8832</v>
      </c>
      <c r="T79" s="379">
        <v>0</v>
      </c>
      <c r="U79" s="379">
        <v>0</v>
      </c>
      <c r="V79" s="379">
        <v>0</v>
      </c>
      <c r="W79" s="379">
        <v>0</v>
      </c>
      <c r="X79" s="379">
        <v>0</v>
      </c>
      <c r="Y79" s="379">
        <v>0</v>
      </c>
      <c r="Z79" s="379">
        <v>0</v>
      </c>
      <c r="AA79" s="379">
        <v>0</v>
      </c>
      <c r="AB79" s="379">
        <v>0</v>
      </c>
      <c r="AC79" s="379">
        <v>0</v>
      </c>
      <c r="AD79" s="379">
        <v>0</v>
      </c>
      <c r="AE79" s="379">
        <v>0</v>
      </c>
      <c r="AF79" s="379">
        <v>0</v>
      </c>
      <c r="AG79" s="379">
        <v>0</v>
      </c>
      <c r="AH79" s="379">
        <v>14144</v>
      </c>
      <c r="AI79" s="379">
        <v>0</v>
      </c>
      <c r="AJ79" s="379">
        <v>0</v>
      </c>
      <c r="AK79" s="379">
        <v>0</v>
      </c>
      <c r="AL79" s="379">
        <v>0</v>
      </c>
      <c r="AM79" s="379">
        <v>25600</v>
      </c>
      <c r="AN79" s="379">
        <v>0</v>
      </c>
    </row>
    <row r="80" spans="3:40" x14ac:dyDescent="0.3">
      <c r="C80" s="379">
        <v>22</v>
      </c>
      <c r="D80" s="379">
        <v>7</v>
      </c>
      <c r="E80" s="379">
        <v>10</v>
      </c>
      <c r="F80" s="379">
        <v>450</v>
      </c>
      <c r="G80" s="379">
        <v>0</v>
      </c>
      <c r="H80" s="379">
        <v>450</v>
      </c>
      <c r="I80" s="379">
        <v>0</v>
      </c>
      <c r="J80" s="379">
        <v>0</v>
      </c>
      <c r="K80" s="379">
        <v>0</v>
      </c>
      <c r="L80" s="379">
        <v>0</v>
      </c>
      <c r="M80" s="379">
        <v>0</v>
      </c>
      <c r="N80" s="379">
        <v>0</v>
      </c>
      <c r="O80" s="379">
        <v>0</v>
      </c>
      <c r="P80" s="379">
        <v>0</v>
      </c>
      <c r="Q80" s="379">
        <v>0</v>
      </c>
      <c r="R80" s="379">
        <v>0</v>
      </c>
      <c r="S80" s="379">
        <v>0</v>
      </c>
      <c r="T80" s="379">
        <v>0</v>
      </c>
      <c r="U80" s="379">
        <v>0</v>
      </c>
      <c r="V80" s="379">
        <v>0</v>
      </c>
      <c r="W80" s="379">
        <v>0</v>
      </c>
      <c r="X80" s="379">
        <v>0</v>
      </c>
      <c r="Y80" s="379">
        <v>0</v>
      </c>
      <c r="Z80" s="379">
        <v>0</v>
      </c>
      <c r="AA80" s="379">
        <v>0</v>
      </c>
      <c r="AB80" s="379">
        <v>0</v>
      </c>
      <c r="AC80" s="379">
        <v>0</v>
      </c>
      <c r="AD80" s="379">
        <v>0</v>
      </c>
      <c r="AE80" s="379">
        <v>0</v>
      </c>
      <c r="AF80" s="379">
        <v>0</v>
      </c>
      <c r="AG80" s="379">
        <v>0</v>
      </c>
      <c r="AH80" s="379">
        <v>0</v>
      </c>
      <c r="AI80" s="379">
        <v>0</v>
      </c>
      <c r="AJ80" s="379">
        <v>0</v>
      </c>
      <c r="AK80" s="379">
        <v>0</v>
      </c>
      <c r="AL80" s="379">
        <v>0</v>
      </c>
      <c r="AM80" s="379">
        <v>0</v>
      </c>
      <c r="AN80" s="379">
        <v>0</v>
      </c>
    </row>
    <row r="81" spans="3:40" x14ac:dyDescent="0.3">
      <c r="C81" s="379">
        <v>22</v>
      </c>
      <c r="D81" s="379">
        <v>7</v>
      </c>
      <c r="E81" s="379">
        <v>11</v>
      </c>
      <c r="F81" s="379">
        <v>5550.3333333333339</v>
      </c>
      <c r="G81" s="379">
        <v>0</v>
      </c>
      <c r="H81" s="379">
        <v>3467</v>
      </c>
      <c r="I81" s="379">
        <v>0</v>
      </c>
      <c r="J81" s="379">
        <v>0</v>
      </c>
      <c r="K81" s="379">
        <v>2083.3333333333335</v>
      </c>
      <c r="L81" s="379">
        <v>0</v>
      </c>
      <c r="M81" s="379">
        <v>0</v>
      </c>
      <c r="N81" s="379">
        <v>0</v>
      </c>
      <c r="O81" s="379">
        <v>0</v>
      </c>
      <c r="P81" s="379">
        <v>0</v>
      </c>
      <c r="Q81" s="379">
        <v>0</v>
      </c>
      <c r="R81" s="379">
        <v>0</v>
      </c>
      <c r="S81" s="379">
        <v>0</v>
      </c>
      <c r="T81" s="379">
        <v>0</v>
      </c>
      <c r="U81" s="379">
        <v>0</v>
      </c>
      <c r="V81" s="379">
        <v>0</v>
      </c>
      <c r="W81" s="379">
        <v>0</v>
      </c>
      <c r="X81" s="379">
        <v>0</v>
      </c>
      <c r="Y81" s="379">
        <v>0</v>
      </c>
      <c r="Z81" s="379">
        <v>0</v>
      </c>
      <c r="AA81" s="379">
        <v>0</v>
      </c>
      <c r="AB81" s="379">
        <v>0</v>
      </c>
      <c r="AC81" s="379">
        <v>0</v>
      </c>
      <c r="AD81" s="379">
        <v>0</v>
      </c>
      <c r="AE81" s="379">
        <v>0</v>
      </c>
      <c r="AF81" s="379">
        <v>0</v>
      </c>
      <c r="AG81" s="379">
        <v>0</v>
      </c>
      <c r="AH81" s="379">
        <v>0</v>
      </c>
      <c r="AI81" s="379">
        <v>0</v>
      </c>
      <c r="AJ81" s="379">
        <v>0</v>
      </c>
      <c r="AK81" s="379">
        <v>0</v>
      </c>
      <c r="AL81" s="379">
        <v>0</v>
      </c>
      <c r="AM81" s="379">
        <v>0</v>
      </c>
      <c r="AN81" s="379">
        <v>0</v>
      </c>
    </row>
    <row r="82" spans="3:40" x14ac:dyDescent="0.3">
      <c r="C82" s="379">
        <v>22</v>
      </c>
      <c r="D82" s="379">
        <v>8</v>
      </c>
      <c r="E82" s="379">
        <v>1</v>
      </c>
      <c r="F82" s="379">
        <v>36.85</v>
      </c>
      <c r="G82" s="379">
        <v>0</v>
      </c>
      <c r="H82" s="379">
        <v>9.9499999999999993</v>
      </c>
      <c r="I82" s="379">
        <v>0</v>
      </c>
      <c r="J82" s="379">
        <v>1</v>
      </c>
      <c r="K82" s="379">
        <v>6</v>
      </c>
      <c r="L82" s="379">
        <v>0</v>
      </c>
      <c r="M82" s="379">
        <v>11</v>
      </c>
      <c r="N82" s="379">
        <v>2</v>
      </c>
      <c r="O82" s="379">
        <v>0</v>
      </c>
      <c r="P82" s="379">
        <v>0</v>
      </c>
      <c r="Q82" s="379">
        <v>0</v>
      </c>
      <c r="R82" s="379">
        <v>0</v>
      </c>
      <c r="S82" s="379">
        <v>1</v>
      </c>
      <c r="T82" s="379">
        <v>0</v>
      </c>
      <c r="U82" s="379">
        <v>0</v>
      </c>
      <c r="V82" s="379">
        <v>0</v>
      </c>
      <c r="W82" s="379">
        <v>0</v>
      </c>
      <c r="X82" s="379">
        <v>0</v>
      </c>
      <c r="Y82" s="379">
        <v>0</v>
      </c>
      <c r="Z82" s="379">
        <v>0</v>
      </c>
      <c r="AA82" s="379">
        <v>0</v>
      </c>
      <c r="AB82" s="379">
        <v>0</v>
      </c>
      <c r="AC82" s="379">
        <v>0</v>
      </c>
      <c r="AD82" s="379">
        <v>0</v>
      </c>
      <c r="AE82" s="379">
        <v>0</v>
      </c>
      <c r="AF82" s="379">
        <v>0</v>
      </c>
      <c r="AG82" s="379">
        <v>0</v>
      </c>
      <c r="AH82" s="379">
        <v>2</v>
      </c>
      <c r="AI82" s="379">
        <v>0</v>
      </c>
      <c r="AJ82" s="379">
        <v>0</v>
      </c>
      <c r="AK82" s="379">
        <v>0</v>
      </c>
      <c r="AL82" s="379">
        <v>0</v>
      </c>
      <c r="AM82" s="379">
        <v>3.9</v>
      </c>
      <c r="AN82" s="379">
        <v>0</v>
      </c>
    </row>
    <row r="83" spans="3:40" x14ac:dyDescent="0.3">
      <c r="C83" s="379">
        <v>22</v>
      </c>
      <c r="D83" s="379">
        <v>8</v>
      </c>
      <c r="E83" s="379">
        <v>2</v>
      </c>
      <c r="F83" s="379">
        <v>4043.6</v>
      </c>
      <c r="G83" s="379">
        <v>0</v>
      </c>
      <c r="H83" s="379">
        <v>1350</v>
      </c>
      <c r="I83" s="379">
        <v>0</v>
      </c>
      <c r="J83" s="379">
        <v>104</v>
      </c>
      <c r="K83" s="379">
        <v>292</v>
      </c>
      <c r="L83" s="379">
        <v>0</v>
      </c>
      <c r="M83" s="379">
        <v>1312</v>
      </c>
      <c r="N83" s="379">
        <v>232</v>
      </c>
      <c r="O83" s="379">
        <v>0</v>
      </c>
      <c r="P83" s="379">
        <v>0</v>
      </c>
      <c r="Q83" s="379">
        <v>0</v>
      </c>
      <c r="R83" s="379">
        <v>0</v>
      </c>
      <c r="S83" s="379">
        <v>48</v>
      </c>
      <c r="T83" s="379">
        <v>0</v>
      </c>
      <c r="U83" s="379">
        <v>0</v>
      </c>
      <c r="V83" s="379">
        <v>0</v>
      </c>
      <c r="W83" s="379">
        <v>0</v>
      </c>
      <c r="X83" s="379">
        <v>0</v>
      </c>
      <c r="Y83" s="379">
        <v>0</v>
      </c>
      <c r="Z83" s="379">
        <v>0</v>
      </c>
      <c r="AA83" s="379">
        <v>0</v>
      </c>
      <c r="AB83" s="379">
        <v>0</v>
      </c>
      <c r="AC83" s="379">
        <v>0</v>
      </c>
      <c r="AD83" s="379">
        <v>0</v>
      </c>
      <c r="AE83" s="379">
        <v>0</v>
      </c>
      <c r="AF83" s="379">
        <v>0</v>
      </c>
      <c r="AG83" s="379">
        <v>0</v>
      </c>
      <c r="AH83" s="379">
        <v>184</v>
      </c>
      <c r="AI83" s="379">
        <v>0</v>
      </c>
      <c r="AJ83" s="379">
        <v>0</v>
      </c>
      <c r="AK83" s="379">
        <v>0</v>
      </c>
      <c r="AL83" s="379">
        <v>0</v>
      </c>
      <c r="AM83" s="379">
        <v>521.6</v>
      </c>
      <c r="AN83" s="379">
        <v>0</v>
      </c>
    </row>
    <row r="84" spans="3:40" x14ac:dyDescent="0.3">
      <c r="C84" s="379">
        <v>22</v>
      </c>
      <c r="D84" s="379">
        <v>8</v>
      </c>
      <c r="E84" s="379">
        <v>3</v>
      </c>
      <c r="F84" s="379">
        <v>12</v>
      </c>
      <c r="G84" s="379">
        <v>0</v>
      </c>
      <c r="H84" s="379">
        <v>12</v>
      </c>
      <c r="I84" s="379">
        <v>0</v>
      </c>
      <c r="J84" s="379">
        <v>0</v>
      </c>
      <c r="K84" s="379">
        <v>0</v>
      </c>
      <c r="L84" s="379">
        <v>0</v>
      </c>
      <c r="M84" s="379">
        <v>0</v>
      </c>
      <c r="N84" s="379">
        <v>0</v>
      </c>
      <c r="O84" s="379">
        <v>0</v>
      </c>
      <c r="P84" s="379">
        <v>0</v>
      </c>
      <c r="Q84" s="379">
        <v>0</v>
      </c>
      <c r="R84" s="379">
        <v>0</v>
      </c>
      <c r="S84" s="379">
        <v>0</v>
      </c>
      <c r="T84" s="379">
        <v>0</v>
      </c>
      <c r="U84" s="379">
        <v>0</v>
      </c>
      <c r="V84" s="379">
        <v>0</v>
      </c>
      <c r="W84" s="379">
        <v>0</v>
      </c>
      <c r="X84" s="379">
        <v>0</v>
      </c>
      <c r="Y84" s="379">
        <v>0</v>
      </c>
      <c r="Z84" s="379">
        <v>0</v>
      </c>
      <c r="AA84" s="379">
        <v>0</v>
      </c>
      <c r="AB84" s="379">
        <v>0</v>
      </c>
      <c r="AC84" s="379">
        <v>0</v>
      </c>
      <c r="AD84" s="379">
        <v>0</v>
      </c>
      <c r="AE84" s="379">
        <v>0</v>
      </c>
      <c r="AF84" s="379">
        <v>0</v>
      </c>
      <c r="AG84" s="379">
        <v>0</v>
      </c>
      <c r="AH84" s="379">
        <v>0</v>
      </c>
      <c r="AI84" s="379">
        <v>0</v>
      </c>
      <c r="AJ84" s="379">
        <v>0</v>
      </c>
      <c r="AK84" s="379">
        <v>0</v>
      </c>
      <c r="AL84" s="379">
        <v>0</v>
      </c>
      <c r="AM84" s="379">
        <v>0</v>
      </c>
      <c r="AN84" s="379">
        <v>0</v>
      </c>
    </row>
    <row r="85" spans="3:40" x14ac:dyDescent="0.3">
      <c r="C85" s="379">
        <v>22</v>
      </c>
      <c r="D85" s="379">
        <v>8</v>
      </c>
      <c r="E85" s="379">
        <v>4</v>
      </c>
      <c r="F85" s="379">
        <v>316</v>
      </c>
      <c r="G85" s="379">
        <v>0</v>
      </c>
      <c r="H85" s="379">
        <v>163</v>
      </c>
      <c r="I85" s="379">
        <v>0</v>
      </c>
      <c r="J85" s="379">
        <v>6</v>
      </c>
      <c r="K85" s="379">
        <v>10</v>
      </c>
      <c r="L85" s="379">
        <v>0</v>
      </c>
      <c r="M85" s="379">
        <v>122</v>
      </c>
      <c r="N85" s="379">
        <v>10</v>
      </c>
      <c r="O85" s="379">
        <v>0</v>
      </c>
      <c r="P85" s="379">
        <v>0</v>
      </c>
      <c r="Q85" s="379">
        <v>0</v>
      </c>
      <c r="R85" s="379">
        <v>0</v>
      </c>
      <c r="S85" s="379">
        <v>5</v>
      </c>
      <c r="T85" s="379">
        <v>0</v>
      </c>
      <c r="U85" s="379">
        <v>0</v>
      </c>
      <c r="V85" s="379">
        <v>0</v>
      </c>
      <c r="W85" s="379">
        <v>0</v>
      </c>
      <c r="X85" s="379">
        <v>0</v>
      </c>
      <c r="Y85" s="379">
        <v>0</v>
      </c>
      <c r="Z85" s="379">
        <v>0</v>
      </c>
      <c r="AA85" s="379">
        <v>0</v>
      </c>
      <c r="AB85" s="379">
        <v>0</v>
      </c>
      <c r="AC85" s="379">
        <v>0</v>
      </c>
      <c r="AD85" s="379">
        <v>0</v>
      </c>
      <c r="AE85" s="379">
        <v>0</v>
      </c>
      <c r="AF85" s="379">
        <v>0</v>
      </c>
      <c r="AG85" s="379">
        <v>0</v>
      </c>
      <c r="AH85" s="379">
        <v>0</v>
      </c>
      <c r="AI85" s="379">
        <v>0</v>
      </c>
      <c r="AJ85" s="379">
        <v>0</v>
      </c>
      <c r="AK85" s="379">
        <v>0</v>
      </c>
      <c r="AL85" s="379">
        <v>0</v>
      </c>
      <c r="AM85" s="379">
        <v>0</v>
      </c>
      <c r="AN85" s="379">
        <v>0</v>
      </c>
    </row>
    <row r="86" spans="3:40" x14ac:dyDescent="0.3">
      <c r="C86" s="379">
        <v>22</v>
      </c>
      <c r="D86" s="379">
        <v>8</v>
      </c>
      <c r="E86" s="379">
        <v>5</v>
      </c>
      <c r="F86" s="379">
        <v>0</v>
      </c>
      <c r="G86" s="379">
        <v>0</v>
      </c>
      <c r="H86" s="379">
        <v>0</v>
      </c>
      <c r="I86" s="379">
        <v>0</v>
      </c>
      <c r="J86" s="379">
        <v>0</v>
      </c>
      <c r="K86" s="379">
        <v>0</v>
      </c>
      <c r="L86" s="379">
        <v>0</v>
      </c>
      <c r="M86" s="379">
        <v>0</v>
      </c>
      <c r="N86" s="379">
        <v>0</v>
      </c>
      <c r="O86" s="379">
        <v>0</v>
      </c>
      <c r="P86" s="379">
        <v>0</v>
      </c>
      <c r="Q86" s="379">
        <v>0</v>
      </c>
      <c r="R86" s="379">
        <v>0</v>
      </c>
      <c r="S86" s="379">
        <v>0</v>
      </c>
      <c r="T86" s="379">
        <v>0</v>
      </c>
      <c r="U86" s="379">
        <v>0</v>
      </c>
      <c r="V86" s="379">
        <v>0</v>
      </c>
      <c r="W86" s="379">
        <v>0</v>
      </c>
      <c r="X86" s="379">
        <v>0</v>
      </c>
      <c r="Y86" s="379">
        <v>0</v>
      </c>
      <c r="Z86" s="379">
        <v>0</v>
      </c>
      <c r="AA86" s="379">
        <v>0</v>
      </c>
      <c r="AB86" s="379">
        <v>0</v>
      </c>
      <c r="AC86" s="379">
        <v>0</v>
      </c>
      <c r="AD86" s="379">
        <v>0</v>
      </c>
      <c r="AE86" s="379">
        <v>0</v>
      </c>
      <c r="AF86" s="379">
        <v>0</v>
      </c>
      <c r="AG86" s="379">
        <v>0</v>
      </c>
      <c r="AH86" s="379">
        <v>0</v>
      </c>
      <c r="AI86" s="379">
        <v>0</v>
      </c>
      <c r="AJ86" s="379">
        <v>0</v>
      </c>
      <c r="AK86" s="379">
        <v>0</v>
      </c>
      <c r="AL86" s="379">
        <v>0</v>
      </c>
      <c r="AM86" s="379">
        <v>0</v>
      </c>
      <c r="AN86" s="379">
        <v>0</v>
      </c>
    </row>
    <row r="87" spans="3:40" x14ac:dyDescent="0.3">
      <c r="C87" s="379">
        <v>22</v>
      </c>
      <c r="D87" s="379">
        <v>8</v>
      </c>
      <c r="E87" s="379">
        <v>6</v>
      </c>
      <c r="F87" s="379">
        <v>1337844</v>
      </c>
      <c r="G87" s="379">
        <v>0</v>
      </c>
      <c r="H87" s="379">
        <v>619081</v>
      </c>
      <c r="I87" s="379">
        <v>0</v>
      </c>
      <c r="J87" s="379">
        <v>44978</v>
      </c>
      <c r="K87" s="379">
        <v>190519</v>
      </c>
      <c r="L87" s="379">
        <v>0</v>
      </c>
      <c r="M87" s="379">
        <v>306809</v>
      </c>
      <c r="N87" s="379">
        <v>46144</v>
      </c>
      <c r="O87" s="379">
        <v>0</v>
      </c>
      <c r="P87" s="379">
        <v>0</v>
      </c>
      <c r="Q87" s="379">
        <v>0</v>
      </c>
      <c r="R87" s="379">
        <v>0</v>
      </c>
      <c r="S87" s="379">
        <v>20510</v>
      </c>
      <c r="T87" s="379">
        <v>0</v>
      </c>
      <c r="U87" s="379">
        <v>0</v>
      </c>
      <c r="V87" s="379">
        <v>0</v>
      </c>
      <c r="W87" s="379">
        <v>0</v>
      </c>
      <c r="X87" s="379">
        <v>0</v>
      </c>
      <c r="Y87" s="379">
        <v>7000</v>
      </c>
      <c r="Z87" s="379">
        <v>0</v>
      </c>
      <c r="AA87" s="379">
        <v>0</v>
      </c>
      <c r="AB87" s="379">
        <v>0</v>
      </c>
      <c r="AC87" s="379">
        <v>0</v>
      </c>
      <c r="AD87" s="379">
        <v>0</v>
      </c>
      <c r="AE87" s="379">
        <v>0</v>
      </c>
      <c r="AF87" s="379">
        <v>0</v>
      </c>
      <c r="AG87" s="379">
        <v>0</v>
      </c>
      <c r="AH87" s="379">
        <v>30334</v>
      </c>
      <c r="AI87" s="379">
        <v>0</v>
      </c>
      <c r="AJ87" s="379">
        <v>0</v>
      </c>
      <c r="AK87" s="379">
        <v>0</v>
      </c>
      <c r="AL87" s="379">
        <v>0</v>
      </c>
      <c r="AM87" s="379">
        <v>72469</v>
      </c>
      <c r="AN87" s="379">
        <v>0</v>
      </c>
    </row>
    <row r="88" spans="3:40" x14ac:dyDescent="0.3">
      <c r="C88" s="379">
        <v>22</v>
      </c>
      <c r="D88" s="379">
        <v>8</v>
      </c>
      <c r="E88" s="379">
        <v>7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  <c r="L88" s="379">
        <v>0</v>
      </c>
      <c r="M88" s="379">
        <v>0</v>
      </c>
      <c r="N88" s="379">
        <v>0</v>
      </c>
      <c r="O88" s="379">
        <v>0</v>
      </c>
      <c r="P88" s="379">
        <v>0</v>
      </c>
      <c r="Q88" s="379">
        <v>0</v>
      </c>
      <c r="R88" s="379">
        <v>0</v>
      </c>
      <c r="S88" s="379">
        <v>0</v>
      </c>
      <c r="T88" s="379">
        <v>0</v>
      </c>
      <c r="U88" s="379">
        <v>0</v>
      </c>
      <c r="V88" s="379">
        <v>0</v>
      </c>
      <c r="W88" s="379">
        <v>0</v>
      </c>
      <c r="X88" s="379">
        <v>0</v>
      </c>
      <c r="Y88" s="379">
        <v>0</v>
      </c>
      <c r="Z88" s="379">
        <v>0</v>
      </c>
      <c r="AA88" s="379">
        <v>0</v>
      </c>
      <c r="AB88" s="379">
        <v>0</v>
      </c>
      <c r="AC88" s="379">
        <v>0</v>
      </c>
      <c r="AD88" s="379">
        <v>0</v>
      </c>
      <c r="AE88" s="379">
        <v>0</v>
      </c>
      <c r="AF88" s="379">
        <v>0</v>
      </c>
      <c r="AG88" s="379">
        <v>0</v>
      </c>
      <c r="AH88" s="379">
        <v>0</v>
      </c>
      <c r="AI88" s="379">
        <v>0</v>
      </c>
      <c r="AJ88" s="379">
        <v>0</v>
      </c>
      <c r="AK88" s="379">
        <v>0</v>
      </c>
      <c r="AL88" s="379">
        <v>0</v>
      </c>
      <c r="AM88" s="379">
        <v>0</v>
      </c>
      <c r="AN88" s="379">
        <v>0</v>
      </c>
    </row>
    <row r="89" spans="3:40" x14ac:dyDescent="0.3">
      <c r="C89" s="379">
        <v>22</v>
      </c>
      <c r="D89" s="379">
        <v>8</v>
      </c>
      <c r="E89" s="379">
        <v>8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  <c r="L89" s="379">
        <v>0</v>
      </c>
      <c r="M89" s="379">
        <v>0</v>
      </c>
      <c r="N89" s="379">
        <v>0</v>
      </c>
      <c r="O89" s="379">
        <v>0</v>
      </c>
      <c r="P89" s="379">
        <v>0</v>
      </c>
      <c r="Q89" s="379">
        <v>0</v>
      </c>
      <c r="R89" s="379">
        <v>0</v>
      </c>
      <c r="S89" s="379">
        <v>0</v>
      </c>
      <c r="T89" s="379">
        <v>0</v>
      </c>
      <c r="U89" s="379">
        <v>0</v>
      </c>
      <c r="V89" s="379">
        <v>0</v>
      </c>
      <c r="W89" s="379">
        <v>0</v>
      </c>
      <c r="X89" s="379">
        <v>0</v>
      </c>
      <c r="Y89" s="379">
        <v>0</v>
      </c>
      <c r="Z89" s="379">
        <v>0</v>
      </c>
      <c r="AA89" s="379">
        <v>0</v>
      </c>
      <c r="AB89" s="379">
        <v>0</v>
      </c>
      <c r="AC89" s="379">
        <v>0</v>
      </c>
      <c r="AD89" s="379">
        <v>0</v>
      </c>
      <c r="AE89" s="379">
        <v>0</v>
      </c>
      <c r="AF89" s="379">
        <v>0</v>
      </c>
      <c r="AG89" s="379">
        <v>0</v>
      </c>
      <c r="AH89" s="379">
        <v>0</v>
      </c>
      <c r="AI89" s="379">
        <v>0</v>
      </c>
      <c r="AJ89" s="379">
        <v>0</v>
      </c>
      <c r="AK89" s="379">
        <v>0</v>
      </c>
      <c r="AL89" s="379">
        <v>0</v>
      </c>
      <c r="AM89" s="379">
        <v>0</v>
      </c>
      <c r="AN89" s="379">
        <v>0</v>
      </c>
    </row>
    <row r="90" spans="3:40" x14ac:dyDescent="0.3">
      <c r="C90" s="379">
        <v>22</v>
      </c>
      <c r="D90" s="379">
        <v>8</v>
      </c>
      <c r="E90" s="379">
        <v>9</v>
      </c>
      <c r="F90" s="379">
        <v>11700</v>
      </c>
      <c r="G90" s="379">
        <v>0</v>
      </c>
      <c r="H90" s="379">
        <v>0</v>
      </c>
      <c r="I90" s="379">
        <v>0</v>
      </c>
      <c r="J90" s="379">
        <v>0</v>
      </c>
      <c r="K90" s="379">
        <v>0</v>
      </c>
      <c r="L90" s="379">
        <v>0</v>
      </c>
      <c r="M90" s="379">
        <v>2200</v>
      </c>
      <c r="N90" s="379">
        <v>0</v>
      </c>
      <c r="O90" s="379">
        <v>0</v>
      </c>
      <c r="P90" s="379">
        <v>0</v>
      </c>
      <c r="Q90" s="379">
        <v>0</v>
      </c>
      <c r="R90" s="379">
        <v>0</v>
      </c>
      <c r="S90" s="379">
        <v>0</v>
      </c>
      <c r="T90" s="379">
        <v>0</v>
      </c>
      <c r="U90" s="379">
        <v>0</v>
      </c>
      <c r="V90" s="379">
        <v>0</v>
      </c>
      <c r="W90" s="379">
        <v>0</v>
      </c>
      <c r="X90" s="379">
        <v>0</v>
      </c>
      <c r="Y90" s="379">
        <v>7000</v>
      </c>
      <c r="Z90" s="379">
        <v>0</v>
      </c>
      <c r="AA90" s="379">
        <v>0</v>
      </c>
      <c r="AB90" s="379">
        <v>0</v>
      </c>
      <c r="AC90" s="379">
        <v>0</v>
      </c>
      <c r="AD90" s="379">
        <v>0</v>
      </c>
      <c r="AE90" s="379">
        <v>0</v>
      </c>
      <c r="AF90" s="379">
        <v>0</v>
      </c>
      <c r="AG90" s="379">
        <v>0</v>
      </c>
      <c r="AH90" s="379">
        <v>0</v>
      </c>
      <c r="AI90" s="379">
        <v>0</v>
      </c>
      <c r="AJ90" s="379">
        <v>0</v>
      </c>
      <c r="AK90" s="379">
        <v>0</v>
      </c>
      <c r="AL90" s="379">
        <v>0</v>
      </c>
      <c r="AM90" s="379">
        <v>2500</v>
      </c>
      <c r="AN90" s="379">
        <v>0</v>
      </c>
    </row>
    <row r="91" spans="3:40" x14ac:dyDescent="0.3">
      <c r="C91" s="379">
        <v>22</v>
      </c>
      <c r="D91" s="379">
        <v>8</v>
      </c>
      <c r="E91" s="379">
        <v>10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79">
        <v>0</v>
      </c>
      <c r="N91" s="379">
        <v>0</v>
      </c>
      <c r="O91" s="379">
        <v>0</v>
      </c>
      <c r="P91" s="379">
        <v>0</v>
      </c>
      <c r="Q91" s="379">
        <v>0</v>
      </c>
      <c r="R91" s="379">
        <v>0</v>
      </c>
      <c r="S91" s="379">
        <v>0</v>
      </c>
      <c r="T91" s="379">
        <v>0</v>
      </c>
      <c r="U91" s="379">
        <v>0</v>
      </c>
      <c r="V91" s="379">
        <v>0</v>
      </c>
      <c r="W91" s="379">
        <v>0</v>
      </c>
      <c r="X91" s="379">
        <v>0</v>
      </c>
      <c r="Y91" s="379">
        <v>0</v>
      </c>
      <c r="Z91" s="379">
        <v>0</v>
      </c>
      <c r="AA91" s="379">
        <v>0</v>
      </c>
      <c r="AB91" s="379">
        <v>0</v>
      </c>
      <c r="AC91" s="379">
        <v>0</v>
      </c>
      <c r="AD91" s="379">
        <v>0</v>
      </c>
      <c r="AE91" s="379">
        <v>0</v>
      </c>
      <c r="AF91" s="379">
        <v>0</v>
      </c>
      <c r="AG91" s="379">
        <v>0</v>
      </c>
      <c r="AH91" s="379">
        <v>0</v>
      </c>
      <c r="AI91" s="379">
        <v>0</v>
      </c>
      <c r="AJ91" s="379">
        <v>0</v>
      </c>
      <c r="AK91" s="379">
        <v>0</v>
      </c>
      <c r="AL91" s="379">
        <v>0</v>
      </c>
      <c r="AM91" s="379">
        <v>0</v>
      </c>
      <c r="AN91" s="379">
        <v>0</v>
      </c>
    </row>
    <row r="92" spans="3:40" x14ac:dyDescent="0.3">
      <c r="C92" s="379">
        <v>22</v>
      </c>
      <c r="D92" s="379">
        <v>8</v>
      </c>
      <c r="E92" s="379">
        <v>11</v>
      </c>
      <c r="F92" s="379">
        <v>5550.3333333333339</v>
      </c>
      <c r="G92" s="379">
        <v>0</v>
      </c>
      <c r="H92" s="379">
        <v>3467</v>
      </c>
      <c r="I92" s="379">
        <v>0</v>
      </c>
      <c r="J92" s="379">
        <v>0</v>
      </c>
      <c r="K92" s="379">
        <v>2083.3333333333335</v>
      </c>
      <c r="L92" s="379">
        <v>0</v>
      </c>
      <c r="M92" s="379">
        <v>0</v>
      </c>
      <c r="N92" s="379">
        <v>0</v>
      </c>
      <c r="O92" s="379">
        <v>0</v>
      </c>
      <c r="P92" s="379">
        <v>0</v>
      </c>
      <c r="Q92" s="379">
        <v>0</v>
      </c>
      <c r="R92" s="379">
        <v>0</v>
      </c>
      <c r="S92" s="379">
        <v>0</v>
      </c>
      <c r="T92" s="379">
        <v>0</v>
      </c>
      <c r="U92" s="379">
        <v>0</v>
      </c>
      <c r="V92" s="379">
        <v>0</v>
      </c>
      <c r="W92" s="379">
        <v>0</v>
      </c>
      <c r="X92" s="379">
        <v>0</v>
      </c>
      <c r="Y92" s="379">
        <v>0</v>
      </c>
      <c r="Z92" s="379">
        <v>0</v>
      </c>
      <c r="AA92" s="379">
        <v>0</v>
      </c>
      <c r="AB92" s="379">
        <v>0</v>
      </c>
      <c r="AC92" s="379">
        <v>0</v>
      </c>
      <c r="AD92" s="379">
        <v>0</v>
      </c>
      <c r="AE92" s="379">
        <v>0</v>
      </c>
      <c r="AF92" s="379">
        <v>0</v>
      </c>
      <c r="AG92" s="379">
        <v>0</v>
      </c>
      <c r="AH92" s="379">
        <v>0</v>
      </c>
      <c r="AI92" s="379">
        <v>0</v>
      </c>
      <c r="AJ92" s="379">
        <v>0</v>
      </c>
      <c r="AK92" s="379">
        <v>0</v>
      </c>
      <c r="AL92" s="379">
        <v>0</v>
      </c>
      <c r="AM92" s="379">
        <v>0</v>
      </c>
      <c r="AN92" s="379">
        <v>0</v>
      </c>
    </row>
    <row r="93" spans="3:40" x14ac:dyDescent="0.3">
      <c r="C93" s="379">
        <v>22</v>
      </c>
      <c r="D93" s="379">
        <v>9</v>
      </c>
      <c r="E93" s="379">
        <v>1</v>
      </c>
      <c r="F93" s="379">
        <v>37.85</v>
      </c>
      <c r="G93" s="379">
        <v>0</v>
      </c>
      <c r="H93" s="379">
        <v>9.9499999999999993</v>
      </c>
      <c r="I93" s="379">
        <v>0</v>
      </c>
      <c r="J93" s="379">
        <v>1</v>
      </c>
      <c r="K93" s="379">
        <v>6</v>
      </c>
      <c r="L93" s="379">
        <v>0</v>
      </c>
      <c r="M93" s="379">
        <v>11</v>
      </c>
      <c r="N93" s="379">
        <v>2</v>
      </c>
      <c r="O93" s="379">
        <v>0</v>
      </c>
      <c r="P93" s="379">
        <v>0</v>
      </c>
      <c r="Q93" s="379">
        <v>0</v>
      </c>
      <c r="R93" s="379">
        <v>0</v>
      </c>
      <c r="S93" s="379">
        <v>2</v>
      </c>
      <c r="T93" s="379">
        <v>0</v>
      </c>
      <c r="U93" s="379">
        <v>0</v>
      </c>
      <c r="V93" s="379">
        <v>0</v>
      </c>
      <c r="W93" s="379">
        <v>0</v>
      </c>
      <c r="X93" s="379">
        <v>0</v>
      </c>
      <c r="Y93" s="379">
        <v>0</v>
      </c>
      <c r="Z93" s="379">
        <v>0</v>
      </c>
      <c r="AA93" s="379">
        <v>0</v>
      </c>
      <c r="AB93" s="379">
        <v>0</v>
      </c>
      <c r="AC93" s="379">
        <v>0</v>
      </c>
      <c r="AD93" s="379">
        <v>0</v>
      </c>
      <c r="AE93" s="379">
        <v>0</v>
      </c>
      <c r="AF93" s="379">
        <v>0</v>
      </c>
      <c r="AG93" s="379">
        <v>0</v>
      </c>
      <c r="AH93" s="379">
        <v>2</v>
      </c>
      <c r="AI93" s="379">
        <v>0</v>
      </c>
      <c r="AJ93" s="379">
        <v>0</v>
      </c>
      <c r="AK93" s="379">
        <v>0</v>
      </c>
      <c r="AL93" s="379">
        <v>0</v>
      </c>
      <c r="AM93" s="379">
        <v>3.9</v>
      </c>
      <c r="AN93" s="379">
        <v>0</v>
      </c>
    </row>
    <row r="94" spans="3:40" x14ac:dyDescent="0.3">
      <c r="C94" s="379">
        <v>22</v>
      </c>
      <c r="D94" s="379">
        <v>9</v>
      </c>
      <c r="E94" s="379">
        <v>2</v>
      </c>
      <c r="F94" s="379">
        <v>5577.2</v>
      </c>
      <c r="G94" s="379">
        <v>0</v>
      </c>
      <c r="H94" s="379">
        <v>1447.2</v>
      </c>
      <c r="I94" s="379">
        <v>0</v>
      </c>
      <c r="J94" s="379">
        <v>152</v>
      </c>
      <c r="K94" s="379">
        <v>974</v>
      </c>
      <c r="L94" s="379">
        <v>0</v>
      </c>
      <c r="M94" s="379">
        <v>1488</v>
      </c>
      <c r="N94" s="379">
        <v>296</v>
      </c>
      <c r="O94" s="379">
        <v>0</v>
      </c>
      <c r="P94" s="379">
        <v>0</v>
      </c>
      <c r="Q94" s="379">
        <v>0</v>
      </c>
      <c r="R94" s="379">
        <v>0</v>
      </c>
      <c r="S94" s="379">
        <v>304</v>
      </c>
      <c r="T94" s="379">
        <v>0</v>
      </c>
      <c r="U94" s="379">
        <v>0</v>
      </c>
      <c r="V94" s="379">
        <v>0</v>
      </c>
      <c r="W94" s="379">
        <v>0</v>
      </c>
      <c r="X94" s="379">
        <v>0</v>
      </c>
      <c r="Y94" s="379">
        <v>0</v>
      </c>
      <c r="Z94" s="379">
        <v>0</v>
      </c>
      <c r="AA94" s="379">
        <v>0</v>
      </c>
      <c r="AB94" s="379">
        <v>0</v>
      </c>
      <c r="AC94" s="379">
        <v>0</v>
      </c>
      <c r="AD94" s="379">
        <v>0</v>
      </c>
      <c r="AE94" s="379">
        <v>0</v>
      </c>
      <c r="AF94" s="379">
        <v>0</v>
      </c>
      <c r="AG94" s="379">
        <v>0</v>
      </c>
      <c r="AH94" s="379">
        <v>312</v>
      </c>
      <c r="AI94" s="379">
        <v>0</v>
      </c>
      <c r="AJ94" s="379">
        <v>0</v>
      </c>
      <c r="AK94" s="379">
        <v>0</v>
      </c>
      <c r="AL94" s="379">
        <v>0</v>
      </c>
      <c r="AM94" s="379">
        <v>604</v>
      </c>
      <c r="AN94" s="379">
        <v>0</v>
      </c>
    </row>
    <row r="95" spans="3:40" x14ac:dyDescent="0.3">
      <c r="C95" s="379">
        <v>22</v>
      </c>
      <c r="D95" s="379">
        <v>9</v>
      </c>
      <c r="E95" s="379">
        <v>3</v>
      </c>
      <c r="F95" s="379">
        <v>40</v>
      </c>
      <c r="G95" s="379">
        <v>0</v>
      </c>
      <c r="H95" s="379">
        <v>40</v>
      </c>
      <c r="I95" s="379">
        <v>0</v>
      </c>
      <c r="J95" s="379">
        <v>0</v>
      </c>
      <c r="K95" s="379">
        <v>0</v>
      </c>
      <c r="L95" s="379">
        <v>0</v>
      </c>
      <c r="M95" s="379">
        <v>0</v>
      </c>
      <c r="N95" s="379">
        <v>0</v>
      </c>
      <c r="O95" s="379">
        <v>0</v>
      </c>
      <c r="P95" s="379">
        <v>0</v>
      </c>
      <c r="Q95" s="379">
        <v>0</v>
      </c>
      <c r="R95" s="379">
        <v>0</v>
      </c>
      <c r="S95" s="379">
        <v>0</v>
      </c>
      <c r="T95" s="379">
        <v>0</v>
      </c>
      <c r="U95" s="379">
        <v>0</v>
      </c>
      <c r="V95" s="379">
        <v>0</v>
      </c>
      <c r="W95" s="379">
        <v>0</v>
      </c>
      <c r="X95" s="379">
        <v>0</v>
      </c>
      <c r="Y95" s="379">
        <v>0</v>
      </c>
      <c r="Z95" s="379">
        <v>0</v>
      </c>
      <c r="AA95" s="379">
        <v>0</v>
      </c>
      <c r="AB95" s="379">
        <v>0</v>
      </c>
      <c r="AC95" s="379">
        <v>0</v>
      </c>
      <c r="AD95" s="379">
        <v>0</v>
      </c>
      <c r="AE95" s="379">
        <v>0</v>
      </c>
      <c r="AF95" s="379">
        <v>0</v>
      </c>
      <c r="AG95" s="379">
        <v>0</v>
      </c>
      <c r="AH95" s="379">
        <v>0</v>
      </c>
      <c r="AI95" s="379">
        <v>0</v>
      </c>
      <c r="AJ95" s="379">
        <v>0</v>
      </c>
      <c r="AK95" s="379">
        <v>0</v>
      </c>
      <c r="AL95" s="379">
        <v>0</v>
      </c>
      <c r="AM95" s="379">
        <v>0</v>
      </c>
      <c r="AN95" s="379">
        <v>0</v>
      </c>
    </row>
    <row r="96" spans="3:40" x14ac:dyDescent="0.3">
      <c r="C96" s="379">
        <v>22</v>
      </c>
      <c r="D96" s="379">
        <v>9</v>
      </c>
      <c r="E96" s="379">
        <v>4</v>
      </c>
      <c r="F96" s="379">
        <v>455</v>
      </c>
      <c r="G96" s="379">
        <v>0</v>
      </c>
      <c r="H96" s="379">
        <v>218</v>
      </c>
      <c r="I96" s="379">
        <v>0</v>
      </c>
      <c r="J96" s="379">
        <v>15</v>
      </c>
      <c r="K96" s="379">
        <v>19</v>
      </c>
      <c r="L96" s="379">
        <v>0</v>
      </c>
      <c r="M96" s="379">
        <v>173</v>
      </c>
      <c r="N96" s="379">
        <v>18</v>
      </c>
      <c r="O96" s="379">
        <v>0</v>
      </c>
      <c r="P96" s="379">
        <v>0</v>
      </c>
      <c r="Q96" s="379">
        <v>0</v>
      </c>
      <c r="R96" s="379">
        <v>0</v>
      </c>
      <c r="S96" s="379">
        <v>12</v>
      </c>
      <c r="T96" s="379">
        <v>0</v>
      </c>
      <c r="U96" s="379">
        <v>0</v>
      </c>
      <c r="V96" s="379">
        <v>0</v>
      </c>
      <c r="W96" s="379">
        <v>0</v>
      </c>
      <c r="X96" s="379">
        <v>0</v>
      </c>
      <c r="Y96" s="379">
        <v>0</v>
      </c>
      <c r="Z96" s="379">
        <v>0</v>
      </c>
      <c r="AA96" s="379">
        <v>0</v>
      </c>
      <c r="AB96" s="379">
        <v>0</v>
      </c>
      <c r="AC96" s="379">
        <v>0</v>
      </c>
      <c r="AD96" s="379">
        <v>0</v>
      </c>
      <c r="AE96" s="379">
        <v>0</v>
      </c>
      <c r="AF96" s="379">
        <v>0</v>
      </c>
      <c r="AG96" s="379">
        <v>0</v>
      </c>
      <c r="AH96" s="379">
        <v>0</v>
      </c>
      <c r="AI96" s="379">
        <v>0</v>
      </c>
      <c r="AJ96" s="379">
        <v>0</v>
      </c>
      <c r="AK96" s="379">
        <v>0</v>
      </c>
      <c r="AL96" s="379">
        <v>0</v>
      </c>
      <c r="AM96" s="379">
        <v>0</v>
      </c>
      <c r="AN96" s="379">
        <v>0</v>
      </c>
    </row>
    <row r="97" spans="3:40" x14ac:dyDescent="0.3">
      <c r="C97" s="379">
        <v>22</v>
      </c>
      <c r="D97" s="379">
        <v>9</v>
      </c>
      <c r="E97" s="379">
        <v>5</v>
      </c>
      <c r="F97" s="379">
        <v>0</v>
      </c>
      <c r="G97" s="379">
        <v>0</v>
      </c>
      <c r="H97" s="379">
        <v>0</v>
      </c>
      <c r="I97" s="379">
        <v>0</v>
      </c>
      <c r="J97" s="379">
        <v>0</v>
      </c>
      <c r="K97" s="379">
        <v>0</v>
      </c>
      <c r="L97" s="379">
        <v>0</v>
      </c>
      <c r="M97" s="379">
        <v>0</v>
      </c>
      <c r="N97" s="379">
        <v>0</v>
      </c>
      <c r="O97" s="379">
        <v>0</v>
      </c>
      <c r="P97" s="379">
        <v>0</v>
      </c>
      <c r="Q97" s="379">
        <v>0</v>
      </c>
      <c r="R97" s="379">
        <v>0</v>
      </c>
      <c r="S97" s="379">
        <v>0</v>
      </c>
      <c r="T97" s="379">
        <v>0</v>
      </c>
      <c r="U97" s="379">
        <v>0</v>
      </c>
      <c r="V97" s="379">
        <v>0</v>
      </c>
      <c r="W97" s="379">
        <v>0</v>
      </c>
      <c r="X97" s="379">
        <v>0</v>
      </c>
      <c r="Y97" s="379">
        <v>0</v>
      </c>
      <c r="Z97" s="379">
        <v>0</v>
      </c>
      <c r="AA97" s="379">
        <v>0</v>
      </c>
      <c r="AB97" s="379">
        <v>0</v>
      </c>
      <c r="AC97" s="379">
        <v>0</v>
      </c>
      <c r="AD97" s="379">
        <v>0</v>
      </c>
      <c r="AE97" s="379">
        <v>0</v>
      </c>
      <c r="AF97" s="379">
        <v>0</v>
      </c>
      <c r="AG97" s="379">
        <v>0</v>
      </c>
      <c r="AH97" s="379">
        <v>0</v>
      </c>
      <c r="AI97" s="379">
        <v>0</v>
      </c>
      <c r="AJ97" s="379">
        <v>0</v>
      </c>
      <c r="AK97" s="379">
        <v>0</v>
      </c>
      <c r="AL97" s="379">
        <v>0</v>
      </c>
      <c r="AM97" s="379">
        <v>0</v>
      </c>
      <c r="AN97" s="379">
        <v>0</v>
      </c>
    </row>
    <row r="98" spans="3:40" x14ac:dyDescent="0.3">
      <c r="C98" s="379">
        <v>22</v>
      </c>
      <c r="D98" s="379">
        <v>9</v>
      </c>
      <c r="E98" s="379">
        <v>6</v>
      </c>
      <c r="F98" s="379">
        <v>1414963</v>
      </c>
      <c r="G98" s="379">
        <v>0</v>
      </c>
      <c r="H98" s="379">
        <v>660942</v>
      </c>
      <c r="I98" s="379">
        <v>0</v>
      </c>
      <c r="J98" s="379">
        <v>49047</v>
      </c>
      <c r="K98" s="379">
        <v>201348</v>
      </c>
      <c r="L98" s="379">
        <v>0</v>
      </c>
      <c r="M98" s="379">
        <v>316343</v>
      </c>
      <c r="N98" s="379">
        <v>48616</v>
      </c>
      <c r="O98" s="379">
        <v>0</v>
      </c>
      <c r="P98" s="379">
        <v>0</v>
      </c>
      <c r="Q98" s="379">
        <v>0</v>
      </c>
      <c r="R98" s="379">
        <v>0</v>
      </c>
      <c r="S98" s="379">
        <v>39429</v>
      </c>
      <c r="T98" s="379">
        <v>0</v>
      </c>
      <c r="U98" s="379">
        <v>0</v>
      </c>
      <c r="V98" s="379">
        <v>0</v>
      </c>
      <c r="W98" s="379">
        <v>0</v>
      </c>
      <c r="X98" s="379">
        <v>0</v>
      </c>
      <c r="Y98" s="379">
        <v>0</v>
      </c>
      <c r="Z98" s="379">
        <v>0</v>
      </c>
      <c r="AA98" s="379">
        <v>0</v>
      </c>
      <c r="AB98" s="379">
        <v>0</v>
      </c>
      <c r="AC98" s="379">
        <v>0</v>
      </c>
      <c r="AD98" s="379">
        <v>0</v>
      </c>
      <c r="AE98" s="379">
        <v>0</v>
      </c>
      <c r="AF98" s="379">
        <v>0</v>
      </c>
      <c r="AG98" s="379">
        <v>0</v>
      </c>
      <c r="AH98" s="379">
        <v>28688</v>
      </c>
      <c r="AI98" s="379">
        <v>0</v>
      </c>
      <c r="AJ98" s="379">
        <v>0</v>
      </c>
      <c r="AK98" s="379">
        <v>0</v>
      </c>
      <c r="AL98" s="379">
        <v>0</v>
      </c>
      <c r="AM98" s="379">
        <v>70550</v>
      </c>
      <c r="AN98" s="379">
        <v>0</v>
      </c>
    </row>
    <row r="99" spans="3:40" x14ac:dyDescent="0.3">
      <c r="C99" s="379">
        <v>22</v>
      </c>
      <c r="D99" s="379">
        <v>9</v>
      </c>
      <c r="E99" s="379">
        <v>7</v>
      </c>
      <c r="F99" s="379">
        <v>0</v>
      </c>
      <c r="G99" s="379">
        <v>0</v>
      </c>
      <c r="H99" s="379">
        <v>0</v>
      </c>
      <c r="I99" s="379">
        <v>0</v>
      </c>
      <c r="J99" s="379">
        <v>0</v>
      </c>
      <c r="K99" s="379">
        <v>0</v>
      </c>
      <c r="L99" s="379">
        <v>0</v>
      </c>
      <c r="M99" s="379">
        <v>0</v>
      </c>
      <c r="N99" s="379">
        <v>0</v>
      </c>
      <c r="O99" s="379">
        <v>0</v>
      </c>
      <c r="P99" s="379">
        <v>0</v>
      </c>
      <c r="Q99" s="379">
        <v>0</v>
      </c>
      <c r="R99" s="379">
        <v>0</v>
      </c>
      <c r="S99" s="379">
        <v>0</v>
      </c>
      <c r="T99" s="379">
        <v>0</v>
      </c>
      <c r="U99" s="379">
        <v>0</v>
      </c>
      <c r="V99" s="379">
        <v>0</v>
      </c>
      <c r="W99" s="379">
        <v>0</v>
      </c>
      <c r="X99" s="379">
        <v>0</v>
      </c>
      <c r="Y99" s="379">
        <v>0</v>
      </c>
      <c r="Z99" s="379">
        <v>0</v>
      </c>
      <c r="AA99" s="379">
        <v>0</v>
      </c>
      <c r="AB99" s="379">
        <v>0</v>
      </c>
      <c r="AC99" s="379">
        <v>0</v>
      </c>
      <c r="AD99" s="379">
        <v>0</v>
      </c>
      <c r="AE99" s="379">
        <v>0</v>
      </c>
      <c r="AF99" s="379">
        <v>0</v>
      </c>
      <c r="AG99" s="379">
        <v>0</v>
      </c>
      <c r="AH99" s="379">
        <v>0</v>
      </c>
      <c r="AI99" s="379">
        <v>0</v>
      </c>
      <c r="AJ99" s="379">
        <v>0</v>
      </c>
      <c r="AK99" s="379">
        <v>0</v>
      </c>
      <c r="AL99" s="379">
        <v>0</v>
      </c>
      <c r="AM99" s="379">
        <v>0</v>
      </c>
      <c r="AN99" s="379">
        <v>0</v>
      </c>
    </row>
    <row r="100" spans="3:40" x14ac:dyDescent="0.3">
      <c r="C100" s="379">
        <v>22</v>
      </c>
      <c r="D100" s="379">
        <v>9</v>
      </c>
      <c r="E100" s="379">
        <v>8</v>
      </c>
      <c r="F100" s="379">
        <v>0</v>
      </c>
      <c r="G100" s="379">
        <v>0</v>
      </c>
      <c r="H100" s="379">
        <v>0</v>
      </c>
      <c r="I100" s="379">
        <v>0</v>
      </c>
      <c r="J100" s="379">
        <v>0</v>
      </c>
      <c r="K100" s="379">
        <v>0</v>
      </c>
      <c r="L100" s="379">
        <v>0</v>
      </c>
      <c r="M100" s="379">
        <v>0</v>
      </c>
      <c r="N100" s="379">
        <v>0</v>
      </c>
      <c r="O100" s="379">
        <v>0</v>
      </c>
      <c r="P100" s="379">
        <v>0</v>
      </c>
      <c r="Q100" s="379">
        <v>0</v>
      </c>
      <c r="R100" s="379">
        <v>0</v>
      </c>
      <c r="S100" s="379">
        <v>0</v>
      </c>
      <c r="T100" s="379">
        <v>0</v>
      </c>
      <c r="U100" s="379">
        <v>0</v>
      </c>
      <c r="V100" s="379">
        <v>0</v>
      </c>
      <c r="W100" s="379">
        <v>0</v>
      </c>
      <c r="X100" s="379">
        <v>0</v>
      </c>
      <c r="Y100" s="379">
        <v>0</v>
      </c>
      <c r="Z100" s="379">
        <v>0</v>
      </c>
      <c r="AA100" s="379">
        <v>0</v>
      </c>
      <c r="AB100" s="379">
        <v>0</v>
      </c>
      <c r="AC100" s="379">
        <v>0</v>
      </c>
      <c r="AD100" s="379">
        <v>0</v>
      </c>
      <c r="AE100" s="379">
        <v>0</v>
      </c>
      <c r="AF100" s="379">
        <v>0</v>
      </c>
      <c r="AG100" s="379">
        <v>0</v>
      </c>
      <c r="AH100" s="379">
        <v>0</v>
      </c>
      <c r="AI100" s="379">
        <v>0</v>
      </c>
      <c r="AJ100" s="379">
        <v>0</v>
      </c>
      <c r="AK100" s="379">
        <v>0</v>
      </c>
      <c r="AL100" s="379">
        <v>0</v>
      </c>
      <c r="AM100" s="379">
        <v>0</v>
      </c>
      <c r="AN100" s="379">
        <v>0</v>
      </c>
    </row>
    <row r="101" spans="3:40" x14ac:dyDescent="0.3">
      <c r="C101" s="379">
        <v>22</v>
      </c>
      <c r="D101" s="379">
        <v>9</v>
      </c>
      <c r="E101" s="379">
        <v>9</v>
      </c>
      <c r="F101" s="379">
        <v>15120</v>
      </c>
      <c r="G101" s="379">
        <v>0</v>
      </c>
      <c r="H101" s="379">
        <v>12920</v>
      </c>
      <c r="I101" s="379">
        <v>0</v>
      </c>
      <c r="J101" s="379">
        <v>0</v>
      </c>
      <c r="K101" s="379">
        <v>2200</v>
      </c>
      <c r="L101" s="379">
        <v>0</v>
      </c>
      <c r="M101" s="379">
        <v>0</v>
      </c>
      <c r="N101" s="379">
        <v>0</v>
      </c>
      <c r="O101" s="379">
        <v>0</v>
      </c>
      <c r="P101" s="379">
        <v>0</v>
      </c>
      <c r="Q101" s="379">
        <v>0</v>
      </c>
      <c r="R101" s="379">
        <v>0</v>
      </c>
      <c r="S101" s="379">
        <v>0</v>
      </c>
      <c r="T101" s="379">
        <v>0</v>
      </c>
      <c r="U101" s="379">
        <v>0</v>
      </c>
      <c r="V101" s="379">
        <v>0</v>
      </c>
      <c r="W101" s="379">
        <v>0</v>
      </c>
      <c r="X101" s="379">
        <v>0</v>
      </c>
      <c r="Y101" s="379">
        <v>0</v>
      </c>
      <c r="Z101" s="379">
        <v>0</v>
      </c>
      <c r="AA101" s="379">
        <v>0</v>
      </c>
      <c r="AB101" s="379">
        <v>0</v>
      </c>
      <c r="AC101" s="379">
        <v>0</v>
      </c>
      <c r="AD101" s="379">
        <v>0</v>
      </c>
      <c r="AE101" s="379">
        <v>0</v>
      </c>
      <c r="AF101" s="379">
        <v>0</v>
      </c>
      <c r="AG101" s="379">
        <v>0</v>
      </c>
      <c r="AH101" s="379">
        <v>0</v>
      </c>
      <c r="AI101" s="379">
        <v>0</v>
      </c>
      <c r="AJ101" s="379">
        <v>0</v>
      </c>
      <c r="AK101" s="379">
        <v>0</v>
      </c>
      <c r="AL101" s="379">
        <v>0</v>
      </c>
      <c r="AM101" s="379">
        <v>0</v>
      </c>
      <c r="AN101" s="379">
        <v>0</v>
      </c>
    </row>
    <row r="102" spans="3:40" x14ac:dyDescent="0.3">
      <c r="C102" s="379">
        <v>22</v>
      </c>
      <c r="D102" s="379">
        <v>9</v>
      </c>
      <c r="E102" s="379">
        <v>10</v>
      </c>
      <c r="F102" s="379">
        <v>0</v>
      </c>
      <c r="G102" s="379">
        <v>0</v>
      </c>
      <c r="H102" s="379">
        <v>0</v>
      </c>
      <c r="I102" s="379">
        <v>0</v>
      </c>
      <c r="J102" s="379">
        <v>0</v>
      </c>
      <c r="K102" s="379">
        <v>0</v>
      </c>
      <c r="L102" s="379">
        <v>0</v>
      </c>
      <c r="M102" s="379">
        <v>0</v>
      </c>
      <c r="N102" s="379">
        <v>0</v>
      </c>
      <c r="O102" s="379">
        <v>0</v>
      </c>
      <c r="P102" s="379">
        <v>0</v>
      </c>
      <c r="Q102" s="379">
        <v>0</v>
      </c>
      <c r="R102" s="379">
        <v>0</v>
      </c>
      <c r="S102" s="379">
        <v>0</v>
      </c>
      <c r="T102" s="379">
        <v>0</v>
      </c>
      <c r="U102" s="379">
        <v>0</v>
      </c>
      <c r="V102" s="379">
        <v>0</v>
      </c>
      <c r="W102" s="379">
        <v>0</v>
      </c>
      <c r="X102" s="379">
        <v>0</v>
      </c>
      <c r="Y102" s="379">
        <v>0</v>
      </c>
      <c r="Z102" s="379">
        <v>0</v>
      </c>
      <c r="AA102" s="379">
        <v>0</v>
      </c>
      <c r="AB102" s="379">
        <v>0</v>
      </c>
      <c r="AC102" s="379">
        <v>0</v>
      </c>
      <c r="AD102" s="379">
        <v>0</v>
      </c>
      <c r="AE102" s="379">
        <v>0</v>
      </c>
      <c r="AF102" s="379">
        <v>0</v>
      </c>
      <c r="AG102" s="379">
        <v>0</v>
      </c>
      <c r="AH102" s="379">
        <v>0</v>
      </c>
      <c r="AI102" s="379">
        <v>0</v>
      </c>
      <c r="AJ102" s="379">
        <v>0</v>
      </c>
      <c r="AK102" s="379">
        <v>0</v>
      </c>
      <c r="AL102" s="379">
        <v>0</v>
      </c>
      <c r="AM102" s="379">
        <v>0</v>
      </c>
      <c r="AN102" s="379">
        <v>0</v>
      </c>
    </row>
    <row r="103" spans="3:40" x14ac:dyDescent="0.3">
      <c r="C103" s="379">
        <v>22</v>
      </c>
      <c r="D103" s="379">
        <v>9</v>
      </c>
      <c r="E103" s="379">
        <v>11</v>
      </c>
      <c r="F103" s="379">
        <v>5550.3333333333339</v>
      </c>
      <c r="G103" s="379">
        <v>0</v>
      </c>
      <c r="H103" s="379">
        <v>3467</v>
      </c>
      <c r="I103" s="379">
        <v>0</v>
      </c>
      <c r="J103" s="379">
        <v>0</v>
      </c>
      <c r="K103" s="379">
        <v>2083.3333333333335</v>
      </c>
      <c r="L103" s="379">
        <v>0</v>
      </c>
      <c r="M103" s="379">
        <v>0</v>
      </c>
      <c r="N103" s="379">
        <v>0</v>
      </c>
      <c r="O103" s="379">
        <v>0</v>
      </c>
      <c r="P103" s="379">
        <v>0</v>
      </c>
      <c r="Q103" s="379">
        <v>0</v>
      </c>
      <c r="R103" s="379">
        <v>0</v>
      </c>
      <c r="S103" s="379">
        <v>0</v>
      </c>
      <c r="T103" s="379">
        <v>0</v>
      </c>
      <c r="U103" s="379">
        <v>0</v>
      </c>
      <c r="V103" s="379">
        <v>0</v>
      </c>
      <c r="W103" s="379">
        <v>0</v>
      </c>
      <c r="X103" s="379">
        <v>0</v>
      </c>
      <c r="Y103" s="379">
        <v>0</v>
      </c>
      <c r="Z103" s="379">
        <v>0</v>
      </c>
      <c r="AA103" s="379">
        <v>0</v>
      </c>
      <c r="AB103" s="379">
        <v>0</v>
      </c>
      <c r="AC103" s="379">
        <v>0</v>
      </c>
      <c r="AD103" s="379">
        <v>0</v>
      </c>
      <c r="AE103" s="379">
        <v>0</v>
      </c>
      <c r="AF103" s="379">
        <v>0</v>
      </c>
      <c r="AG103" s="379">
        <v>0</v>
      </c>
      <c r="AH103" s="379">
        <v>0</v>
      </c>
      <c r="AI103" s="379">
        <v>0</v>
      </c>
      <c r="AJ103" s="379">
        <v>0</v>
      </c>
      <c r="AK103" s="379">
        <v>0</v>
      </c>
      <c r="AL103" s="379">
        <v>0</v>
      </c>
      <c r="AM103" s="379">
        <v>0</v>
      </c>
      <c r="AN103" s="379">
        <v>0</v>
      </c>
    </row>
    <row r="104" spans="3:40" x14ac:dyDescent="0.3">
      <c r="C104" s="379">
        <v>22</v>
      </c>
      <c r="D104" s="379">
        <v>10</v>
      </c>
      <c r="E104" s="379">
        <v>1</v>
      </c>
      <c r="F104" s="379">
        <v>38.85</v>
      </c>
      <c r="G104" s="379">
        <v>0</v>
      </c>
      <c r="H104" s="379">
        <v>10.95</v>
      </c>
      <c r="I104" s="379">
        <v>0</v>
      </c>
      <c r="J104" s="379">
        <v>1</v>
      </c>
      <c r="K104" s="379">
        <v>6</v>
      </c>
      <c r="L104" s="379">
        <v>0</v>
      </c>
      <c r="M104" s="379">
        <v>11</v>
      </c>
      <c r="N104" s="379">
        <v>2</v>
      </c>
      <c r="O104" s="379">
        <v>0</v>
      </c>
      <c r="P104" s="379">
        <v>0</v>
      </c>
      <c r="Q104" s="379">
        <v>0</v>
      </c>
      <c r="R104" s="379">
        <v>0</v>
      </c>
      <c r="S104" s="379">
        <v>2</v>
      </c>
      <c r="T104" s="379">
        <v>0</v>
      </c>
      <c r="U104" s="379">
        <v>0</v>
      </c>
      <c r="V104" s="379">
        <v>0</v>
      </c>
      <c r="W104" s="379">
        <v>0</v>
      </c>
      <c r="X104" s="379">
        <v>0</v>
      </c>
      <c r="Y104" s="379">
        <v>0</v>
      </c>
      <c r="Z104" s="379">
        <v>0</v>
      </c>
      <c r="AA104" s="379">
        <v>0</v>
      </c>
      <c r="AB104" s="379">
        <v>0</v>
      </c>
      <c r="AC104" s="379">
        <v>0</v>
      </c>
      <c r="AD104" s="379">
        <v>0</v>
      </c>
      <c r="AE104" s="379">
        <v>0</v>
      </c>
      <c r="AF104" s="379">
        <v>0</v>
      </c>
      <c r="AG104" s="379">
        <v>0</v>
      </c>
      <c r="AH104" s="379">
        <v>2</v>
      </c>
      <c r="AI104" s="379">
        <v>0</v>
      </c>
      <c r="AJ104" s="379">
        <v>0</v>
      </c>
      <c r="AK104" s="379">
        <v>0</v>
      </c>
      <c r="AL104" s="379">
        <v>0</v>
      </c>
      <c r="AM104" s="379">
        <v>3.9</v>
      </c>
      <c r="AN104" s="379">
        <v>0</v>
      </c>
    </row>
    <row r="105" spans="3:40" x14ac:dyDescent="0.3">
      <c r="C105" s="379">
        <v>22</v>
      </c>
      <c r="D105" s="379">
        <v>10</v>
      </c>
      <c r="E105" s="379">
        <v>2</v>
      </c>
      <c r="F105" s="379">
        <v>6400.1</v>
      </c>
      <c r="G105" s="379">
        <v>0</v>
      </c>
      <c r="H105" s="379">
        <v>1752.8</v>
      </c>
      <c r="I105" s="379">
        <v>0</v>
      </c>
      <c r="J105" s="379">
        <v>184</v>
      </c>
      <c r="K105" s="379">
        <v>1042.5</v>
      </c>
      <c r="L105" s="379">
        <v>0</v>
      </c>
      <c r="M105" s="379">
        <v>1908</v>
      </c>
      <c r="N105" s="379">
        <v>344</v>
      </c>
      <c r="O105" s="379">
        <v>0</v>
      </c>
      <c r="P105" s="379">
        <v>0</v>
      </c>
      <c r="Q105" s="379">
        <v>0</v>
      </c>
      <c r="R105" s="379">
        <v>0</v>
      </c>
      <c r="S105" s="379">
        <v>304</v>
      </c>
      <c r="T105" s="379">
        <v>0</v>
      </c>
      <c r="U105" s="379">
        <v>0</v>
      </c>
      <c r="V105" s="379">
        <v>0</v>
      </c>
      <c r="W105" s="379">
        <v>0</v>
      </c>
      <c r="X105" s="379">
        <v>0</v>
      </c>
      <c r="Y105" s="379">
        <v>0</v>
      </c>
      <c r="Z105" s="379">
        <v>0</v>
      </c>
      <c r="AA105" s="379">
        <v>0</v>
      </c>
      <c r="AB105" s="379">
        <v>0</v>
      </c>
      <c r="AC105" s="379">
        <v>0</v>
      </c>
      <c r="AD105" s="379">
        <v>0</v>
      </c>
      <c r="AE105" s="379">
        <v>0</v>
      </c>
      <c r="AF105" s="379">
        <v>0</v>
      </c>
      <c r="AG105" s="379">
        <v>0</v>
      </c>
      <c r="AH105" s="379">
        <v>184</v>
      </c>
      <c r="AI105" s="379">
        <v>0</v>
      </c>
      <c r="AJ105" s="379">
        <v>0</v>
      </c>
      <c r="AK105" s="379">
        <v>0</v>
      </c>
      <c r="AL105" s="379">
        <v>0</v>
      </c>
      <c r="AM105" s="379">
        <v>680.8</v>
      </c>
      <c r="AN105" s="379">
        <v>0</v>
      </c>
    </row>
    <row r="106" spans="3:40" x14ac:dyDescent="0.3">
      <c r="C106" s="379">
        <v>22</v>
      </c>
      <c r="D106" s="379">
        <v>10</v>
      </c>
      <c r="E106" s="379">
        <v>3</v>
      </c>
      <c r="F106" s="379">
        <v>14</v>
      </c>
      <c r="G106" s="379">
        <v>0</v>
      </c>
      <c r="H106" s="379">
        <v>14</v>
      </c>
      <c r="I106" s="379">
        <v>0</v>
      </c>
      <c r="J106" s="379">
        <v>0</v>
      </c>
      <c r="K106" s="379">
        <v>0</v>
      </c>
      <c r="L106" s="379">
        <v>0</v>
      </c>
      <c r="M106" s="379">
        <v>0</v>
      </c>
      <c r="N106" s="379">
        <v>0</v>
      </c>
      <c r="O106" s="379">
        <v>0</v>
      </c>
      <c r="P106" s="379">
        <v>0</v>
      </c>
      <c r="Q106" s="379">
        <v>0</v>
      </c>
      <c r="R106" s="379">
        <v>0</v>
      </c>
      <c r="S106" s="379">
        <v>0</v>
      </c>
      <c r="T106" s="379">
        <v>0</v>
      </c>
      <c r="U106" s="379">
        <v>0</v>
      </c>
      <c r="V106" s="379">
        <v>0</v>
      </c>
      <c r="W106" s="379">
        <v>0</v>
      </c>
      <c r="X106" s="379">
        <v>0</v>
      </c>
      <c r="Y106" s="379">
        <v>0</v>
      </c>
      <c r="Z106" s="379">
        <v>0</v>
      </c>
      <c r="AA106" s="379">
        <v>0</v>
      </c>
      <c r="AB106" s="379">
        <v>0</v>
      </c>
      <c r="AC106" s="379">
        <v>0</v>
      </c>
      <c r="AD106" s="379">
        <v>0</v>
      </c>
      <c r="AE106" s="379">
        <v>0</v>
      </c>
      <c r="AF106" s="379">
        <v>0</v>
      </c>
      <c r="AG106" s="379">
        <v>0</v>
      </c>
      <c r="AH106" s="379">
        <v>0</v>
      </c>
      <c r="AI106" s="379">
        <v>0</v>
      </c>
      <c r="AJ106" s="379">
        <v>0</v>
      </c>
      <c r="AK106" s="379">
        <v>0</v>
      </c>
      <c r="AL106" s="379">
        <v>0</v>
      </c>
      <c r="AM106" s="379">
        <v>0</v>
      </c>
      <c r="AN106" s="379">
        <v>0</v>
      </c>
    </row>
    <row r="107" spans="3:40" x14ac:dyDescent="0.3">
      <c r="C107" s="379">
        <v>22</v>
      </c>
      <c r="D107" s="379">
        <v>10</v>
      </c>
      <c r="E107" s="379">
        <v>4</v>
      </c>
      <c r="F107" s="379">
        <v>425</v>
      </c>
      <c r="G107" s="379">
        <v>0</v>
      </c>
      <c r="H107" s="379">
        <v>254</v>
      </c>
      <c r="I107" s="379">
        <v>0</v>
      </c>
      <c r="J107" s="379">
        <v>14</v>
      </c>
      <c r="K107" s="379">
        <v>18</v>
      </c>
      <c r="L107" s="379">
        <v>0</v>
      </c>
      <c r="M107" s="379">
        <v>121</v>
      </c>
      <c r="N107" s="379">
        <v>15</v>
      </c>
      <c r="O107" s="379">
        <v>0</v>
      </c>
      <c r="P107" s="379">
        <v>0</v>
      </c>
      <c r="Q107" s="379">
        <v>0</v>
      </c>
      <c r="R107" s="379">
        <v>0</v>
      </c>
      <c r="S107" s="379">
        <v>3</v>
      </c>
      <c r="T107" s="379">
        <v>0</v>
      </c>
      <c r="U107" s="379">
        <v>0</v>
      </c>
      <c r="V107" s="379">
        <v>0</v>
      </c>
      <c r="W107" s="379">
        <v>0</v>
      </c>
      <c r="X107" s="379">
        <v>0</v>
      </c>
      <c r="Y107" s="379">
        <v>0</v>
      </c>
      <c r="Z107" s="379">
        <v>0</v>
      </c>
      <c r="AA107" s="379">
        <v>0</v>
      </c>
      <c r="AB107" s="379">
        <v>0</v>
      </c>
      <c r="AC107" s="379">
        <v>0</v>
      </c>
      <c r="AD107" s="379">
        <v>0</v>
      </c>
      <c r="AE107" s="379">
        <v>0</v>
      </c>
      <c r="AF107" s="379">
        <v>0</v>
      </c>
      <c r="AG107" s="379">
        <v>0</v>
      </c>
      <c r="AH107" s="379">
        <v>0</v>
      </c>
      <c r="AI107" s="379">
        <v>0</v>
      </c>
      <c r="AJ107" s="379">
        <v>0</v>
      </c>
      <c r="AK107" s="379">
        <v>0</v>
      </c>
      <c r="AL107" s="379">
        <v>0</v>
      </c>
      <c r="AM107" s="379">
        <v>0</v>
      </c>
      <c r="AN107" s="379">
        <v>0</v>
      </c>
    </row>
    <row r="108" spans="3:40" x14ac:dyDescent="0.3">
      <c r="C108" s="379">
        <v>22</v>
      </c>
      <c r="D108" s="379">
        <v>10</v>
      </c>
      <c r="E108" s="379">
        <v>5</v>
      </c>
      <c r="F108" s="379">
        <v>0</v>
      </c>
      <c r="G108" s="379">
        <v>0</v>
      </c>
      <c r="H108" s="379">
        <v>0</v>
      </c>
      <c r="I108" s="379">
        <v>0</v>
      </c>
      <c r="J108" s="379">
        <v>0</v>
      </c>
      <c r="K108" s="379">
        <v>0</v>
      </c>
      <c r="L108" s="379">
        <v>0</v>
      </c>
      <c r="M108" s="379">
        <v>0</v>
      </c>
      <c r="N108" s="379">
        <v>0</v>
      </c>
      <c r="O108" s="379">
        <v>0</v>
      </c>
      <c r="P108" s="379">
        <v>0</v>
      </c>
      <c r="Q108" s="379">
        <v>0</v>
      </c>
      <c r="R108" s="379">
        <v>0</v>
      </c>
      <c r="S108" s="379">
        <v>0</v>
      </c>
      <c r="T108" s="379">
        <v>0</v>
      </c>
      <c r="U108" s="379">
        <v>0</v>
      </c>
      <c r="V108" s="379">
        <v>0</v>
      </c>
      <c r="W108" s="379">
        <v>0</v>
      </c>
      <c r="X108" s="379">
        <v>0</v>
      </c>
      <c r="Y108" s="379">
        <v>0</v>
      </c>
      <c r="Z108" s="379">
        <v>0</v>
      </c>
      <c r="AA108" s="379">
        <v>0</v>
      </c>
      <c r="AB108" s="379">
        <v>0</v>
      </c>
      <c r="AC108" s="379">
        <v>0</v>
      </c>
      <c r="AD108" s="379">
        <v>0</v>
      </c>
      <c r="AE108" s="379">
        <v>0</v>
      </c>
      <c r="AF108" s="379">
        <v>0</v>
      </c>
      <c r="AG108" s="379">
        <v>0</v>
      </c>
      <c r="AH108" s="379">
        <v>0</v>
      </c>
      <c r="AI108" s="379">
        <v>0</v>
      </c>
      <c r="AJ108" s="379">
        <v>0</v>
      </c>
      <c r="AK108" s="379">
        <v>0</v>
      </c>
      <c r="AL108" s="379">
        <v>0</v>
      </c>
      <c r="AM108" s="379">
        <v>0</v>
      </c>
      <c r="AN108" s="379">
        <v>0</v>
      </c>
    </row>
    <row r="109" spans="3:40" x14ac:dyDescent="0.3">
      <c r="C109" s="379">
        <v>22</v>
      </c>
      <c r="D109" s="379">
        <v>10</v>
      </c>
      <c r="E109" s="379">
        <v>6</v>
      </c>
      <c r="F109" s="379">
        <v>1427974</v>
      </c>
      <c r="G109" s="379">
        <v>0</v>
      </c>
      <c r="H109" s="379">
        <v>685568</v>
      </c>
      <c r="I109" s="379">
        <v>0</v>
      </c>
      <c r="J109" s="379">
        <v>47742</v>
      </c>
      <c r="K109" s="379">
        <v>207538</v>
      </c>
      <c r="L109" s="379">
        <v>0</v>
      </c>
      <c r="M109" s="379">
        <v>304996</v>
      </c>
      <c r="N109" s="379">
        <v>48626</v>
      </c>
      <c r="O109" s="379">
        <v>0</v>
      </c>
      <c r="P109" s="379">
        <v>0</v>
      </c>
      <c r="Q109" s="379">
        <v>0</v>
      </c>
      <c r="R109" s="379">
        <v>0</v>
      </c>
      <c r="S109" s="379">
        <v>37993</v>
      </c>
      <c r="T109" s="379">
        <v>0</v>
      </c>
      <c r="U109" s="379">
        <v>0</v>
      </c>
      <c r="V109" s="379">
        <v>0</v>
      </c>
      <c r="W109" s="379">
        <v>0</v>
      </c>
      <c r="X109" s="379">
        <v>0</v>
      </c>
      <c r="Y109" s="379">
        <v>0</v>
      </c>
      <c r="Z109" s="379">
        <v>0</v>
      </c>
      <c r="AA109" s="379">
        <v>0</v>
      </c>
      <c r="AB109" s="379">
        <v>0</v>
      </c>
      <c r="AC109" s="379">
        <v>0</v>
      </c>
      <c r="AD109" s="379">
        <v>0</v>
      </c>
      <c r="AE109" s="379">
        <v>0</v>
      </c>
      <c r="AF109" s="379">
        <v>0</v>
      </c>
      <c r="AG109" s="379">
        <v>0</v>
      </c>
      <c r="AH109" s="379">
        <v>23251</v>
      </c>
      <c r="AI109" s="379">
        <v>0</v>
      </c>
      <c r="AJ109" s="379">
        <v>0</v>
      </c>
      <c r="AK109" s="379">
        <v>0</v>
      </c>
      <c r="AL109" s="379">
        <v>0</v>
      </c>
      <c r="AM109" s="379">
        <v>72260</v>
      </c>
      <c r="AN109" s="379">
        <v>0</v>
      </c>
    </row>
    <row r="110" spans="3:40" x14ac:dyDescent="0.3">
      <c r="C110" s="379">
        <v>22</v>
      </c>
      <c r="D110" s="379">
        <v>10</v>
      </c>
      <c r="E110" s="379">
        <v>7</v>
      </c>
      <c r="F110" s="379">
        <v>0</v>
      </c>
      <c r="G110" s="379">
        <v>0</v>
      </c>
      <c r="H110" s="379">
        <v>0</v>
      </c>
      <c r="I110" s="379">
        <v>0</v>
      </c>
      <c r="J110" s="379">
        <v>0</v>
      </c>
      <c r="K110" s="379">
        <v>0</v>
      </c>
      <c r="L110" s="379">
        <v>0</v>
      </c>
      <c r="M110" s="379">
        <v>0</v>
      </c>
      <c r="N110" s="379">
        <v>0</v>
      </c>
      <c r="O110" s="379">
        <v>0</v>
      </c>
      <c r="P110" s="379">
        <v>0</v>
      </c>
      <c r="Q110" s="379">
        <v>0</v>
      </c>
      <c r="R110" s="379">
        <v>0</v>
      </c>
      <c r="S110" s="379">
        <v>0</v>
      </c>
      <c r="T110" s="379">
        <v>0</v>
      </c>
      <c r="U110" s="379">
        <v>0</v>
      </c>
      <c r="V110" s="379">
        <v>0</v>
      </c>
      <c r="W110" s="379">
        <v>0</v>
      </c>
      <c r="X110" s="379">
        <v>0</v>
      </c>
      <c r="Y110" s="379">
        <v>0</v>
      </c>
      <c r="Z110" s="379">
        <v>0</v>
      </c>
      <c r="AA110" s="379">
        <v>0</v>
      </c>
      <c r="AB110" s="379">
        <v>0</v>
      </c>
      <c r="AC110" s="379">
        <v>0</v>
      </c>
      <c r="AD110" s="379">
        <v>0</v>
      </c>
      <c r="AE110" s="379">
        <v>0</v>
      </c>
      <c r="AF110" s="379">
        <v>0</v>
      </c>
      <c r="AG110" s="379">
        <v>0</v>
      </c>
      <c r="AH110" s="379">
        <v>0</v>
      </c>
      <c r="AI110" s="379">
        <v>0</v>
      </c>
      <c r="AJ110" s="379">
        <v>0</v>
      </c>
      <c r="AK110" s="379">
        <v>0</v>
      </c>
      <c r="AL110" s="379">
        <v>0</v>
      </c>
      <c r="AM110" s="379">
        <v>0</v>
      </c>
      <c r="AN110" s="379">
        <v>0</v>
      </c>
    </row>
    <row r="111" spans="3:40" x14ac:dyDescent="0.3">
      <c r="C111" s="379">
        <v>22</v>
      </c>
      <c r="D111" s="379">
        <v>10</v>
      </c>
      <c r="E111" s="379">
        <v>8</v>
      </c>
      <c r="F111" s="379">
        <v>0</v>
      </c>
      <c r="G111" s="379">
        <v>0</v>
      </c>
      <c r="H111" s="379">
        <v>0</v>
      </c>
      <c r="I111" s="379">
        <v>0</v>
      </c>
      <c r="J111" s="379">
        <v>0</v>
      </c>
      <c r="K111" s="379">
        <v>0</v>
      </c>
      <c r="L111" s="379">
        <v>0</v>
      </c>
      <c r="M111" s="379">
        <v>0</v>
      </c>
      <c r="N111" s="379">
        <v>0</v>
      </c>
      <c r="O111" s="379">
        <v>0</v>
      </c>
      <c r="P111" s="379">
        <v>0</v>
      </c>
      <c r="Q111" s="379">
        <v>0</v>
      </c>
      <c r="R111" s="379">
        <v>0</v>
      </c>
      <c r="S111" s="379">
        <v>0</v>
      </c>
      <c r="T111" s="379">
        <v>0</v>
      </c>
      <c r="U111" s="379">
        <v>0</v>
      </c>
      <c r="V111" s="379">
        <v>0</v>
      </c>
      <c r="W111" s="379">
        <v>0</v>
      </c>
      <c r="X111" s="379">
        <v>0</v>
      </c>
      <c r="Y111" s="379">
        <v>0</v>
      </c>
      <c r="Z111" s="379">
        <v>0</v>
      </c>
      <c r="AA111" s="379">
        <v>0</v>
      </c>
      <c r="AB111" s="379">
        <v>0</v>
      </c>
      <c r="AC111" s="379">
        <v>0</v>
      </c>
      <c r="AD111" s="379">
        <v>0</v>
      </c>
      <c r="AE111" s="379">
        <v>0</v>
      </c>
      <c r="AF111" s="379">
        <v>0</v>
      </c>
      <c r="AG111" s="379">
        <v>0</v>
      </c>
      <c r="AH111" s="379">
        <v>0</v>
      </c>
      <c r="AI111" s="379">
        <v>0</v>
      </c>
      <c r="AJ111" s="379">
        <v>0</v>
      </c>
      <c r="AK111" s="379">
        <v>0</v>
      </c>
      <c r="AL111" s="379">
        <v>0</v>
      </c>
      <c r="AM111" s="379">
        <v>0</v>
      </c>
      <c r="AN111" s="379">
        <v>0</v>
      </c>
    </row>
    <row r="112" spans="3:40" x14ac:dyDescent="0.3">
      <c r="C112" s="379">
        <v>22</v>
      </c>
      <c r="D112" s="379">
        <v>10</v>
      </c>
      <c r="E112" s="379">
        <v>9</v>
      </c>
      <c r="F112" s="379">
        <v>17760</v>
      </c>
      <c r="G112" s="379">
        <v>0</v>
      </c>
      <c r="H112" s="379">
        <v>0</v>
      </c>
      <c r="I112" s="379">
        <v>0</v>
      </c>
      <c r="J112" s="379">
        <v>0</v>
      </c>
      <c r="K112" s="379">
        <v>6000</v>
      </c>
      <c r="L112" s="379">
        <v>0</v>
      </c>
      <c r="M112" s="379">
        <v>2200</v>
      </c>
      <c r="N112" s="379">
        <v>0</v>
      </c>
      <c r="O112" s="379">
        <v>0</v>
      </c>
      <c r="P112" s="379">
        <v>0</v>
      </c>
      <c r="Q112" s="379">
        <v>0</v>
      </c>
      <c r="R112" s="379">
        <v>0</v>
      </c>
      <c r="S112" s="379">
        <v>0</v>
      </c>
      <c r="T112" s="379">
        <v>0</v>
      </c>
      <c r="U112" s="379">
        <v>0</v>
      </c>
      <c r="V112" s="379">
        <v>0</v>
      </c>
      <c r="W112" s="379">
        <v>0</v>
      </c>
      <c r="X112" s="379">
        <v>0</v>
      </c>
      <c r="Y112" s="379">
        <v>0</v>
      </c>
      <c r="Z112" s="379">
        <v>0</v>
      </c>
      <c r="AA112" s="379">
        <v>0</v>
      </c>
      <c r="AB112" s="379">
        <v>0</v>
      </c>
      <c r="AC112" s="379">
        <v>0</v>
      </c>
      <c r="AD112" s="379">
        <v>0</v>
      </c>
      <c r="AE112" s="379">
        <v>0</v>
      </c>
      <c r="AF112" s="379">
        <v>0</v>
      </c>
      <c r="AG112" s="379">
        <v>0</v>
      </c>
      <c r="AH112" s="379">
        <v>5060</v>
      </c>
      <c r="AI112" s="379">
        <v>0</v>
      </c>
      <c r="AJ112" s="379">
        <v>0</v>
      </c>
      <c r="AK112" s="379">
        <v>0</v>
      </c>
      <c r="AL112" s="379">
        <v>0</v>
      </c>
      <c r="AM112" s="379">
        <v>4500</v>
      </c>
      <c r="AN112" s="379">
        <v>0</v>
      </c>
    </row>
    <row r="113" spans="3:40" x14ac:dyDescent="0.3">
      <c r="C113" s="379">
        <v>22</v>
      </c>
      <c r="D113" s="379">
        <v>10</v>
      </c>
      <c r="E113" s="379">
        <v>10</v>
      </c>
      <c r="F113" s="379">
        <v>0</v>
      </c>
      <c r="G113" s="379">
        <v>0</v>
      </c>
      <c r="H113" s="379">
        <v>0</v>
      </c>
      <c r="I113" s="379">
        <v>0</v>
      </c>
      <c r="J113" s="379">
        <v>0</v>
      </c>
      <c r="K113" s="379">
        <v>0</v>
      </c>
      <c r="L113" s="379">
        <v>0</v>
      </c>
      <c r="M113" s="379">
        <v>0</v>
      </c>
      <c r="N113" s="379">
        <v>0</v>
      </c>
      <c r="O113" s="379">
        <v>0</v>
      </c>
      <c r="P113" s="379">
        <v>0</v>
      </c>
      <c r="Q113" s="379">
        <v>0</v>
      </c>
      <c r="R113" s="379">
        <v>0</v>
      </c>
      <c r="S113" s="379">
        <v>0</v>
      </c>
      <c r="T113" s="379">
        <v>0</v>
      </c>
      <c r="U113" s="379">
        <v>0</v>
      </c>
      <c r="V113" s="379">
        <v>0</v>
      </c>
      <c r="W113" s="379">
        <v>0</v>
      </c>
      <c r="X113" s="379">
        <v>0</v>
      </c>
      <c r="Y113" s="379">
        <v>0</v>
      </c>
      <c r="Z113" s="379">
        <v>0</v>
      </c>
      <c r="AA113" s="379">
        <v>0</v>
      </c>
      <c r="AB113" s="379">
        <v>0</v>
      </c>
      <c r="AC113" s="379">
        <v>0</v>
      </c>
      <c r="AD113" s="379">
        <v>0</v>
      </c>
      <c r="AE113" s="379">
        <v>0</v>
      </c>
      <c r="AF113" s="379">
        <v>0</v>
      </c>
      <c r="AG113" s="379">
        <v>0</v>
      </c>
      <c r="AH113" s="379">
        <v>0</v>
      </c>
      <c r="AI113" s="379">
        <v>0</v>
      </c>
      <c r="AJ113" s="379">
        <v>0</v>
      </c>
      <c r="AK113" s="379">
        <v>0</v>
      </c>
      <c r="AL113" s="379">
        <v>0</v>
      </c>
      <c r="AM113" s="379">
        <v>0</v>
      </c>
      <c r="AN113" s="379">
        <v>0</v>
      </c>
    </row>
    <row r="114" spans="3:40" x14ac:dyDescent="0.3">
      <c r="C114" s="379">
        <v>22</v>
      </c>
      <c r="D114" s="379">
        <v>10</v>
      </c>
      <c r="E114" s="379">
        <v>11</v>
      </c>
      <c r="F114" s="379">
        <v>5550.3333333333339</v>
      </c>
      <c r="G114" s="379">
        <v>0</v>
      </c>
      <c r="H114" s="379">
        <v>3467</v>
      </c>
      <c r="I114" s="379">
        <v>0</v>
      </c>
      <c r="J114" s="379">
        <v>0</v>
      </c>
      <c r="K114" s="379">
        <v>2083.3333333333335</v>
      </c>
      <c r="L114" s="379">
        <v>0</v>
      </c>
      <c r="M114" s="379">
        <v>0</v>
      </c>
      <c r="N114" s="379">
        <v>0</v>
      </c>
      <c r="O114" s="379">
        <v>0</v>
      </c>
      <c r="P114" s="379">
        <v>0</v>
      </c>
      <c r="Q114" s="379">
        <v>0</v>
      </c>
      <c r="R114" s="379">
        <v>0</v>
      </c>
      <c r="S114" s="379">
        <v>0</v>
      </c>
      <c r="T114" s="379">
        <v>0</v>
      </c>
      <c r="U114" s="379">
        <v>0</v>
      </c>
      <c r="V114" s="379">
        <v>0</v>
      </c>
      <c r="W114" s="379">
        <v>0</v>
      </c>
      <c r="X114" s="379">
        <v>0</v>
      </c>
      <c r="Y114" s="379">
        <v>0</v>
      </c>
      <c r="Z114" s="379">
        <v>0</v>
      </c>
      <c r="AA114" s="379">
        <v>0</v>
      </c>
      <c r="AB114" s="379">
        <v>0</v>
      </c>
      <c r="AC114" s="379">
        <v>0</v>
      </c>
      <c r="AD114" s="379">
        <v>0</v>
      </c>
      <c r="AE114" s="379">
        <v>0</v>
      </c>
      <c r="AF114" s="379">
        <v>0</v>
      </c>
      <c r="AG114" s="379">
        <v>0</v>
      </c>
      <c r="AH114" s="379">
        <v>0</v>
      </c>
      <c r="AI114" s="379">
        <v>0</v>
      </c>
      <c r="AJ114" s="379">
        <v>0</v>
      </c>
      <c r="AK114" s="379">
        <v>0</v>
      </c>
      <c r="AL114" s="379">
        <v>0</v>
      </c>
      <c r="AM114" s="379">
        <v>0</v>
      </c>
      <c r="AN114" s="379">
        <v>0</v>
      </c>
    </row>
    <row r="115" spans="3:40" x14ac:dyDescent="0.3">
      <c r="C115" s="379">
        <v>22</v>
      </c>
      <c r="D115" s="379">
        <v>11</v>
      </c>
      <c r="E115" s="379">
        <v>1</v>
      </c>
      <c r="F115" s="379">
        <v>36.85</v>
      </c>
      <c r="G115" s="379">
        <v>0</v>
      </c>
      <c r="H115" s="379">
        <v>9.9499999999999993</v>
      </c>
      <c r="I115" s="379">
        <v>0</v>
      </c>
      <c r="J115" s="379">
        <v>1</v>
      </c>
      <c r="K115" s="379">
        <v>6</v>
      </c>
      <c r="L115" s="379">
        <v>0</v>
      </c>
      <c r="M115" s="379">
        <v>11</v>
      </c>
      <c r="N115" s="379">
        <v>1</v>
      </c>
      <c r="O115" s="379">
        <v>0</v>
      </c>
      <c r="P115" s="379">
        <v>0</v>
      </c>
      <c r="Q115" s="379">
        <v>0</v>
      </c>
      <c r="R115" s="379">
        <v>0</v>
      </c>
      <c r="S115" s="379">
        <v>2</v>
      </c>
      <c r="T115" s="379">
        <v>0</v>
      </c>
      <c r="U115" s="379">
        <v>0</v>
      </c>
      <c r="V115" s="379">
        <v>0</v>
      </c>
      <c r="W115" s="379">
        <v>0</v>
      </c>
      <c r="X115" s="379">
        <v>0</v>
      </c>
      <c r="Y115" s="379">
        <v>0</v>
      </c>
      <c r="Z115" s="379">
        <v>0</v>
      </c>
      <c r="AA115" s="379">
        <v>0</v>
      </c>
      <c r="AB115" s="379">
        <v>0</v>
      </c>
      <c r="AC115" s="379">
        <v>0</v>
      </c>
      <c r="AD115" s="379">
        <v>0</v>
      </c>
      <c r="AE115" s="379">
        <v>0</v>
      </c>
      <c r="AF115" s="379">
        <v>0</v>
      </c>
      <c r="AG115" s="379">
        <v>0</v>
      </c>
      <c r="AH115" s="379">
        <v>2</v>
      </c>
      <c r="AI115" s="379">
        <v>0</v>
      </c>
      <c r="AJ115" s="379">
        <v>0</v>
      </c>
      <c r="AK115" s="379">
        <v>0</v>
      </c>
      <c r="AL115" s="379">
        <v>0</v>
      </c>
      <c r="AM115" s="379">
        <v>3.9</v>
      </c>
      <c r="AN115" s="379">
        <v>0</v>
      </c>
    </row>
    <row r="116" spans="3:40" x14ac:dyDescent="0.3">
      <c r="C116" s="379">
        <v>22</v>
      </c>
      <c r="D116" s="379">
        <v>11</v>
      </c>
      <c r="E116" s="379">
        <v>2</v>
      </c>
      <c r="F116" s="379">
        <v>5545.3</v>
      </c>
      <c r="G116" s="379">
        <v>0</v>
      </c>
      <c r="H116" s="379">
        <v>1544</v>
      </c>
      <c r="I116" s="379">
        <v>0</v>
      </c>
      <c r="J116" s="379">
        <v>160</v>
      </c>
      <c r="K116" s="379">
        <v>912.5</v>
      </c>
      <c r="L116" s="379">
        <v>0</v>
      </c>
      <c r="M116" s="379">
        <v>1720</v>
      </c>
      <c r="N116" s="379">
        <v>136</v>
      </c>
      <c r="O116" s="379">
        <v>0</v>
      </c>
      <c r="P116" s="379">
        <v>0</v>
      </c>
      <c r="Q116" s="379">
        <v>0</v>
      </c>
      <c r="R116" s="379">
        <v>0</v>
      </c>
      <c r="S116" s="379">
        <v>312</v>
      </c>
      <c r="T116" s="379">
        <v>0</v>
      </c>
      <c r="U116" s="379">
        <v>0</v>
      </c>
      <c r="V116" s="379">
        <v>0</v>
      </c>
      <c r="W116" s="379">
        <v>0</v>
      </c>
      <c r="X116" s="379">
        <v>0</v>
      </c>
      <c r="Y116" s="379">
        <v>0</v>
      </c>
      <c r="Z116" s="379">
        <v>0</v>
      </c>
      <c r="AA116" s="379">
        <v>0</v>
      </c>
      <c r="AB116" s="379">
        <v>0</v>
      </c>
      <c r="AC116" s="379">
        <v>0</v>
      </c>
      <c r="AD116" s="379">
        <v>0</v>
      </c>
      <c r="AE116" s="379">
        <v>0</v>
      </c>
      <c r="AF116" s="379">
        <v>0</v>
      </c>
      <c r="AG116" s="379">
        <v>0</v>
      </c>
      <c r="AH116" s="379">
        <v>160</v>
      </c>
      <c r="AI116" s="379">
        <v>0</v>
      </c>
      <c r="AJ116" s="379">
        <v>0</v>
      </c>
      <c r="AK116" s="379">
        <v>0</v>
      </c>
      <c r="AL116" s="379">
        <v>0</v>
      </c>
      <c r="AM116" s="379">
        <v>600.79999999999995</v>
      </c>
      <c r="AN116" s="379">
        <v>0</v>
      </c>
    </row>
    <row r="117" spans="3:40" x14ac:dyDescent="0.3">
      <c r="C117" s="379">
        <v>22</v>
      </c>
      <c r="D117" s="379">
        <v>11</v>
      </c>
      <c r="E117" s="379">
        <v>3</v>
      </c>
      <c r="F117" s="379">
        <v>32</v>
      </c>
      <c r="G117" s="379">
        <v>0</v>
      </c>
      <c r="H117" s="379">
        <v>32</v>
      </c>
      <c r="I117" s="379">
        <v>0</v>
      </c>
      <c r="J117" s="379">
        <v>0</v>
      </c>
      <c r="K117" s="379">
        <v>0</v>
      </c>
      <c r="L117" s="379">
        <v>0</v>
      </c>
      <c r="M117" s="379">
        <v>0</v>
      </c>
      <c r="N117" s="379">
        <v>0</v>
      </c>
      <c r="O117" s="379">
        <v>0</v>
      </c>
      <c r="P117" s="379">
        <v>0</v>
      </c>
      <c r="Q117" s="379">
        <v>0</v>
      </c>
      <c r="R117" s="379">
        <v>0</v>
      </c>
      <c r="S117" s="379">
        <v>0</v>
      </c>
      <c r="T117" s="379">
        <v>0</v>
      </c>
      <c r="U117" s="379">
        <v>0</v>
      </c>
      <c r="V117" s="379">
        <v>0</v>
      </c>
      <c r="W117" s="379">
        <v>0</v>
      </c>
      <c r="X117" s="379">
        <v>0</v>
      </c>
      <c r="Y117" s="379">
        <v>0</v>
      </c>
      <c r="Z117" s="379">
        <v>0</v>
      </c>
      <c r="AA117" s="379">
        <v>0</v>
      </c>
      <c r="AB117" s="379">
        <v>0</v>
      </c>
      <c r="AC117" s="379">
        <v>0</v>
      </c>
      <c r="AD117" s="379">
        <v>0</v>
      </c>
      <c r="AE117" s="379">
        <v>0</v>
      </c>
      <c r="AF117" s="379">
        <v>0</v>
      </c>
      <c r="AG117" s="379">
        <v>0</v>
      </c>
      <c r="AH117" s="379">
        <v>0</v>
      </c>
      <c r="AI117" s="379">
        <v>0</v>
      </c>
      <c r="AJ117" s="379">
        <v>0</v>
      </c>
      <c r="AK117" s="379">
        <v>0</v>
      </c>
      <c r="AL117" s="379">
        <v>0</v>
      </c>
      <c r="AM117" s="379">
        <v>0</v>
      </c>
      <c r="AN117" s="379">
        <v>0</v>
      </c>
    </row>
    <row r="118" spans="3:40" x14ac:dyDescent="0.3">
      <c r="C118" s="379">
        <v>22</v>
      </c>
      <c r="D118" s="379">
        <v>11</v>
      </c>
      <c r="E118" s="379">
        <v>4</v>
      </c>
      <c r="F118" s="379">
        <v>435</v>
      </c>
      <c r="G118" s="379">
        <v>0</v>
      </c>
      <c r="H118" s="379">
        <v>226</v>
      </c>
      <c r="I118" s="379">
        <v>0</v>
      </c>
      <c r="J118" s="379">
        <v>4</v>
      </c>
      <c r="K118" s="379">
        <v>19</v>
      </c>
      <c r="L118" s="379">
        <v>0</v>
      </c>
      <c r="M118" s="379">
        <v>156</v>
      </c>
      <c r="N118" s="379">
        <v>10</v>
      </c>
      <c r="O118" s="379">
        <v>0</v>
      </c>
      <c r="P118" s="379">
        <v>0</v>
      </c>
      <c r="Q118" s="379">
        <v>0</v>
      </c>
      <c r="R118" s="379">
        <v>0</v>
      </c>
      <c r="S118" s="379">
        <v>20</v>
      </c>
      <c r="T118" s="379">
        <v>0</v>
      </c>
      <c r="U118" s="379">
        <v>0</v>
      </c>
      <c r="V118" s="379">
        <v>0</v>
      </c>
      <c r="W118" s="379">
        <v>0</v>
      </c>
      <c r="X118" s="379">
        <v>0</v>
      </c>
      <c r="Y118" s="379">
        <v>0</v>
      </c>
      <c r="Z118" s="379">
        <v>0</v>
      </c>
      <c r="AA118" s="379">
        <v>0</v>
      </c>
      <c r="AB118" s="379">
        <v>0</v>
      </c>
      <c r="AC118" s="379">
        <v>0</v>
      </c>
      <c r="AD118" s="379">
        <v>0</v>
      </c>
      <c r="AE118" s="379">
        <v>0</v>
      </c>
      <c r="AF118" s="379">
        <v>0</v>
      </c>
      <c r="AG118" s="379">
        <v>0</v>
      </c>
      <c r="AH118" s="379">
        <v>0</v>
      </c>
      <c r="AI118" s="379">
        <v>0</v>
      </c>
      <c r="AJ118" s="379">
        <v>0</v>
      </c>
      <c r="AK118" s="379">
        <v>0</v>
      </c>
      <c r="AL118" s="379">
        <v>0</v>
      </c>
      <c r="AM118" s="379">
        <v>0</v>
      </c>
      <c r="AN118" s="379">
        <v>0</v>
      </c>
    </row>
    <row r="119" spans="3:40" x14ac:dyDescent="0.3">
      <c r="C119" s="379">
        <v>22</v>
      </c>
      <c r="D119" s="379">
        <v>11</v>
      </c>
      <c r="E119" s="379">
        <v>5</v>
      </c>
      <c r="F119" s="379">
        <v>0</v>
      </c>
      <c r="G119" s="379">
        <v>0</v>
      </c>
      <c r="H119" s="379">
        <v>0</v>
      </c>
      <c r="I119" s="379">
        <v>0</v>
      </c>
      <c r="J119" s="379">
        <v>0</v>
      </c>
      <c r="K119" s="379">
        <v>0</v>
      </c>
      <c r="L119" s="379">
        <v>0</v>
      </c>
      <c r="M119" s="379">
        <v>0</v>
      </c>
      <c r="N119" s="379">
        <v>0</v>
      </c>
      <c r="O119" s="379">
        <v>0</v>
      </c>
      <c r="P119" s="379">
        <v>0</v>
      </c>
      <c r="Q119" s="379">
        <v>0</v>
      </c>
      <c r="R119" s="379">
        <v>0</v>
      </c>
      <c r="S119" s="379">
        <v>0</v>
      </c>
      <c r="T119" s="379">
        <v>0</v>
      </c>
      <c r="U119" s="379">
        <v>0</v>
      </c>
      <c r="V119" s="379">
        <v>0</v>
      </c>
      <c r="W119" s="379">
        <v>0</v>
      </c>
      <c r="X119" s="379">
        <v>0</v>
      </c>
      <c r="Y119" s="379">
        <v>0</v>
      </c>
      <c r="Z119" s="379">
        <v>0</v>
      </c>
      <c r="AA119" s="379">
        <v>0</v>
      </c>
      <c r="AB119" s="379">
        <v>0</v>
      </c>
      <c r="AC119" s="379">
        <v>0</v>
      </c>
      <c r="AD119" s="379">
        <v>0</v>
      </c>
      <c r="AE119" s="379">
        <v>0</v>
      </c>
      <c r="AF119" s="379">
        <v>0</v>
      </c>
      <c r="AG119" s="379">
        <v>0</v>
      </c>
      <c r="AH119" s="379">
        <v>0</v>
      </c>
      <c r="AI119" s="379">
        <v>0</v>
      </c>
      <c r="AJ119" s="379">
        <v>0</v>
      </c>
      <c r="AK119" s="379">
        <v>0</v>
      </c>
      <c r="AL119" s="379">
        <v>0</v>
      </c>
      <c r="AM119" s="379">
        <v>0</v>
      </c>
      <c r="AN119" s="379">
        <v>0</v>
      </c>
    </row>
    <row r="120" spans="3:40" x14ac:dyDescent="0.3">
      <c r="C120" s="379">
        <v>22</v>
      </c>
      <c r="D120" s="379">
        <v>11</v>
      </c>
      <c r="E120" s="379">
        <v>6</v>
      </c>
      <c r="F120" s="379">
        <v>2084331</v>
      </c>
      <c r="G120" s="379">
        <v>0</v>
      </c>
      <c r="H120" s="379">
        <v>1034684</v>
      </c>
      <c r="I120" s="379">
        <v>0</v>
      </c>
      <c r="J120" s="379">
        <v>66935</v>
      </c>
      <c r="K120" s="379">
        <v>283477</v>
      </c>
      <c r="L120" s="379">
        <v>0</v>
      </c>
      <c r="M120" s="379">
        <v>469055</v>
      </c>
      <c r="N120" s="379">
        <v>40510</v>
      </c>
      <c r="O120" s="379">
        <v>0</v>
      </c>
      <c r="P120" s="379">
        <v>0</v>
      </c>
      <c r="Q120" s="379">
        <v>0</v>
      </c>
      <c r="R120" s="379">
        <v>0</v>
      </c>
      <c r="S120" s="379">
        <v>56707</v>
      </c>
      <c r="T120" s="379">
        <v>0</v>
      </c>
      <c r="U120" s="379">
        <v>0</v>
      </c>
      <c r="V120" s="379">
        <v>0</v>
      </c>
      <c r="W120" s="379">
        <v>0</v>
      </c>
      <c r="X120" s="379">
        <v>0</v>
      </c>
      <c r="Y120" s="379">
        <v>0</v>
      </c>
      <c r="Z120" s="379">
        <v>0</v>
      </c>
      <c r="AA120" s="379">
        <v>0</v>
      </c>
      <c r="AB120" s="379">
        <v>0</v>
      </c>
      <c r="AC120" s="379">
        <v>0</v>
      </c>
      <c r="AD120" s="379">
        <v>0</v>
      </c>
      <c r="AE120" s="379">
        <v>0</v>
      </c>
      <c r="AF120" s="379">
        <v>0</v>
      </c>
      <c r="AG120" s="379">
        <v>0</v>
      </c>
      <c r="AH120" s="379">
        <v>29900</v>
      </c>
      <c r="AI120" s="379">
        <v>0</v>
      </c>
      <c r="AJ120" s="379">
        <v>0</v>
      </c>
      <c r="AK120" s="379">
        <v>0</v>
      </c>
      <c r="AL120" s="379">
        <v>0</v>
      </c>
      <c r="AM120" s="379">
        <v>103063</v>
      </c>
      <c r="AN120" s="379">
        <v>0</v>
      </c>
    </row>
    <row r="121" spans="3:40" x14ac:dyDescent="0.3">
      <c r="C121" s="379">
        <v>22</v>
      </c>
      <c r="D121" s="379">
        <v>11</v>
      </c>
      <c r="E121" s="379">
        <v>7</v>
      </c>
      <c r="F121" s="379">
        <v>0</v>
      </c>
      <c r="G121" s="379">
        <v>0</v>
      </c>
      <c r="H121" s="379">
        <v>0</v>
      </c>
      <c r="I121" s="379">
        <v>0</v>
      </c>
      <c r="J121" s="379">
        <v>0</v>
      </c>
      <c r="K121" s="379">
        <v>0</v>
      </c>
      <c r="L121" s="379">
        <v>0</v>
      </c>
      <c r="M121" s="379">
        <v>0</v>
      </c>
      <c r="N121" s="379">
        <v>0</v>
      </c>
      <c r="O121" s="379">
        <v>0</v>
      </c>
      <c r="P121" s="379">
        <v>0</v>
      </c>
      <c r="Q121" s="379">
        <v>0</v>
      </c>
      <c r="R121" s="379">
        <v>0</v>
      </c>
      <c r="S121" s="379">
        <v>0</v>
      </c>
      <c r="T121" s="379">
        <v>0</v>
      </c>
      <c r="U121" s="379">
        <v>0</v>
      </c>
      <c r="V121" s="379">
        <v>0</v>
      </c>
      <c r="W121" s="379">
        <v>0</v>
      </c>
      <c r="X121" s="379">
        <v>0</v>
      </c>
      <c r="Y121" s="379">
        <v>0</v>
      </c>
      <c r="Z121" s="379">
        <v>0</v>
      </c>
      <c r="AA121" s="379">
        <v>0</v>
      </c>
      <c r="AB121" s="379">
        <v>0</v>
      </c>
      <c r="AC121" s="379">
        <v>0</v>
      </c>
      <c r="AD121" s="379">
        <v>0</v>
      </c>
      <c r="AE121" s="379">
        <v>0</v>
      </c>
      <c r="AF121" s="379">
        <v>0</v>
      </c>
      <c r="AG121" s="379">
        <v>0</v>
      </c>
      <c r="AH121" s="379">
        <v>0</v>
      </c>
      <c r="AI121" s="379">
        <v>0</v>
      </c>
      <c r="AJ121" s="379">
        <v>0</v>
      </c>
      <c r="AK121" s="379">
        <v>0</v>
      </c>
      <c r="AL121" s="379">
        <v>0</v>
      </c>
      <c r="AM121" s="379">
        <v>0</v>
      </c>
      <c r="AN121" s="379">
        <v>0</v>
      </c>
    </row>
    <row r="122" spans="3:40" x14ac:dyDescent="0.3">
      <c r="C122" s="379">
        <v>22</v>
      </c>
      <c r="D122" s="379">
        <v>11</v>
      </c>
      <c r="E122" s="379">
        <v>8</v>
      </c>
      <c r="F122" s="379">
        <v>0</v>
      </c>
      <c r="G122" s="379">
        <v>0</v>
      </c>
      <c r="H122" s="379">
        <v>0</v>
      </c>
      <c r="I122" s="379">
        <v>0</v>
      </c>
      <c r="J122" s="379">
        <v>0</v>
      </c>
      <c r="K122" s="379">
        <v>0</v>
      </c>
      <c r="L122" s="379">
        <v>0</v>
      </c>
      <c r="M122" s="379">
        <v>0</v>
      </c>
      <c r="N122" s="379">
        <v>0</v>
      </c>
      <c r="O122" s="379">
        <v>0</v>
      </c>
      <c r="P122" s="379">
        <v>0</v>
      </c>
      <c r="Q122" s="379">
        <v>0</v>
      </c>
      <c r="R122" s="379">
        <v>0</v>
      </c>
      <c r="S122" s="379">
        <v>0</v>
      </c>
      <c r="T122" s="379">
        <v>0</v>
      </c>
      <c r="U122" s="379">
        <v>0</v>
      </c>
      <c r="V122" s="379">
        <v>0</v>
      </c>
      <c r="W122" s="379">
        <v>0</v>
      </c>
      <c r="X122" s="379">
        <v>0</v>
      </c>
      <c r="Y122" s="379">
        <v>0</v>
      </c>
      <c r="Z122" s="379">
        <v>0</v>
      </c>
      <c r="AA122" s="379">
        <v>0</v>
      </c>
      <c r="AB122" s="379">
        <v>0</v>
      </c>
      <c r="AC122" s="379">
        <v>0</v>
      </c>
      <c r="AD122" s="379">
        <v>0</v>
      </c>
      <c r="AE122" s="379">
        <v>0</v>
      </c>
      <c r="AF122" s="379">
        <v>0</v>
      </c>
      <c r="AG122" s="379">
        <v>0</v>
      </c>
      <c r="AH122" s="379">
        <v>0</v>
      </c>
      <c r="AI122" s="379">
        <v>0</v>
      </c>
      <c r="AJ122" s="379">
        <v>0</v>
      </c>
      <c r="AK122" s="379">
        <v>0</v>
      </c>
      <c r="AL122" s="379">
        <v>0</v>
      </c>
      <c r="AM122" s="379">
        <v>0</v>
      </c>
      <c r="AN122" s="379">
        <v>0</v>
      </c>
    </row>
    <row r="123" spans="3:40" x14ac:dyDescent="0.3">
      <c r="C123" s="379">
        <v>22</v>
      </c>
      <c r="D123" s="379">
        <v>11</v>
      </c>
      <c r="E123" s="379">
        <v>9</v>
      </c>
      <c r="F123" s="379">
        <v>701095</v>
      </c>
      <c r="G123" s="379">
        <v>0</v>
      </c>
      <c r="H123" s="379">
        <v>363679</v>
      </c>
      <c r="I123" s="379">
        <v>0</v>
      </c>
      <c r="J123" s="379">
        <v>22651</v>
      </c>
      <c r="K123" s="379">
        <v>80205</v>
      </c>
      <c r="L123" s="379">
        <v>0</v>
      </c>
      <c r="M123" s="379">
        <v>158920</v>
      </c>
      <c r="N123" s="379">
        <v>12611</v>
      </c>
      <c r="O123" s="379">
        <v>0</v>
      </c>
      <c r="P123" s="379">
        <v>0</v>
      </c>
      <c r="Q123" s="379">
        <v>0</v>
      </c>
      <c r="R123" s="379">
        <v>0</v>
      </c>
      <c r="S123" s="379">
        <v>15758</v>
      </c>
      <c r="T123" s="379">
        <v>0</v>
      </c>
      <c r="U123" s="379">
        <v>0</v>
      </c>
      <c r="V123" s="379">
        <v>0</v>
      </c>
      <c r="W123" s="379">
        <v>0</v>
      </c>
      <c r="X123" s="379">
        <v>0</v>
      </c>
      <c r="Y123" s="379">
        <v>0</v>
      </c>
      <c r="Z123" s="379">
        <v>0</v>
      </c>
      <c r="AA123" s="379">
        <v>0</v>
      </c>
      <c r="AB123" s="379">
        <v>0</v>
      </c>
      <c r="AC123" s="379">
        <v>0</v>
      </c>
      <c r="AD123" s="379">
        <v>0</v>
      </c>
      <c r="AE123" s="379">
        <v>0</v>
      </c>
      <c r="AF123" s="379">
        <v>0</v>
      </c>
      <c r="AG123" s="379">
        <v>0</v>
      </c>
      <c r="AH123" s="379">
        <v>14500</v>
      </c>
      <c r="AI123" s="379">
        <v>0</v>
      </c>
      <c r="AJ123" s="379">
        <v>0</v>
      </c>
      <c r="AK123" s="379">
        <v>0</v>
      </c>
      <c r="AL123" s="379">
        <v>0</v>
      </c>
      <c r="AM123" s="379">
        <v>32771</v>
      </c>
      <c r="AN123" s="379">
        <v>0</v>
      </c>
    </row>
    <row r="124" spans="3:40" x14ac:dyDescent="0.3">
      <c r="C124" s="379">
        <v>22</v>
      </c>
      <c r="D124" s="379">
        <v>11</v>
      </c>
      <c r="E124" s="379">
        <v>10</v>
      </c>
      <c r="F124" s="379">
        <v>300</v>
      </c>
      <c r="G124" s="379">
        <v>0</v>
      </c>
      <c r="H124" s="379">
        <v>0</v>
      </c>
      <c r="I124" s="379">
        <v>0</v>
      </c>
      <c r="J124" s="379">
        <v>0</v>
      </c>
      <c r="K124" s="379">
        <v>300</v>
      </c>
      <c r="L124" s="379">
        <v>0</v>
      </c>
      <c r="M124" s="379">
        <v>0</v>
      </c>
      <c r="N124" s="379">
        <v>0</v>
      </c>
      <c r="O124" s="379">
        <v>0</v>
      </c>
      <c r="P124" s="379">
        <v>0</v>
      </c>
      <c r="Q124" s="379">
        <v>0</v>
      </c>
      <c r="R124" s="379">
        <v>0</v>
      </c>
      <c r="S124" s="379">
        <v>0</v>
      </c>
      <c r="T124" s="379">
        <v>0</v>
      </c>
      <c r="U124" s="379">
        <v>0</v>
      </c>
      <c r="V124" s="379">
        <v>0</v>
      </c>
      <c r="W124" s="379">
        <v>0</v>
      </c>
      <c r="X124" s="379">
        <v>0</v>
      </c>
      <c r="Y124" s="379">
        <v>0</v>
      </c>
      <c r="Z124" s="379">
        <v>0</v>
      </c>
      <c r="AA124" s="379">
        <v>0</v>
      </c>
      <c r="AB124" s="379">
        <v>0</v>
      </c>
      <c r="AC124" s="379">
        <v>0</v>
      </c>
      <c r="AD124" s="379">
        <v>0</v>
      </c>
      <c r="AE124" s="379">
        <v>0</v>
      </c>
      <c r="AF124" s="379">
        <v>0</v>
      </c>
      <c r="AG124" s="379">
        <v>0</v>
      </c>
      <c r="AH124" s="379">
        <v>0</v>
      </c>
      <c r="AI124" s="379">
        <v>0</v>
      </c>
      <c r="AJ124" s="379">
        <v>0</v>
      </c>
      <c r="AK124" s="379">
        <v>0</v>
      </c>
      <c r="AL124" s="379">
        <v>0</v>
      </c>
      <c r="AM124" s="379">
        <v>0</v>
      </c>
      <c r="AN124" s="379">
        <v>0</v>
      </c>
    </row>
    <row r="125" spans="3:40" x14ac:dyDescent="0.3">
      <c r="C125" s="379">
        <v>22</v>
      </c>
      <c r="D125" s="379">
        <v>11</v>
      </c>
      <c r="E125" s="379">
        <v>11</v>
      </c>
      <c r="F125" s="379">
        <v>5550.3333333333339</v>
      </c>
      <c r="G125" s="379">
        <v>0</v>
      </c>
      <c r="H125" s="379">
        <v>3467</v>
      </c>
      <c r="I125" s="379">
        <v>0</v>
      </c>
      <c r="J125" s="379">
        <v>0</v>
      </c>
      <c r="K125" s="379">
        <v>2083.3333333333335</v>
      </c>
      <c r="L125" s="379">
        <v>0</v>
      </c>
      <c r="M125" s="379">
        <v>0</v>
      </c>
      <c r="N125" s="379">
        <v>0</v>
      </c>
      <c r="O125" s="379">
        <v>0</v>
      </c>
      <c r="P125" s="379">
        <v>0</v>
      </c>
      <c r="Q125" s="379">
        <v>0</v>
      </c>
      <c r="R125" s="379">
        <v>0</v>
      </c>
      <c r="S125" s="379">
        <v>0</v>
      </c>
      <c r="T125" s="379">
        <v>0</v>
      </c>
      <c r="U125" s="379">
        <v>0</v>
      </c>
      <c r="V125" s="379">
        <v>0</v>
      </c>
      <c r="W125" s="379">
        <v>0</v>
      </c>
      <c r="X125" s="379">
        <v>0</v>
      </c>
      <c r="Y125" s="379">
        <v>0</v>
      </c>
      <c r="Z125" s="379">
        <v>0</v>
      </c>
      <c r="AA125" s="379">
        <v>0</v>
      </c>
      <c r="AB125" s="379">
        <v>0</v>
      </c>
      <c r="AC125" s="379">
        <v>0</v>
      </c>
      <c r="AD125" s="379">
        <v>0</v>
      </c>
      <c r="AE125" s="379">
        <v>0</v>
      </c>
      <c r="AF125" s="379">
        <v>0</v>
      </c>
      <c r="AG125" s="379">
        <v>0</v>
      </c>
      <c r="AH125" s="379">
        <v>0</v>
      </c>
      <c r="AI125" s="379">
        <v>0</v>
      </c>
      <c r="AJ125" s="379">
        <v>0</v>
      </c>
      <c r="AK125" s="379">
        <v>0</v>
      </c>
      <c r="AL125" s="379">
        <v>0</v>
      </c>
      <c r="AM125" s="379">
        <v>0</v>
      </c>
      <c r="AN125" s="379">
        <v>0</v>
      </c>
    </row>
    <row r="126" spans="3:40" x14ac:dyDescent="0.3">
      <c r="C126" s="379">
        <v>22</v>
      </c>
      <c r="D126" s="379">
        <v>12</v>
      </c>
      <c r="E126" s="379">
        <v>1</v>
      </c>
      <c r="F126" s="379">
        <v>36.85</v>
      </c>
      <c r="G126" s="379">
        <v>0</v>
      </c>
      <c r="H126" s="379">
        <v>9.9499999999999993</v>
      </c>
      <c r="I126" s="379">
        <v>0</v>
      </c>
      <c r="J126" s="379">
        <v>1</v>
      </c>
      <c r="K126" s="379">
        <v>6</v>
      </c>
      <c r="L126" s="379">
        <v>0</v>
      </c>
      <c r="M126" s="379">
        <v>11</v>
      </c>
      <c r="N126" s="379">
        <v>1</v>
      </c>
      <c r="O126" s="379">
        <v>0</v>
      </c>
      <c r="P126" s="379">
        <v>0</v>
      </c>
      <c r="Q126" s="379">
        <v>0</v>
      </c>
      <c r="R126" s="379">
        <v>0</v>
      </c>
      <c r="S126" s="379">
        <v>2</v>
      </c>
      <c r="T126" s="379">
        <v>0</v>
      </c>
      <c r="U126" s="379">
        <v>0</v>
      </c>
      <c r="V126" s="379">
        <v>0</v>
      </c>
      <c r="W126" s="379">
        <v>0</v>
      </c>
      <c r="X126" s="379">
        <v>0</v>
      </c>
      <c r="Y126" s="379">
        <v>0</v>
      </c>
      <c r="Z126" s="379">
        <v>0</v>
      </c>
      <c r="AA126" s="379">
        <v>0</v>
      </c>
      <c r="AB126" s="379">
        <v>0</v>
      </c>
      <c r="AC126" s="379">
        <v>0</v>
      </c>
      <c r="AD126" s="379">
        <v>0</v>
      </c>
      <c r="AE126" s="379">
        <v>0</v>
      </c>
      <c r="AF126" s="379">
        <v>0</v>
      </c>
      <c r="AG126" s="379">
        <v>0</v>
      </c>
      <c r="AH126" s="379">
        <v>2</v>
      </c>
      <c r="AI126" s="379">
        <v>0</v>
      </c>
      <c r="AJ126" s="379">
        <v>0</v>
      </c>
      <c r="AK126" s="379">
        <v>0</v>
      </c>
      <c r="AL126" s="379">
        <v>0</v>
      </c>
      <c r="AM126" s="379">
        <v>3.9</v>
      </c>
      <c r="AN126" s="379">
        <v>0</v>
      </c>
    </row>
    <row r="127" spans="3:40" x14ac:dyDescent="0.3">
      <c r="C127" s="379">
        <v>22</v>
      </c>
      <c r="D127" s="379">
        <v>12</v>
      </c>
      <c r="E127" s="379">
        <v>2</v>
      </c>
      <c r="F127" s="379">
        <v>5171</v>
      </c>
      <c r="G127" s="379">
        <v>0</v>
      </c>
      <c r="H127" s="379">
        <v>1534.8</v>
      </c>
      <c r="I127" s="379">
        <v>0</v>
      </c>
      <c r="J127" s="379">
        <v>152</v>
      </c>
      <c r="K127" s="379">
        <v>841</v>
      </c>
      <c r="L127" s="379">
        <v>0</v>
      </c>
      <c r="M127" s="379">
        <v>1484</v>
      </c>
      <c r="N127" s="379">
        <v>136</v>
      </c>
      <c r="O127" s="379">
        <v>0</v>
      </c>
      <c r="P127" s="379">
        <v>0</v>
      </c>
      <c r="Q127" s="379">
        <v>0</v>
      </c>
      <c r="R127" s="379">
        <v>0</v>
      </c>
      <c r="S127" s="379">
        <v>272</v>
      </c>
      <c r="T127" s="379">
        <v>0</v>
      </c>
      <c r="U127" s="379">
        <v>0</v>
      </c>
      <c r="V127" s="379">
        <v>0</v>
      </c>
      <c r="W127" s="379">
        <v>0</v>
      </c>
      <c r="X127" s="379">
        <v>0</v>
      </c>
      <c r="Y127" s="379">
        <v>0</v>
      </c>
      <c r="Z127" s="379">
        <v>0</v>
      </c>
      <c r="AA127" s="379">
        <v>0</v>
      </c>
      <c r="AB127" s="379">
        <v>0</v>
      </c>
      <c r="AC127" s="379">
        <v>0</v>
      </c>
      <c r="AD127" s="379">
        <v>0</v>
      </c>
      <c r="AE127" s="379">
        <v>0</v>
      </c>
      <c r="AF127" s="379">
        <v>0</v>
      </c>
      <c r="AG127" s="379">
        <v>0</v>
      </c>
      <c r="AH127" s="379">
        <v>160</v>
      </c>
      <c r="AI127" s="379">
        <v>0</v>
      </c>
      <c r="AJ127" s="379">
        <v>0</v>
      </c>
      <c r="AK127" s="379">
        <v>0</v>
      </c>
      <c r="AL127" s="379">
        <v>0</v>
      </c>
      <c r="AM127" s="379">
        <v>591.20000000000005</v>
      </c>
      <c r="AN127" s="379">
        <v>0</v>
      </c>
    </row>
    <row r="128" spans="3:40" x14ac:dyDescent="0.3">
      <c r="C128" s="379">
        <v>22</v>
      </c>
      <c r="D128" s="379">
        <v>12</v>
      </c>
      <c r="E128" s="379">
        <v>3</v>
      </c>
      <c r="F128" s="379">
        <v>16</v>
      </c>
      <c r="G128" s="379">
        <v>0</v>
      </c>
      <c r="H128" s="379">
        <v>16</v>
      </c>
      <c r="I128" s="379">
        <v>0</v>
      </c>
      <c r="J128" s="379">
        <v>0</v>
      </c>
      <c r="K128" s="379">
        <v>0</v>
      </c>
      <c r="L128" s="379">
        <v>0</v>
      </c>
      <c r="M128" s="379">
        <v>0</v>
      </c>
      <c r="N128" s="379">
        <v>0</v>
      </c>
      <c r="O128" s="379">
        <v>0</v>
      </c>
      <c r="P128" s="379">
        <v>0</v>
      </c>
      <c r="Q128" s="379">
        <v>0</v>
      </c>
      <c r="R128" s="379">
        <v>0</v>
      </c>
      <c r="S128" s="379">
        <v>0</v>
      </c>
      <c r="T128" s="379">
        <v>0</v>
      </c>
      <c r="U128" s="379">
        <v>0</v>
      </c>
      <c r="V128" s="379">
        <v>0</v>
      </c>
      <c r="W128" s="379">
        <v>0</v>
      </c>
      <c r="X128" s="379">
        <v>0</v>
      </c>
      <c r="Y128" s="379">
        <v>0</v>
      </c>
      <c r="Z128" s="379">
        <v>0</v>
      </c>
      <c r="AA128" s="379">
        <v>0</v>
      </c>
      <c r="AB128" s="379">
        <v>0</v>
      </c>
      <c r="AC128" s="379">
        <v>0</v>
      </c>
      <c r="AD128" s="379">
        <v>0</v>
      </c>
      <c r="AE128" s="379">
        <v>0</v>
      </c>
      <c r="AF128" s="379">
        <v>0</v>
      </c>
      <c r="AG128" s="379">
        <v>0</v>
      </c>
      <c r="AH128" s="379">
        <v>0</v>
      </c>
      <c r="AI128" s="379">
        <v>0</v>
      </c>
      <c r="AJ128" s="379">
        <v>0</v>
      </c>
      <c r="AK128" s="379">
        <v>0</v>
      </c>
      <c r="AL128" s="379">
        <v>0</v>
      </c>
      <c r="AM128" s="379">
        <v>0</v>
      </c>
      <c r="AN128" s="379">
        <v>0</v>
      </c>
    </row>
    <row r="129" spans="3:40" x14ac:dyDescent="0.3">
      <c r="C129" s="379">
        <v>22</v>
      </c>
      <c r="D129" s="379">
        <v>12</v>
      </c>
      <c r="E129" s="379">
        <v>4</v>
      </c>
      <c r="F129" s="379">
        <v>341</v>
      </c>
      <c r="G129" s="379">
        <v>0</v>
      </c>
      <c r="H129" s="379">
        <v>176</v>
      </c>
      <c r="I129" s="379">
        <v>0</v>
      </c>
      <c r="J129" s="379">
        <v>5</v>
      </c>
      <c r="K129" s="379">
        <v>32</v>
      </c>
      <c r="L129" s="379">
        <v>0</v>
      </c>
      <c r="M129" s="379">
        <v>110</v>
      </c>
      <c r="N129" s="379">
        <v>7</v>
      </c>
      <c r="O129" s="379">
        <v>0</v>
      </c>
      <c r="P129" s="379">
        <v>0</v>
      </c>
      <c r="Q129" s="379">
        <v>0</v>
      </c>
      <c r="R129" s="379">
        <v>0</v>
      </c>
      <c r="S129" s="379">
        <v>11</v>
      </c>
      <c r="T129" s="379">
        <v>0</v>
      </c>
      <c r="U129" s="379">
        <v>0</v>
      </c>
      <c r="V129" s="379">
        <v>0</v>
      </c>
      <c r="W129" s="379">
        <v>0</v>
      </c>
      <c r="X129" s="379">
        <v>0</v>
      </c>
      <c r="Y129" s="379">
        <v>0</v>
      </c>
      <c r="Z129" s="379">
        <v>0</v>
      </c>
      <c r="AA129" s="379">
        <v>0</v>
      </c>
      <c r="AB129" s="379">
        <v>0</v>
      </c>
      <c r="AC129" s="379">
        <v>0</v>
      </c>
      <c r="AD129" s="379">
        <v>0</v>
      </c>
      <c r="AE129" s="379">
        <v>0</v>
      </c>
      <c r="AF129" s="379">
        <v>0</v>
      </c>
      <c r="AG129" s="379">
        <v>0</v>
      </c>
      <c r="AH129" s="379">
        <v>0</v>
      </c>
      <c r="AI129" s="379">
        <v>0</v>
      </c>
      <c r="AJ129" s="379">
        <v>0</v>
      </c>
      <c r="AK129" s="379">
        <v>0</v>
      </c>
      <c r="AL129" s="379">
        <v>0</v>
      </c>
      <c r="AM129" s="379">
        <v>0</v>
      </c>
      <c r="AN129" s="379">
        <v>0</v>
      </c>
    </row>
    <row r="130" spans="3:40" x14ac:dyDescent="0.3">
      <c r="C130" s="379">
        <v>22</v>
      </c>
      <c r="D130" s="379">
        <v>12</v>
      </c>
      <c r="E130" s="379">
        <v>5</v>
      </c>
      <c r="F130" s="379">
        <v>0</v>
      </c>
      <c r="G130" s="379">
        <v>0</v>
      </c>
      <c r="H130" s="379">
        <v>0</v>
      </c>
      <c r="I130" s="379">
        <v>0</v>
      </c>
      <c r="J130" s="379">
        <v>0</v>
      </c>
      <c r="K130" s="379">
        <v>0</v>
      </c>
      <c r="L130" s="379">
        <v>0</v>
      </c>
      <c r="M130" s="379">
        <v>0</v>
      </c>
      <c r="N130" s="379">
        <v>0</v>
      </c>
      <c r="O130" s="379">
        <v>0</v>
      </c>
      <c r="P130" s="379">
        <v>0</v>
      </c>
      <c r="Q130" s="379">
        <v>0</v>
      </c>
      <c r="R130" s="379">
        <v>0</v>
      </c>
      <c r="S130" s="379">
        <v>0</v>
      </c>
      <c r="T130" s="379">
        <v>0</v>
      </c>
      <c r="U130" s="379">
        <v>0</v>
      </c>
      <c r="V130" s="379">
        <v>0</v>
      </c>
      <c r="W130" s="379">
        <v>0</v>
      </c>
      <c r="X130" s="379">
        <v>0</v>
      </c>
      <c r="Y130" s="379">
        <v>0</v>
      </c>
      <c r="Z130" s="379">
        <v>0</v>
      </c>
      <c r="AA130" s="379">
        <v>0</v>
      </c>
      <c r="AB130" s="379">
        <v>0</v>
      </c>
      <c r="AC130" s="379">
        <v>0</v>
      </c>
      <c r="AD130" s="379">
        <v>0</v>
      </c>
      <c r="AE130" s="379">
        <v>0</v>
      </c>
      <c r="AF130" s="379">
        <v>0</v>
      </c>
      <c r="AG130" s="379">
        <v>0</v>
      </c>
      <c r="AH130" s="379">
        <v>0</v>
      </c>
      <c r="AI130" s="379">
        <v>0</v>
      </c>
      <c r="AJ130" s="379">
        <v>0</v>
      </c>
      <c r="AK130" s="379">
        <v>0</v>
      </c>
      <c r="AL130" s="379">
        <v>0</v>
      </c>
      <c r="AM130" s="379">
        <v>0</v>
      </c>
      <c r="AN130" s="379">
        <v>0</v>
      </c>
    </row>
    <row r="131" spans="3:40" x14ac:dyDescent="0.3">
      <c r="C131" s="379">
        <v>22</v>
      </c>
      <c r="D131" s="379">
        <v>12</v>
      </c>
      <c r="E131" s="379">
        <v>6</v>
      </c>
      <c r="F131" s="379">
        <v>1374029</v>
      </c>
      <c r="G131" s="379">
        <v>0</v>
      </c>
      <c r="H131" s="379">
        <v>661411</v>
      </c>
      <c r="I131" s="379">
        <v>0</v>
      </c>
      <c r="J131" s="379">
        <v>45620</v>
      </c>
      <c r="K131" s="379">
        <v>193656</v>
      </c>
      <c r="L131" s="379">
        <v>0</v>
      </c>
      <c r="M131" s="379">
        <v>310283</v>
      </c>
      <c r="N131" s="379">
        <v>29038</v>
      </c>
      <c r="O131" s="379">
        <v>0</v>
      </c>
      <c r="P131" s="379">
        <v>0</v>
      </c>
      <c r="Q131" s="379">
        <v>0</v>
      </c>
      <c r="R131" s="379">
        <v>0</v>
      </c>
      <c r="S131" s="379">
        <v>39721</v>
      </c>
      <c r="T131" s="379">
        <v>0</v>
      </c>
      <c r="U131" s="379">
        <v>0</v>
      </c>
      <c r="V131" s="379">
        <v>0</v>
      </c>
      <c r="W131" s="379">
        <v>0</v>
      </c>
      <c r="X131" s="379">
        <v>0</v>
      </c>
      <c r="Y131" s="379">
        <v>0</v>
      </c>
      <c r="Z131" s="379">
        <v>0</v>
      </c>
      <c r="AA131" s="379">
        <v>0</v>
      </c>
      <c r="AB131" s="379">
        <v>0</v>
      </c>
      <c r="AC131" s="379">
        <v>0</v>
      </c>
      <c r="AD131" s="379">
        <v>0</v>
      </c>
      <c r="AE131" s="379">
        <v>0</v>
      </c>
      <c r="AF131" s="379">
        <v>0</v>
      </c>
      <c r="AG131" s="379">
        <v>0</v>
      </c>
      <c r="AH131" s="379">
        <v>20726</v>
      </c>
      <c r="AI131" s="379">
        <v>0</v>
      </c>
      <c r="AJ131" s="379">
        <v>0</v>
      </c>
      <c r="AK131" s="379">
        <v>0</v>
      </c>
      <c r="AL131" s="379">
        <v>0</v>
      </c>
      <c r="AM131" s="379">
        <v>73574</v>
      </c>
      <c r="AN131" s="379">
        <v>0</v>
      </c>
    </row>
    <row r="132" spans="3:40" x14ac:dyDescent="0.3">
      <c r="C132" s="379">
        <v>22</v>
      </c>
      <c r="D132" s="379">
        <v>12</v>
      </c>
      <c r="E132" s="379">
        <v>7</v>
      </c>
      <c r="F132" s="379">
        <v>0</v>
      </c>
      <c r="G132" s="379">
        <v>0</v>
      </c>
      <c r="H132" s="379">
        <v>0</v>
      </c>
      <c r="I132" s="379">
        <v>0</v>
      </c>
      <c r="J132" s="379">
        <v>0</v>
      </c>
      <c r="K132" s="379">
        <v>0</v>
      </c>
      <c r="L132" s="379">
        <v>0</v>
      </c>
      <c r="M132" s="379">
        <v>0</v>
      </c>
      <c r="N132" s="379">
        <v>0</v>
      </c>
      <c r="O132" s="379">
        <v>0</v>
      </c>
      <c r="P132" s="379">
        <v>0</v>
      </c>
      <c r="Q132" s="379">
        <v>0</v>
      </c>
      <c r="R132" s="379">
        <v>0</v>
      </c>
      <c r="S132" s="379">
        <v>0</v>
      </c>
      <c r="T132" s="379">
        <v>0</v>
      </c>
      <c r="U132" s="379">
        <v>0</v>
      </c>
      <c r="V132" s="379">
        <v>0</v>
      </c>
      <c r="W132" s="379">
        <v>0</v>
      </c>
      <c r="X132" s="379">
        <v>0</v>
      </c>
      <c r="Y132" s="379">
        <v>0</v>
      </c>
      <c r="Z132" s="379">
        <v>0</v>
      </c>
      <c r="AA132" s="379">
        <v>0</v>
      </c>
      <c r="AB132" s="379">
        <v>0</v>
      </c>
      <c r="AC132" s="379">
        <v>0</v>
      </c>
      <c r="AD132" s="379">
        <v>0</v>
      </c>
      <c r="AE132" s="379">
        <v>0</v>
      </c>
      <c r="AF132" s="379">
        <v>0</v>
      </c>
      <c r="AG132" s="379">
        <v>0</v>
      </c>
      <c r="AH132" s="379">
        <v>0</v>
      </c>
      <c r="AI132" s="379">
        <v>0</v>
      </c>
      <c r="AJ132" s="379">
        <v>0</v>
      </c>
      <c r="AK132" s="379">
        <v>0</v>
      </c>
      <c r="AL132" s="379">
        <v>0</v>
      </c>
      <c r="AM132" s="379">
        <v>0</v>
      </c>
      <c r="AN132" s="379">
        <v>0</v>
      </c>
    </row>
    <row r="133" spans="3:40" x14ac:dyDescent="0.3">
      <c r="C133" s="379">
        <v>22</v>
      </c>
      <c r="D133" s="379">
        <v>12</v>
      </c>
      <c r="E133" s="379">
        <v>8</v>
      </c>
      <c r="F133" s="379">
        <v>0</v>
      </c>
      <c r="G133" s="379">
        <v>0</v>
      </c>
      <c r="H133" s="379">
        <v>0</v>
      </c>
      <c r="I133" s="379">
        <v>0</v>
      </c>
      <c r="J133" s="379">
        <v>0</v>
      </c>
      <c r="K133" s="379">
        <v>0</v>
      </c>
      <c r="L133" s="379">
        <v>0</v>
      </c>
      <c r="M133" s="379">
        <v>0</v>
      </c>
      <c r="N133" s="379">
        <v>0</v>
      </c>
      <c r="O133" s="379">
        <v>0</v>
      </c>
      <c r="P133" s="379">
        <v>0</v>
      </c>
      <c r="Q133" s="379">
        <v>0</v>
      </c>
      <c r="R133" s="379">
        <v>0</v>
      </c>
      <c r="S133" s="379">
        <v>0</v>
      </c>
      <c r="T133" s="379">
        <v>0</v>
      </c>
      <c r="U133" s="379">
        <v>0</v>
      </c>
      <c r="V133" s="379">
        <v>0</v>
      </c>
      <c r="W133" s="379">
        <v>0</v>
      </c>
      <c r="X133" s="379">
        <v>0</v>
      </c>
      <c r="Y133" s="379">
        <v>0</v>
      </c>
      <c r="Z133" s="379">
        <v>0</v>
      </c>
      <c r="AA133" s="379">
        <v>0</v>
      </c>
      <c r="AB133" s="379">
        <v>0</v>
      </c>
      <c r="AC133" s="379">
        <v>0</v>
      </c>
      <c r="AD133" s="379">
        <v>0</v>
      </c>
      <c r="AE133" s="379">
        <v>0</v>
      </c>
      <c r="AF133" s="379">
        <v>0</v>
      </c>
      <c r="AG133" s="379">
        <v>0</v>
      </c>
      <c r="AH133" s="379">
        <v>0</v>
      </c>
      <c r="AI133" s="379">
        <v>0</v>
      </c>
      <c r="AJ133" s="379">
        <v>0</v>
      </c>
      <c r="AK133" s="379">
        <v>0</v>
      </c>
      <c r="AL133" s="379">
        <v>0</v>
      </c>
      <c r="AM133" s="379">
        <v>0</v>
      </c>
      <c r="AN133" s="379">
        <v>0</v>
      </c>
    </row>
    <row r="134" spans="3:40" x14ac:dyDescent="0.3">
      <c r="C134" s="379">
        <v>22</v>
      </c>
      <c r="D134" s="379">
        <v>12</v>
      </c>
      <c r="E134" s="379">
        <v>9</v>
      </c>
      <c r="F134" s="379">
        <v>11600</v>
      </c>
      <c r="G134" s="379">
        <v>0</v>
      </c>
      <c r="H134" s="379">
        <v>500</v>
      </c>
      <c r="I134" s="379">
        <v>0</v>
      </c>
      <c r="J134" s="379">
        <v>0</v>
      </c>
      <c r="K134" s="379">
        <v>0</v>
      </c>
      <c r="L134" s="379">
        <v>0</v>
      </c>
      <c r="M134" s="379">
        <v>2950</v>
      </c>
      <c r="N134" s="379">
        <v>1590</v>
      </c>
      <c r="O134" s="379">
        <v>0</v>
      </c>
      <c r="P134" s="379">
        <v>0</v>
      </c>
      <c r="Q134" s="379">
        <v>0</v>
      </c>
      <c r="R134" s="379">
        <v>0</v>
      </c>
      <c r="S134" s="379">
        <v>0</v>
      </c>
      <c r="T134" s="379">
        <v>0</v>
      </c>
      <c r="U134" s="379">
        <v>0</v>
      </c>
      <c r="V134" s="379">
        <v>0</v>
      </c>
      <c r="W134" s="379">
        <v>0</v>
      </c>
      <c r="X134" s="379">
        <v>0</v>
      </c>
      <c r="Y134" s="379">
        <v>0</v>
      </c>
      <c r="Z134" s="379">
        <v>0</v>
      </c>
      <c r="AA134" s="379">
        <v>0</v>
      </c>
      <c r="AB134" s="379">
        <v>0</v>
      </c>
      <c r="AC134" s="379">
        <v>0</v>
      </c>
      <c r="AD134" s="379">
        <v>0</v>
      </c>
      <c r="AE134" s="379">
        <v>0</v>
      </c>
      <c r="AF134" s="379">
        <v>0</v>
      </c>
      <c r="AG134" s="379">
        <v>0</v>
      </c>
      <c r="AH134" s="379">
        <v>5060</v>
      </c>
      <c r="AI134" s="379">
        <v>0</v>
      </c>
      <c r="AJ134" s="379">
        <v>0</v>
      </c>
      <c r="AK134" s="379">
        <v>0</v>
      </c>
      <c r="AL134" s="379">
        <v>0</v>
      </c>
      <c r="AM134" s="379">
        <v>1500</v>
      </c>
      <c r="AN134" s="379">
        <v>0</v>
      </c>
    </row>
    <row r="135" spans="3:40" x14ac:dyDescent="0.3">
      <c r="C135" s="379">
        <v>22</v>
      </c>
      <c r="D135" s="379">
        <v>12</v>
      </c>
      <c r="E135" s="379">
        <v>10</v>
      </c>
      <c r="F135" s="379">
        <v>600</v>
      </c>
      <c r="G135" s="379">
        <v>0</v>
      </c>
      <c r="H135" s="379">
        <v>0</v>
      </c>
      <c r="I135" s="379">
        <v>0</v>
      </c>
      <c r="J135" s="379">
        <v>0</v>
      </c>
      <c r="K135" s="379">
        <v>600</v>
      </c>
      <c r="L135" s="379">
        <v>0</v>
      </c>
      <c r="M135" s="379">
        <v>0</v>
      </c>
      <c r="N135" s="379">
        <v>0</v>
      </c>
      <c r="O135" s="379">
        <v>0</v>
      </c>
      <c r="P135" s="379">
        <v>0</v>
      </c>
      <c r="Q135" s="379">
        <v>0</v>
      </c>
      <c r="R135" s="379">
        <v>0</v>
      </c>
      <c r="S135" s="379">
        <v>0</v>
      </c>
      <c r="T135" s="379">
        <v>0</v>
      </c>
      <c r="U135" s="379">
        <v>0</v>
      </c>
      <c r="V135" s="379">
        <v>0</v>
      </c>
      <c r="W135" s="379">
        <v>0</v>
      </c>
      <c r="X135" s="379">
        <v>0</v>
      </c>
      <c r="Y135" s="379">
        <v>0</v>
      </c>
      <c r="Z135" s="379">
        <v>0</v>
      </c>
      <c r="AA135" s="379">
        <v>0</v>
      </c>
      <c r="AB135" s="379">
        <v>0</v>
      </c>
      <c r="AC135" s="379">
        <v>0</v>
      </c>
      <c r="AD135" s="379">
        <v>0</v>
      </c>
      <c r="AE135" s="379">
        <v>0</v>
      </c>
      <c r="AF135" s="379">
        <v>0</v>
      </c>
      <c r="AG135" s="379">
        <v>0</v>
      </c>
      <c r="AH135" s="379">
        <v>0</v>
      </c>
      <c r="AI135" s="379">
        <v>0</v>
      </c>
      <c r="AJ135" s="379">
        <v>0</v>
      </c>
      <c r="AK135" s="379">
        <v>0</v>
      </c>
      <c r="AL135" s="379">
        <v>0</v>
      </c>
      <c r="AM135" s="379">
        <v>0</v>
      </c>
      <c r="AN135" s="379">
        <v>0</v>
      </c>
    </row>
    <row r="136" spans="3:40" x14ac:dyDescent="0.3">
      <c r="C136" s="379">
        <v>22</v>
      </c>
      <c r="D136" s="379">
        <v>12</v>
      </c>
      <c r="E136" s="379">
        <v>11</v>
      </c>
      <c r="F136" s="379">
        <v>5550.3333333333339</v>
      </c>
      <c r="G136" s="379">
        <v>0</v>
      </c>
      <c r="H136" s="379">
        <v>3467</v>
      </c>
      <c r="I136" s="379">
        <v>0</v>
      </c>
      <c r="J136" s="379">
        <v>0</v>
      </c>
      <c r="K136" s="379">
        <v>2083.3333333333335</v>
      </c>
      <c r="L136" s="379">
        <v>0</v>
      </c>
      <c r="M136" s="379">
        <v>0</v>
      </c>
      <c r="N136" s="379">
        <v>0</v>
      </c>
      <c r="O136" s="379">
        <v>0</v>
      </c>
      <c r="P136" s="379">
        <v>0</v>
      </c>
      <c r="Q136" s="379">
        <v>0</v>
      </c>
      <c r="R136" s="379">
        <v>0</v>
      </c>
      <c r="S136" s="379">
        <v>0</v>
      </c>
      <c r="T136" s="379">
        <v>0</v>
      </c>
      <c r="U136" s="379">
        <v>0</v>
      </c>
      <c r="V136" s="379">
        <v>0</v>
      </c>
      <c r="W136" s="379">
        <v>0</v>
      </c>
      <c r="X136" s="379">
        <v>0</v>
      </c>
      <c r="Y136" s="379">
        <v>0</v>
      </c>
      <c r="Z136" s="379">
        <v>0</v>
      </c>
      <c r="AA136" s="379">
        <v>0</v>
      </c>
      <c r="AB136" s="379">
        <v>0</v>
      </c>
      <c r="AC136" s="379">
        <v>0</v>
      </c>
      <c r="AD136" s="379">
        <v>0</v>
      </c>
      <c r="AE136" s="379">
        <v>0</v>
      </c>
      <c r="AF136" s="379">
        <v>0</v>
      </c>
      <c r="AG136" s="379">
        <v>0</v>
      </c>
      <c r="AH136" s="379">
        <v>0</v>
      </c>
      <c r="AI136" s="379">
        <v>0</v>
      </c>
      <c r="AJ136" s="379">
        <v>0</v>
      </c>
      <c r="AK136" s="379">
        <v>0</v>
      </c>
      <c r="AL136" s="379">
        <v>0</v>
      </c>
      <c r="AM136" s="379">
        <v>0</v>
      </c>
      <c r="AN13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1892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62463716</v>
      </c>
      <c r="C3" s="352">
        <f t="shared" ref="C3:R3" si="0">SUBTOTAL(9,C6:C1048576)</f>
        <v>1</v>
      </c>
      <c r="D3" s="352">
        <f t="shared" si="0"/>
        <v>63332875</v>
      </c>
      <c r="E3" s="352">
        <f t="shared" si="0"/>
        <v>1.0139146220503437</v>
      </c>
      <c r="F3" s="352">
        <f t="shared" si="0"/>
        <v>63897160</v>
      </c>
      <c r="G3" s="353">
        <f>IF(B3&lt;&gt;0,F3/B3,"")</f>
        <v>1.0229484265713555</v>
      </c>
      <c r="H3" s="354">
        <f t="shared" si="0"/>
        <v>63154924.109999046</v>
      </c>
      <c r="I3" s="352">
        <f t="shared" si="0"/>
        <v>1</v>
      </c>
      <c r="J3" s="352">
        <f t="shared" si="0"/>
        <v>64720600.679999702</v>
      </c>
      <c r="K3" s="352">
        <f t="shared" si="0"/>
        <v>1.0247910450699562</v>
      </c>
      <c r="L3" s="352">
        <f t="shared" si="0"/>
        <v>67656181.139999539</v>
      </c>
      <c r="M3" s="355">
        <f>IF(H3&lt;&gt;0,L3/H3,"")</f>
        <v>1.0712732553072268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2012</v>
      </c>
      <c r="C5" s="785"/>
      <c r="D5" s="785">
        <v>2013</v>
      </c>
      <c r="E5" s="785"/>
      <c r="F5" s="785">
        <v>2014</v>
      </c>
      <c r="G5" s="786" t="s">
        <v>2</v>
      </c>
      <c r="H5" s="784">
        <v>2012</v>
      </c>
      <c r="I5" s="785"/>
      <c r="J5" s="785">
        <v>2013</v>
      </c>
      <c r="K5" s="785"/>
      <c r="L5" s="785">
        <v>2014</v>
      </c>
      <c r="M5" s="786" t="s">
        <v>2</v>
      </c>
      <c r="N5" s="784">
        <v>2012</v>
      </c>
      <c r="O5" s="785"/>
      <c r="P5" s="785">
        <v>2013</v>
      </c>
      <c r="Q5" s="785"/>
      <c r="R5" s="785">
        <v>2014</v>
      </c>
      <c r="S5" s="786" t="s">
        <v>2</v>
      </c>
    </row>
    <row r="6" spans="1:19" ht="14.4" customHeight="1" thickBot="1" x14ac:dyDescent="0.35">
      <c r="A6" s="789" t="s">
        <v>1888</v>
      </c>
      <c r="B6" s="787">
        <v>62463716</v>
      </c>
      <c r="C6" s="788">
        <v>1</v>
      </c>
      <c r="D6" s="787">
        <v>63332875</v>
      </c>
      <c r="E6" s="788">
        <v>1.0139146220503437</v>
      </c>
      <c r="F6" s="787">
        <v>63897160</v>
      </c>
      <c r="G6" s="456">
        <v>1.0229484265713555</v>
      </c>
      <c r="H6" s="787">
        <v>63154924.109999046</v>
      </c>
      <c r="I6" s="788">
        <v>1</v>
      </c>
      <c r="J6" s="787">
        <v>64720600.679999702</v>
      </c>
      <c r="K6" s="788">
        <v>1.0247910450699562</v>
      </c>
      <c r="L6" s="787">
        <v>67656181.139999539</v>
      </c>
      <c r="M6" s="456">
        <v>1.0712732553072268</v>
      </c>
      <c r="N6" s="787"/>
      <c r="O6" s="788"/>
      <c r="P6" s="787"/>
      <c r="Q6" s="788"/>
      <c r="R6" s="787"/>
      <c r="S6" s="457"/>
    </row>
    <row r="7" spans="1:19" ht="14.4" customHeight="1" x14ac:dyDescent="0.3">
      <c r="A7" s="790" t="s">
        <v>1889</v>
      </c>
    </row>
    <row r="8" spans="1:19" ht="14.4" customHeight="1" x14ac:dyDescent="0.3">
      <c r="A8" s="791" t="s">
        <v>1890</v>
      </c>
    </row>
    <row r="9" spans="1:19" ht="14.4" customHeight="1" x14ac:dyDescent="0.3">
      <c r="A9" s="790" t="s">
        <v>1891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1896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18566</v>
      </c>
      <c r="C3" s="469">
        <f t="shared" si="0"/>
        <v>18581</v>
      </c>
      <c r="D3" s="469">
        <f t="shared" si="0"/>
        <v>19405</v>
      </c>
      <c r="E3" s="354">
        <f t="shared" si="0"/>
        <v>62463716</v>
      </c>
      <c r="F3" s="352">
        <f t="shared" si="0"/>
        <v>63332875</v>
      </c>
      <c r="G3" s="470">
        <f t="shared" si="0"/>
        <v>63897160</v>
      </c>
    </row>
    <row r="4" spans="1:7" ht="14.4" customHeight="1" x14ac:dyDescent="0.3">
      <c r="A4" s="552" t="s">
        <v>168</v>
      </c>
      <c r="B4" s="553" t="s">
        <v>333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2012</v>
      </c>
      <c r="C5" s="785">
        <v>2013</v>
      </c>
      <c r="D5" s="785">
        <v>2014</v>
      </c>
      <c r="E5" s="784">
        <v>2012</v>
      </c>
      <c r="F5" s="785">
        <v>2013</v>
      </c>
      <c r="G5" s="792">
        <v>2014</v>
      </c>
    </row>
    <row r="6" spans="1:7" ht="14.4" customHeight="1" x14ac:dyDescent="0.3">
      <c r="A6" s="748" t="s">
        <v>1893</v>
      </c>
      <c r="B6" s="229">
        <v>1076</v>
      </c>
      <c r="C6" s="229">
        <v>89</v>
      </c>
      <c r="D6" s="229">
        <v>24</v>
      </c>
      <c r="E6" s="793">
        <v>27304</v>
      </c>
      <c r="F6" s="793">
        <v>133434</v>
      </c>
      <c r="G6" s="794">
        <v>26134</v>
      </c>
    </row>
    <row r="7" spans="1:7" ht="14.4" customHeight="1" x14ac:dyDescent="0.3">
      <c r="A7" s="687" t="s">
        <v>1051</v>
      </c>
      <c r="B7" s="664">
        <v>2496</v>
      </c>
      <c r="C7" s="664">
        <v>2496</v>
      </c>
      <c r="D7" s="664">
        <v>2769</v>
      </c>
      <c r="E7" s="795">
        <v>4795168</v>
      </c>
      <c r="F7" s="795">
        <v>4383279</v>
      </c>
      <c r="G7" s="796">
        <v>3957551</v>
      </c>
    </row>
    <row r="8" spans="1:7" ht="14.4" customHeight="1" x14ac:dyDescent="0.3">
      <c r="A8" s="687" t="s">
        <v>1894</v>
      </c>
      <c r="B8" s="664">
        <v>903</v>
      </c>
      <c r="C8" s="664">
        <v>913</v>
      </c>
      <c r="D8" s="664">
        <v>948</v>
      </c>
      <c r="E8" s="795">
        <v>12801250</v>
      </c>
      <c r="F8" s="795">
        <v>13081464</v>
      </c>
      <c r="G8" s="796">
        <v>13588640</v>
      </c>
    </row>
    <row r="9" spans="1:7" ht="14.4" customHeight="1" x14ac:dyDescent="0.3">
      <c r="A9" s="687" t="s">
        <v>1052</v>
      </c>
      <c r="B9" s="664">
        <v>1328</v>
      </c>
      <c r="C9" s="664">
        <v>1860</v>
      </c>
      <c r="D9" s="664">
        <v>2383</v>
      </c>
      <c r="E9" s="795">
        <v>2997890</v>
      </c>
      <c r="F9" s="795">
        <v>3015770</v>
      </c>
      <c r="G9" s="796">
        <v>3606610</v>
      </c>
    </row>
    <row r="10" spans="1:7" ht="14.4" customHeight="1" x14ac:dyDescent="0.3">
      <c r="A10" s="687" t="s">
        <v>1059</v>
      </c>
      <c r="B10" s="664">
        <v>1672</v>
      </c>
      <c r="C10" s="664">
        <v>2306</v>
      </c>
      <c r="D10" s="664">
        <v>256</v>
      </c>
      <c r="E10" s="795">
        <v>2302531</v>
      </c>
      <c r="F10" s="795">
        <v>3424477</v>
      </c>
      <c r="G10" s="796">
        <v>36143</v>
      </c>
    </row>
    <row r="11" spans="1:7" ht="14.4" customHeight="1" x14ac:dyDescent="0.3">
      <c r="A11" s="687" t="s">
        <v>1053</v>
      </c>
      <c r="B11" s="664">
        <v>1088</v>
      </c>
      <c r="C11" s="664">
        <v>1014</v>
      </c>
      <c r="D11" s="664">
        <v>1038</v>
      </c>
      <c r="E11" s="795">
        <v>15304784</v>
      </c>
      <c r="F11" s="795">
        <v>14428534</v>
      </c>
      <c r="G11" s="796">
        <v>14852511</v>
      </c>
    </row>
    <row r="12" spans="1:7" ht="14.4" customHeight="1" x14ac:dyDescent="0.3">
      <c r="A12" s="687" t="s">
        <v>1054</v>
      </c>
      <c r="B12" s="664">
        <v>2185</v>
      </c>
      <c r="C12" s="664">
        <v>2549</v>
      </c>
      <c r="D12" s="664">
        <v>2670</v>
      </c>
      <c r="E12" s="795">
        <v>4079494</v>
      </c>
      <c r="F12" s="795">
        <v>4548145</v>
      </c>
      <c r="G12" s="796">
        <v>4287408</v>
      </c>
    </row>
    <row r="13" spans="1:7" ht="14.4" customHeight="1" x14ac:dyDescent="0.3">
      <c r="A13" s="687" t="s">
        <v>1055</v>
      </c>
      <c r="B13" s="664">
        <v>2374</v>
      </c>
      <c r="C13" s="664">
        <v>2954</v>
      </c>
      <c r="D13" s="664">
        <v>2438</v>
      </c>
      <c r="E13" s="795">
        <v>3705613</v>
      </c>
      <c r="F13" s="795">
        <v>4083658</v>
      </c>
      <c r="G13" s="796">
        <v>3079717</v>
      </c>
    </row>
    <row r="14" spans="1:7" ht="14.4" customHeight="1" x14ac:dyDescent="0.3">
      <c r="A14" s="687" t="s">
        <v>1056</v>
      </c>
      <c r="B14" s="664">
        <v>933</v>
      </c>
      <c r="C14" s="664">
        <v>1044</v>
      </c>
      <c r="D14" s="664">
        <v>727</v>
      </c>
      <c r="E14" s="795">
        <v>2073542</v>
      </c>
      <c r="F14" s="795">
        <v>2222642</v>
      </c>
      <c r="G14" s="796">
        <v>1579107</v>
      </c>
    </row>
    <row r="15" spans="1:7" ht="14.4" customHeight="1" x14ac:dyDescent="0.3">
      <c r="A15" s="687" t="s">
        <v>1895</v>
      </c>
      <c r="B15" s="664"/>
      <c r="C15" s="664"/>
      <c r="D15" s="664">
        <v>803</v>
      </c>
      <c r="E15" s="795"/>
      <c r="F15" s="795"/>
      <c r="G15" s="796">
        <v>1205145</v>
      </c>
    </row>
    <row r="16" spans="1:7" ht="14.4" customHeight="1" x14ac:dyDescent="0.3">
      <c r="A16" s="687" t="s">
        <v>1057</v>
      </c>
      <c r="B16" s="664">
        <v>2131</v>
      </c>
      <c r="C16" s="664">
        <v>2447</v>
      </c>
      <c r="D16" s="664">
        <v>3379</v>
      </c>
      <c r="E16" s="795">
        <v>3537543</v>
      </c>
      <c r="F16" s="795">
        <v>4040082</v>
      </c>
      <c r="G16" s="796">
        <v>4118771</v>
      </c>
    </row>
    <row r="17" spans="1:7" ht="14.4" customHeight="1" x14ac:dyDescent="0.3">
      <c r="A17" s="687" t="s">
        <v>1058</v>
      </c>
      <c r="B17" s="664">
        <v>968</v>
      </c>
      <c r="C17" s="664">
        <v>907</v>
      </c>
      <c r="D17" s="664">
        <v>897</v>
      </c>
      <c r="E17" s="795">
        <v>8447167</v>
      </c>
      <c r="F17" s="795">
        <v>9971322</v>
      </c>
      <c r="G17" s="796">
        <v>12369969</v>
      </c>
    </row>
    <row r="18" spans="1:7" ht="14.4" customHeight="1" thickBot="1" x14ac:dyDescent="0.35">
      <c r="A18" s="799" t="s">
        <v>1060</v>
      </c>
      <c r="B18" s="670">
        <v>1412</v>
      </c>
      <c r="C18" s="670">
        <v>2</v>
      </c>
      <c r="D18" s="670">
        <v>1073</v>
      </c>
      <c r="E18" s="797">
        <v>2391430</v>
      </c>
      <c r="F18" s="797">
        <v>68</v>
      </c>
      <c r="G18" s="798">
        <v>1189454</v>
      </c>
    </row>
    <row r="19" spans="1:7" ht="14.4" customHeight="1" x14ac:dyDescent="0.3">
      <c r="A19" s="790" t="s">
        <v>1889</v>
      </c>
    </row>
    <row r="20" spans="1:7" ht="14.4" customHeight="1" x14ac:dyDescent="0.3">
      <c r="A20" s="791" t="s">
        <v>1890</v>
      </c>
    </row>
    <row r="21" spans="1:7" ht="14.4" customHeight="1" x14ac:dyDescent="0.3">
      <c r="A21" s="790" t="s">
        <v>1891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2072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4032388.79</v>
      </c>
      <c r="F3" s="212">
        <f t="shared" si="0"/>
        <v>125618640.10999998</v>
      </c>
      <c r="G3" s="78"/>
      <c r="H3" s="78"/>
      <c r="I3" s="212">
        <f t="shared" si="0"/>
        <v>3671347.52</v>
      </c>
      <c r="J3" s="212">
        <f t="shared" si="0"/>
        <v>128053475.68000004</v>
      </c>
      <c r="K3" s="78"/>
      <c r="L3" s="78"/>
      <c r="M3" s="212">
        <f t="shared" si="0"/>
        <v>3463127.15</v>
      </c>
      <c r="N3" s="212">
        <f t="shared" si="0"/>
        <v>131553341.14</v>
      </c>
      <c r="O3" s="79">
        <f>IF(F3=0,0,N3/F3)</f>
        <v>1.0472437929976253</v>
      </c>
      <c r="P3" s="213">
        <f>IF(M3=0,0,N3/M3)</f>
        <v>37.986864311349358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2012</v>
      </c>
      <c r="F4" s="564"/>
      <c r="G4" s="210"/>
      <c r="H4" s="210"/>
      <c r="I4" s="563">
        <v>2013</v>
      </c>
      <c r="J4" s="564"/>
      <c r="K4" s="210"/>
      <c r="L4" s="210"/>
      <c r="M4" s="563">
        <v>2014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3" t="s">
        <v>1897</v>
      </c>
      <c r="B6" s="734" t="s">
        <v>1898</v>
      </c>
      <c r="C6" s="734" t="s">
        <v>1899</v>
      </c>
      <c r="D6" s="734" t="s">
        <v>977</v>
      </c>
      <c r="E6" s="229">
        <v>17.95</v>
      </c>
      <c r="F6" s="229">
        <v>44451.91</v>
      </c>
      <c r="G6" s="734">
        <v>1</v>
      </c>
      <c r="H6" s="734">
        <v>2476.4295264623956</v>
      </c>
      <c r="I6" s="229">
        <v>92.900000000000048</v>
      </c>
      <c r="J6" s="229">
        <v>183434.10999999996</v>
      </c>
      <c r="K6" s="734">
        <v>4.126574313679658</v>
      </c>
      <c r="L6" s="734">
        <v>1974.5329386437015</v>
      </c>
      <c r="M6" s="229">
        <v>202.67000000000002</v>
      </c>
      <c r="N6" s="229">
        <v>400887.93999999977</v>
      </c>
      <c r="O6" s="739">
        <v>9.0184637735476318</v>
      </c>
      <c r="P6" s="747">
        <v>1978.0329599842096</v>
      </c>
    </row>
    <row r="7" spans="1:16" ht="14.4" customHeight="1" x14ac:dyDescent="0.3">
      <c r="A7" s="660" t="s">
        <v>1897</v>
      </c>
      <c r="B7" s="661" t="s">
        <v>1898</v>
      </c>
      <c r="C7" s="661" t="s">
        <v>1900</v>
      </c>
      <c r="D7" s="661" t="s">
        <v>1901</v>
      </c>
      <c r="E7" s="664"/>
      <c r="F7" s="664"/>
      <c r="G7" s="661"/>
      <c r="H7" s="661"/>
      <c r="I7" s="664">
        <v>0.4</v>
      </c>
      <c r="J7" s="664">
        <v>4134.95</v>
      </c>
      <c r="K7" s="661"/>
      <c r="L7" s="661">
        <v>10337.374999999998</v>
      </c>
      <c r="M7" s="664">
        <v>1.44</v>
      </c>
      <c r="N7" s="664">
        <v>14885.849999999999</v>
      </c>
      <c r="O7" s="677"/>
      <c r="P7" s="665">
        <v>10337.395833333332</v>
      </c>
    </row>
    <row r="8" spans="1:16" ht="14.4" customHeight="1" x14ac:dyDescent="0.3">
      <c r="A8" s="660" t="s">
        <v>1897</v>
      </c>
      <c r="B8" s="661" t="s">
        <v>1898</v>
      </c>
      <c r="C8" s="661" t="s">
        <v>1902</v>
      </c>
      <c r="D8" s="661" t="s">
        <v>988</v>
      </c>
      <c r="E8" s="664">
        <v>0.1</v>
      </c>
      <c r="F8" s="664">
        <v>1082.6600000000001</v>
      </c>
      <c r="G8" s="661">
        <v>1</v>
      </c>
      <c r="H8" s="661">
        <v>10826.6</v>
      </c>
      <c r="I8" s="664"/>
      <c r="J8" s="664"/>
      <c r="K8" s="661"/>
      <c r="L8" s="661"/>
      <c r="M8" s="664">
        <v>8.2499999999999734</v>
      </c>
      <c r="N8" s="664">
        <v>87416.549999999988</v>
      </c>
      <c r="O8" s="677">
        <v>80.742384497441464</v>
      </c>
      <c r="P8" s="665">
        <v>10595.945454545488</v>
      </c>
    </row>
    <row r="9" spans="1:16" ht="14.4" customHeight="1" x14ac:dyDescent="0.3">
      <c r="A9" s="660" t="s">
        <v>1897</v>
      </c>
      <c r="B9" s="661" t="s">
        <v>1898</v>
      </c>
      <c r="C9" s="661" t="s">
        <v>1903</v>
      </c>
      <c r="D9" s="661" t="s">
        <v>1889</v>
      </c>
      <c r="E9" s="664">
        <v>35.449999999999989</v>
      </c>
      <c r="F9" s="664">
        <v>38380.119999999959</v>
      </c>
      <c r="G9" s="661">
        <v>1</v>
      </c>
      <c r="H9" s="661">
        <v>1082.6550070521853</v>
      </c>
      <c r="I9" s="664">
        <v>32.589999999999982</v>
      </c>
      <c r="J9" s="664">
        <v>35593.260000000017</v>
      </c>
      <c r="K9" s="661">
        <v>0.92738792895905631</v>
      </c>
      <c r="L9" s="661">
        <v>1092.1528076096974</v>
      </c>
      <c r="M9" s="664"/>
      <c r="N9" s="664"/>
      <c r="O9" s="677"/>
      <c r="P9" s="665"/>
    </row>
    <row r="10" spans="1:16" ht="14.4" customHeight="1" x14ac:dyDescent="0.3">
      <c r="A10" s="660" t="s">
        <v>1897</v>
      </c>
      <c r="B10" s="661" t="s">
        <v>1898</v>
      </c>
      <c r="C10" s="661" t="s">
        <v>1903</v>
      </c>
      <c r="D10" s="661" t="s">
        <v>988</v>
      </c>
      <c r="E10" s="664">
        <v>28.299999999999976</v>
      </c>
      <c r="F10" s="664">
        <v>30639.069999999985</v>
      </c>
      <c r="G10" s="661">
        <v>1</v>
      </c>
      <c r="H10" s="661">
        <v>1082.6526501766789</v>
      </c>
      <c r="I10" s="664">
        <v>119.07000000000041</v>
      </c>
      <c r="J10" s="664">
        <v>129147.50999999975</v>
      </c>
      <c r="K10" s="661">
        <v>4.2151250021622655</v>
      </c>
      <c r="L10" s="661">
        <v>1084.6351725875477</v>
      </c>
      <c r="M10" s="664">
        <v>36.22999999999999</v>
      </c>
      <c r="N10" s="664">
        <v>39568.630000000034</v>
      </c>
      <c r="O10" s="677">
        <v>1.2914435718838742</v>
      </c>
      <c r="P10" s="665">
        <v>1092.1509798509535</v>
      </c>
    </row>
    <row r="11" spans="1:16" ht="14.4" customHeight="1" x14ac:dyDescent="0.3">
      <c r="A11" s="660" t="s">
        <v>1897</v>
      </c>
      <c r="B11" s="661" t="s">
        <v>1898</v>
      </c>
      <c r="C11" s="661" t="s">
        <v>1904</v>
      </c>
      <c r="D11" s="661" t="s">
        <v>988</v>
      </c>
      <c r="E11" s="664">
        <v>1403.1900000000014</v>
      </c>
      <c r="F11" s="664">
        <v>3033148.2699999982</v>
      </c>
      <c r="G11" s="661">
        <v>1</v>
      </c>
      <c r="H11" s="661">
        <v>2161.6090978413436</v>
      </c>
      <c r="I11" s="664">
        <v>1371.9900000000011</v>
      </c>
      <c r="J11" s="664">
        <v>2988457.3700000015</v>
      </c>
      <c r="K11" s="661">
        <v>0.98526583733409223</v>
      </c>
      <c r="L11" s="661">
        <v>2178.1918016895161</v>
      </c>
      <c r="M11" s="664">
        <v>1425.770000000002</v>
      </c>
      <c r="N11" s="664">
        <v>3114287.3300000094</v>
      </c>
      <c r="O11" s="677">
        <v>1.0267507727210485</v>
      </c>
      <c r="P11" s="665">
        <v>2184.2845129298589</v>
      </c>
    </row>
    <row r="12" spans="1:16" ht="14.4" customHeight="1" x14ac:dyDescent="0.3">
      <c r="A12" s="660" t="s">
        <v>1897</v>
      </c>
      <c r="B12" s="661" t="s">
        <v>1898</v>
      </c>
      <c r="C12" s="661" t="s">
        <v>1905</v>
      </c>
      <c r="D12" s="661" t="s">
        <v>984</v>
      </c>
      <c r="E12" s="664">
        <v>87.649999999999054</v>
      </c>
      <c r="F12" s="664">
        <v>81935.980000000985</v>
      </c>
      <c r="G12" s="661">
        <v>1</v>
      </c>
      <c r="H12" s="661">
        <v>934.80867084999284</v>
      </c>
      <c r="I12" s="664">
        <v>68.53999999999958</v>
      </c>
      <c r="J12" s="664">
        <v>64576.269999999953</v>
      </c>
      <c r="K12" s="661">
        <v>0.78813080651502765</v>
      </c>
      <c r="L12" s="661">
        <v>942.16909833674276</v>
      </c>
      <c r="M12" s="664">
        <v>80.069999999999467</v>
      </c>
      <c r="N12" s="664">
        <v>75513.140000000276</v>
      </c>
      <c r="O12" s="677">
        <v>0.92161148252573988</v>
      </c>
      <c r="P12" s="665">
        <v>943.08904708381135</v>
      </c>
    </row>
    <row r="13" spans="1:16" ht="14.4" customHeight="1" x14ac:dyDescent="0.3">
      <c r="A13" s="660" t="s">
        <v>1897</v>
      </c>
      <c r="B13" s="661" t="s">
        <v>1898</v>
      </c>
      <c r="C13" s="661" t="s">
        <v>1906</v>
      </c>
      <c r="D13" s="661" t="s">
        <v>1907</v>
      </c>
      <c r="E13" s="664"/>
      <c r="F13" s="664"/>
      <c r="G13" s="661"/>
      <c r="H13" s="661"/>
      <c r="I13" s="664"/>
      <c r="J13" s="664"/>
      <c r="K13" s="661"/>
      <c r="L13" s="661"/>
      <c r="M13" s="664">
        <v>4</v>
      </c>
      <c r="N13" s="664">
        <v>49621.05</v>
      </c>
      <c r="O13" s="677"/>
      <c r="P13" s="665">
        <v>12405.262500000001</v>
      </c>
    </row>
    <row r="14" spans="1:16" ht="14.4" customHeight="1" x14ac:dyDescent="0.3">
      <c r="A14" s="660" t="s">
        <v>1897</v>
      </c>
      <c r="B14" s="661" t="s">
        <v>1898</v>
      </c>
      <c r="C14" s="661" t="s">
        <v>1908</v>
      </c>
      <c r="D14" s="661" t="s">
        <v>1907</v>
      </c>
      <c r="E14" s="664"/>
      <c r="F14" s="664"/>
      <c r="G14" s="661"/>
      <c r="H14" s="661"/>
      <c r="I14" s="664">
        <v>1</v>
      </c>
      <c r="J14" s="664">
        <v>8750</v>
      </c>
      <c r="K14" s="661"/>
      <c r="L14" s="661">
        <v>8750</v>
      </c>
      <c r="M14" s="664">
        <v>700</v>
      </c>
      <c r="N14" s="664">
        <v>8750</v>
      </c>
      <c r="O14" s="677"/>
      <c r="P14" s="665">
        <v>12.5</v>
      </c>
    </row>
    <row r="15" spans="1:16" ht="14.4" customHeight="1" x14ac:dyDescent="0.3">
      <c r="A15" s="660" t="s">
        <v>1897</v>
      </c>
      <c r="B15" s="661" t="s">
        <v>1898</v>
      </c>
      <c r="C15" s="661" t="s">
        <v>1909</v>
      </c>
      <c r="D15" s="661" t="s">
        <v>1889</v>
      </c>
      <c r="E15" s="664">
        <v>2.4</v>
      </c>
      <c r="F15" s="664">
        <v>2352.9599999999996</v>
      </c>
      <c r="G15" s="661">
        <v>1</v>
      </c>
      <c r="H15" s="661">
        <v>980.39999999999986</v>
      </c>
      <c r="I15" s="664"/>
      <c r="J15" s="664"/>
      <c r="K15" s="661"/>
      <c r="L15" s="661"/>
      <c r="M15" s="664"/>
      <c r="N15" s="664"/>
      <c r="O15" s="677"/>
      <c r="P15" s="665"/>
    </row>
    <row r="16" spans="1:16" ht="14.4" customHeight="1" x14ac:dyDescent="0.3">
      <c r="A16" s="660" t="s">
        <v>1897</v>
      </c>
      <c r="B16" s="661" t="s">
        <v>1898</v>
      </c>
      <c r="C16" s="661" t="s">
        <v>1910</v>
      </c>
      <c r="D16" s="661" t="s">
        <v>1907</v>
      </c>
      <c r="E16" s="664"/>
      <c r="F16" s="664"/>
      <c r="G16" s="661"/>
      <c r="H16" s="661"/>
      <c r="I16" s="664">
        <v>1</v>
      </c>
      <c r="J16" s="664">
        <v>8750</v>
      </c>
      <c r="K16" s="661"/>
      <c r="L16" s="661">
        <v>8750</v>
      </c>
      <c r="M16" s="664"/>
      <c r="N16" s="664"/>
      <c r="O16" s="677"/>
      <c r="P16" s="665"/>
    </row>
    <row r="17" spans="1:16" ht="14.4" customHeight="1" x14ac:dyDescent="0.3">
      <c r="A17" s="660" t="s">
        <v>1897</v>
      </c>
      <c r="B17" s="661" t="s">
        <v>1898</v>
      </c>
      <c r="C17" s="661" t="s">
        <v>1911</v>
      </c>
      <c r="D17" s="661" t="s">
        <v>977</v>
      </c>
      <c r="E17" s="664">
        <v>0.2</v>
      </c>
      <c r="F17" s="664">
        <v>495.29</v>
      </c>
      <c r="G17" s="661">
        <v>1</v>
      </c>
      <c r="H17" s="661">
        <v>2476.4499999999998</v>
      </c>
      <c r="I17" s="664"/>
      <c r="J17" s="664"/>
      <c r="K17" s="661"/>
      <c r="L17" s="661"/>
      <c r="M17" s="664"/>
      <c r="N17" s="664"/>
      <c r="O17" s="677"/>
      <c r="P17" s="665"/>
    </row>
    <row r="18" spans="1:16" ht="14.4" customHeight="1" x14ac:dyDescent="0.3">
      <c r="A18" s="660" t="s">
        <v>1897</v>
      </c>
      <c r="B18" s="661" t="s">
        <v>1912</v>
      </c>
      <c r="C18" s="661" t="s">
        <v>1913</v>
      </c>
      <c r="D18" s="661" t="s">
        <v>1889</v>
      </c>
      <c r="E18" s="664">
        <v>2226</v>
      </c>
      <c r="F18" s="664">
        <v>44757.06</v>
      </c>
      <c r="G18" s="661">
        <v>1</v>
      </c>
      <c r="H18" s="661">
        <v>20.106495956873314</v>
      </c>
      <c r="I18" s="664">
        <v>1525</v>
      </c>
      <c r="J18" s="664">
        <v>26899</v>
      </c>
      <c r="K18" s="661">
        <v>0.60100015505933591</v>
      </c>
      <c r="L18" s="661">
        <v>17.638688524590165</v>
      </c>
      <c r="M18" s="664">
        <v>1795</v>
      </c>
      <c r="N18" s="664">
        <v>37418.750000000007</v>
      </c>
      <c r="O18" s="677">
        <v>0.83604128600046579</v>
      </c>
      <c r="P18" s="665">
        <v>20.846100278551535</v>
      </c>
    </row>
    <row r="19" spans="1:16" ht="14.4" customHeight="1" x14ac:dyDescent="0.3">
      <c r="A19" s="660" t="s">
        <v>1897</v>
      </c>
      <c r="B19" s="661" t="s">
        <v>1912</v>
      </c>
      <c r="C19" s="661" t="s">
        <v>1913</v>
      </c>
      <c r="D19" s="661" t="s">
        <v>1914</v>
      </c>
      <c r="E19" s="664">
        <v>2520</v>
      </c>
      <c r="F19" s="664">
        <v>43822.8</v>
      </c>
      <c r="G19" s="661">
        <v>1</v>
      </c>
      <c r="H19" s="661">
        <v>17.39</v>
      </c>
      <c r="I19" s="664">
        <v>2120</v>
      </c>
      <c r="J19" s="664">
        <v>41992.800000000003</v>
      </c>
      <c r="K19" s="661">
        <v>0.95824091568772418</v>
      </c>
      <c r="L19" s="661">
        <v>19.807924528301889</v>
      </c>
      <c r="M19" s="664">
        <v>2149</v>
      </c>
      <c r="N19" s="664">
        <v>44720.69</v>
      </c>
      <c r="O19" s="677">
        <v>1.020489106127404</v>
      </c>
      <c r="P19" s="665">
        <v>20.810000000000002</v>
      </c>
    </row>
    <row r="20" spans="1:16" ht="14.4" customHeight="1" x14ac:dyDescent="0.3">
      <c r="A20" s="660" t="s">
        <v>1897</v>
      </c>
      <c r="B20" s="661" t="s">
        <v>1912</v>
      </c>
      <c r="C20" s="661" t="s">
        <v>1915</v>
      </c>
      <c r="D20" s="661" t="s">
        <v>1889</v>
      </c>
      <c r="E20" s="664">
        <v>14460</v>
      </c>
      <c r="F20" s="664">
        <v>26734.799999999996</v>
      </c>
      <c r="G20" s="661">
        <v>1</v>
      </c>
      <c r="H20" s="661">
        <v>1.8488796680497923</v>
      </c>
      <c r="I20" s="664">
        <v>14100</v>
      </c>
      <c r="J20" s="664">
        <v>26893.399999999998</v>
      </c>
      <c r="K20" s="661">
        <v>1.0059323428639826</v>
      </c>
      <c r="L20" s="661">
        <v>1.9073333333333331</v>
      </c>
      <c r="M20" s="664">
        <v>15750</v>
      </c>
      <c r="N20" s="664">
        <v>31500</v>
      </c>
      <c r="O20" s="677">
        <v>1.1782395978275508</v>
      </c>
      <c r="P20" s="665">
        <v>2</v>
      </c>
    </row>
    <row r="21" spans="1:16" ht="14.4" customHeight="1" x14ac:dyDescent="0.3">
      <c r="A21" s="660" t="s">
        <v>1897</v>
      </c>
      <c r="B21" s="661" t="s">
        <v>1912</v>
      </c>
      <c r="C21" s="661" t="s">
        <v>1915</v>
      </c>
      <c r="D21" s="661" t="s">
        <v>1916</v>
      </c>
      <c r="E21" s="664">
        <v>6537</v>
      </c>
      <c r="F21" s="664">
        <v>12393.499999999998</v>
      </c>
      <c r="G21" s="661">
        <v>1</v>
      </c>
      <c r="H21" s="661">
        <v>1.8959002600581303</v>
      </c>
      <c r="I21" s="664">
        <v>7664</v>
      </c>
      <c r="J21" s="664">
        <v>15136.839999999998</v>
      </c>
      <c r="K21" s="661">
        <v>1.2213531286561505</v>
      </c>
      <c r="L21" s="661">
        <v>1.9750574112734862</v>
      </c>
      <c r="M21" s="664">
        <v>5336</v>
      </c>
      <c r="N21" s="664">
        <v>11174.26</v>
      </c>
      <c r="O21" s="677">
        <v>0.90162262476298072</v>
      </c>
      <c r="P21" s="665">
        <v>2.0941266866566717</v>
      </c>
    </row>
    <row r="22" spans="1:16" ht="14.4" customHeight="1" x14ac:dyDescent="0.3">
      <c r="A22" s="660" t="s">
        <v>1897</v>
      </c>
      <c r="B22" s="661" t="s">
        <v>1912</v>
      </c>
      <c r="C22" s="661" t="s">
        <v>1917</v>
      </c>
      <c r="D22" s="661" t="s">
        <v>1889</v>
      </c>
      <c r="E22" s="664">
        <v>28710</v>
      </c>
      <c r="F22" s="664">
        <v>131899.5</v>
      </c>
      <c r="G22" s="661">
        <v>1</v>
      </c>
      <c r="H22" s="661">
        <v>4.5942006269592479</v>
      </c>
      <c r="I22" s="664">
        <v>21875</v>
      </c>
      <c r="J22" s="664">
        <v>104707.70000000001</v>
      </c>
      <c r="K22" s="661">
        <v>0.79384455589293368</v>
      </c>
      <c r="L22" s="661">
        <v>4.7866377142857148</v>
      </c>
      <c r="M22" s="664">
        <v>28630</v>
      </c>
      <c r="N22" s="664">
        <v>146013</v>
      </c>
      <c r="O22" s="677">
        <v>1.1070019219178238</v>
      </c>
      <c r="P22" s="665">
        <v>5.0999999999999996</v>
      </c>
    </row>
    <row r="23" spans="1:16" ht="14.4" customHeight="1" x14ac:dyDescent="0.3">
      <c r="A23" s="660" t="s">
        <v>1897</v>
      </c>
      <c r="B23" s="661" t="s">
        <v>1912</v>
      </c>
      <c r="C23" s="661" t="s">
        <v>1917</v>
      </c>
      <c r="D23" s="661" t="s">
        <v>1918</v>
      </c>
      <c r="E23" s="664">
        <v>10400</v>
      </c>
      <c r="F23" s="664">
        <v>48518.000000000007</v>
      </c>
      <c r="G23" s="661">
        <v>1</v>
      </c>
      <c r="H23" s="661">
        <v>4.6651923076923083</v>
      </c>
      <c r="I23" s="664">
        <v>13660</v>
      </c>
      <c r="J23" s="664">
        <v>68332.2</v>
      </c>
      <c r="K23" s="661">
        <v>1.4083886392679004</v>
      </c>
      <c r="L23" s="661">
        <v>5.0023572474377742</v>
      </c>
      <c r="M23" s="664">
        <v>12970</v>
      </c>
      <c r="N23" s="664">
        <v>68254.599999999991</v>
      </c>
      <c r="O23" s="677">
        <v>1.4067892328620302</v>
      </c>
      <c r="P23" s="665">
        <v>5.2624980724749415</v>
      </c>
    </row>
    <row r="24" spans="1:16" ht="14.4" customHeight="1" x14ac:dyDescent="0.3">
      <c r="A24" s="660" t="s">
        <v>1897</v>
      </c>
      <c r="B24" s="661" t="s">
        <v>1912</v>
      </c>
      <c r="C24" s="661" t="s">
        <v>1919</v>
      </c>
      <c r="D24" s="661" t="s">
        <v>1889</v>
      </c>
      <c r="E24" s="664"/>
      <c r="F24" s="664"/>
      <c r="G24" s="661"/>
      <c r="H24" s="661"/>
      <c r="I24" s="664"/>
      <c r="J24" s="664"/>
      <c r="K24" s="661"/>
      <c r="L24" s="661"/>
      <c r="M24" s="664">
        <v>1</v>
      </c>
      <c r="N24" s="664">
        <v>7.5</v>
      </c>
      <c r="O24" s="677"/>
      <c r="P24" s="665">
        <v>7.5</v>
      </c>
    </row>
    <row r="25" spans="1:16" ht="14.4" customHeight="1" x14ac:dyDescent="0.3">
      <c r="A25" s="660" t="s">
        <v>1897</v>
      </c>
      <c r="B25" s="661" t="s">
        <v>1912</v>
      </c>
      <c r="C25" s="661" t="s">
        <v>1920</v>
      </c>
      <c r="D25" s="661" t="s">
        <v>1889</v>
      </c>
      <c r="E25" s="664">
        <v>120</v>
      </c>
      <c r="F25" s="664">
        <v>790.8</v>
      </c>
      <c r="G25" s="661">
        <v>1</v>
      </c>
      <c r="H25" s="661">
        <v>6.59</v>
      </c>
      <c r="I25" s="664">
        <v>250</v>
      </c>
      <c r="J25" s="664">
        <v>1800</v>
      </c>
      <c r="K25" s="661">
        <v>2.2761760242792111</v>
      </c>
      <c r="L25" s="661">
        <v>7.2</v>
      </c>
      <c r="M25" s="664">
        <v>480</v>
      </c>
      <c r="N25" s="664">
        <v>3513.6</v>
      </c>
      <c r="O25" s="677">
        <v>4.4430955993930201</v>
      </c>
      <c r="P25" s="665">
        <v>7.3199999999999994</v>
      </c>
    </row>
    <row r="26" spans="1:16" ht="14.4" customHeight="1" x14ac:dyDescent="0.3">
      <c r="A26" s="660" t="s">
        <v>1897</v>
      </c>
      <c r="B26" s="661" t="s">
        <v>1912</v>
      </c>
      <c r="C26" s="661" t="s">
        <v>1920</v>
      </c>
      <c r="D26" s="661" t="s">
        <v>1921</v>
      </c>
      <c r="E26" s="664"/>
      <c r="F26" s="664"/>
      <c r="G26" s="661"/>
      <c r="H26" s="661"/>
      <c r="I26" s="664"/>
      <c r="J26" s="664"/>
      <c r="K26" s="661"/>
      <c r="L26" s="661"/>
      <c r="M26" s="664">
        <v>145</v>
      </c>
      <c r="N26" s="664">
        <v>1081.7</v>
      </c>
      <c r="O26" s="677"/>
      <c r="P26" s="665">
        <v>7.46</v>
      </c>
    </row>
    <row r="27" spans="1:16" ht="14.4" customHeight="1" x14ac:dyDescent="0.3">
      <c r="A27" s="660" t="s">
        <v>1897</v>
      </c>
      <c r="B27" s="661" t="s">
        <v>1912</v>
      </c>
      <c r="C27" s="661" t="s">
        <v>1922</v>
      </c>
      <c r="D27" s="661" t="s">
        <v>1889</v>
      </c>
      <c r="E27" s="664"/>
      <c r="F27" s="664"/>
      <c r="G27" s="661"/>
      <c r="H27" s="661"/>
      <c r="I27" s="664">
        <v>2200</v>
      </c>
      <c r="J27" s="664">
        <v>12528</v>
      </c>
      <c r="K27" s="661"/>
      <c r="L27" s="661">
        <v>5.6945454545454544</v>
      </c>
      <c r="M27" s="664">
        <v>2140</v>
      </c>
      <c r="N27" s="664">
        <v>12797.2</v>
      </c>
      <c r="O27" s="677"/>
      <c r="P27" s="665">
        <v>5.98</v>
      </c>
    </row>
    <row r="28" spans="1:16" ht="14.4" customHeight="1" x14ac:dyDescent="0.3">
      <c r="A28" s="660" t="s">
        <v>1897</v>
      </c>
      <c r="B28" s="661" t="s">
        <v>1912</v>
      </c>
      <c r="C28" s="661" t="s">
        <v>1923</v>
      </c>
      <c r="D28" s="661" t="s">
        <v>1889</v>
      </c>
      <c r="E28" s="664">
        <v>900500</v>
      </c>
      <c r="F28" s="664">
        <v>4865521</v>
      </c>
      <c r="G28" s="661">
        <v>1</v>
      </c>
      <c r="H28" s="661">
        <v>5.4031327040533039</v>
      </c>
      <c r="I28" s="664">
        <v>469829</v>
      </c>
      <c r="J28" s="664">
        <v>2608088.2399999993</v>
      </c>
      <c r="K28" s="661">
        <v>0.53603473091576403</v>
      </c>
      <c r="L28" s="661">
        <v>5.5511435862835183</v>
      </c>
      <c r="M28" s="664">
        <v>513351</v>
      </c>
      <c r="N28" s="664">
        <v>2850453.8000000012</v>
      </c>
      <c r="O28" s="677">
        <v>0.58584759987676571</v>
      </c>
      <c r="P28" s="665">
        <v>5.5526409805376851</v>
      </c>
    </row>
    <row r="29" spans="1:16" ht="14.4" customHeight="1" x14ac:dyDescent="0.3">
      <c r="A29" s="660" t="s">
        <v>1897</v>
      </c>
      <c r="B29" s="661" t="s">
        <v>1912</v>
      </c>
      <c r="C29" s="661" t="s">
        <v>1923</v>
      </c>
      <c r="D29" s="661" t="s">
        <v>1924</v>
      </c>
      <c r="E29" s="664">
        <v>277290</v>
      </c>
      <c r="F29" s="664">
        <v>1531288.2000000002</v>
      </c>
      <c r="G29" s="661">
        <v>1</v>
      </c>
      <c r="H29" s="661">
        <v>5.5223347398030951</v>
      </c>
      <c r="I29" s="664">
        <v>229970</v>
      </c>
      <c r="J29" s="664">
        <v>1276801.5</v>
      </c>
      <c r="K29" s="661">
        <v>0.83380875004457022</v>
      </c>
      <c r="L29" s="661">
        <v>5.5520350480497456</v>
      </c>
      <c r="M29" s="664">
        <v>192365</v>
      </c>
      <c r="N29" s="664">
        <v>1106361.92</v>
      </c>
      <c r="O29" s="677">
        <v>0.72250404593988238</v>
      </c>
      <c r="P29" s="665">
        <v>5.7513680763132582</v>
      </c>
    </row>
    <row r="30" spans="1:16" ht="14.4" customHeight="1" x14ac:dyDescent="0.3">
      <c r="A30" s="660" t="s">
        <v>1897</v>
      </c>
      <c r="B30" s="661" t="s">
        <v>1912</v>
      </c>
      <c r="C30" s="661" t="s">
        <v>1925</v>
      </c>
      <c r="D30" s="661" t="s">
        <v>1889</v>
      </c>
      <c r="E30" s="664">
        <v>6317</v>
      </c>
      <c r="F30" s="664">
        <v>46303.169999999991</v>
      </c>
      <c r="G30" s="661">
        <v>1</v>
      </c>
      <c r="H30" s="661">
        <v>7.3299303466835513</v>
      </c>
      <c r="I30" s="664">
        <v>6623</v>
      </c>
      <c r="J30" s="664">
        <v>51618.880000000012</v>
      </c>
      <c r="K30" s="661">
        <v>1.1148022910742401</v>
      </c>
      <c r="L30" s="661">
        <v>7.7938819266193589</v>
      </c>
      <c r="M30" s="664">
        <v>7041.5</v>
      </c>
      <c r="N30" s="664">
        <v>57881.120000000003</v>
      </c>
      <c r="O30" s="677">
        <v>1.2500465950819353</v>
      </c>
      <c r="P30" s="665">
        <v>8.2199985798480437</v>
      </c>
    </row>
    <row r="31" spans="1:16" ht="14.4" customHeight="1" x14ac:dyDescent="0.3">
      <c r="A31" s="660" t="s">
        <v>1897</v>
      </c>
      <c r="B31" s="661" t="s">
        <v>1912</v>
      </c>
      <c r="C31" s="661" t="s">
        <v>1925</v>
      </c>
      <c r="D31" s="661" t="s">
        <v>1926</v>
      </c>
      <c r="E31" s="664">
        <v>3252</v>
      </c>
      <c r="F31" s="664">
        <v>24243.84</v>
      </c>
      <c r="G31" s="661">
        <v>1</v>
      </c>
      <c r="H31" s="661">
        <v>7.455055350553506</v>
      </c>
      <c r="I31" s="664">
        <v>3647</v>
      </c>
      <c r="J31" s="664">
        <v>29504.97</v>
      </c>
      <c r="K31" s="661">
        <v>1.2170089391779519</v>
      </c>
      <c r="L31" s="661">
        <v>8.0902029064984919</v>
      </c>
      <c r="M31" s="664">
        <v>3219</v>
      </c>
      <c r="N31" s="664">
        <v>26881.98</v>
      </c>
      <c r="O31" s="677">
        <v>1.1088169200918667</v>
      </c>
      <c r="P31" s="665">
        <v>8.3510344827586209</v>
      </c>
    </row>
    <row r="32" spans="1:16" ht="14.4" customHeight="1" x14ac:dyDescent="0.3">
      <c r="A32" s="660" t="s">
        <v>1897</v>
      </c>
      <c r="B32" s="661" t="s">
        <v>1912</v>
      </c>
      <c r="C32" s="661" t="s">
        <v>1927</v>
      </c>
      <c r="D32" s="661" t="s">
        <v>1928</v>
      </c>
      <c r="E32" s="664"/>
      <c r="F32" s="664"/>
      <c r="G32" s="661"/>
      <c r="H32" s="661"/>
      <c r="I32" s="664"/>
      <c r="J32" s="664"/>
      <c r="K32" s="661"/>
      <c r="L32" s="661"/>
      <c r="M32" s="664">
        <v>1</v>
      </c>
      <c r="N32" s="664">
        <v>7.25</v>
      </c>
      <c r="O32" s="677"/>
      <c r="P32" s="665">
        <v>7.25</v>
      </c>
    </row>
    <row r="33" spans="1:16" ht="14.4" customHeight="1" x14ac:dyDescent="0.3">
      <c r="A33" s="660" t="s">
        <v>1897</v>
      </c>
      <c r="B33" s="661" t="s">
        <v>1912</v>
      </c>
      <c r="C33" s="661" t="s">
        <v>1929</v>
      </c>
      <c r="D33" s="661" t="s">
        <v>1889</v>
      </c>
      <c r="E33" s="664">
        <v>5780</v>
      </c>
      <c r="F33" s="664">
        <v>47000.850000000013</v>
      </c>
      <c r="G33" s="661">
        <v>1</v>
      </c>
      <c r="H33" s="661">
        <v>8.1316349480968881</v>
      </c>
      <c r="I33" s="664">
        <v>3880</v>
      </c>
      <c r="J33" s="664">
        <v>30458.399999999998</v>
      </c>
      <c r="K33" s="661">
        <v>0.64803934396931095</v>
      </c>
      <c r="L33" s="661">
        <v>7.8501030927835043</v>
      </c>
      <c r="M33" s="664">
        <v>3729</v>
      </c>
      <c r="N33" s="664">
        <v>29421.809999999994</v>
      </c>
      <c r="O33" s="677">
        <v>0.6259846364480639</v>
      </c>
      <c r="P33" s="665">
        <v>7.8899999999999988</v>
      </c>
    </row>
    <row r="34" spans="1:16" ht="14.4" customHeight="1" x14ac:dyDescent="0.3">
      <c r="A34" s="660" t="s">
        <v>1897</v>
      </c>
      <c r="B34" s="661" t="s">
        <v>1912</v>
      </c>
      <c r="C34" s="661" t="s">
        <v>1929</v>
      </c>
      <c r="D34" s="661" t="s">
        <v>1930</v>
      </c>
      <c r="E34" s="664">
        <v>870</v>
      </c>
      <c r="F34" s="664">
        <v>6778.7999999999993</v>
      </c>
      <c r="G34" s="661">
        <v>1</v>
      </c>
      <c r="H34" s="661">
        <v>7.791724137931034</v>
      </c>
      <c r="I34" s="664">
        <v>2010</v>
      </c>
      <c r="J34" s="664">
        <v>15873.899999999996</v>
      </c>
      <c r="K34" s="661">
        <v>2.3416976456009908</v>
      </c>
      <c r="L34" s="661">
        <v>7.8974626865671622</v>
      </c>
      <c r="M34" s="664">
        <v>1350</v>
      </c>
      <c r="N34" s="664">
        <v>10867.5</v>
      </c>
      <c r="O34" s="677">
        <v>1.6031598513011154</v>
      </c>
      <c r="P34" s="665">
        <v>8.0500000000000007</v>
      </c>
    </row>
    <row r="35" spans="1:16" ht="14.4" customHeight="1" x14ac:dyDescent="0.3">
      <c r="A35" s="660" t="s">
        <v>1897</v>
      </c>
      <c r="B35" s="661" t="s">
        <v>1912</v>
      </c>
      <c r="C35" s="661" t="s">
        <v>1931</v>
      </c>
      <c r="D35" s="661" t="s">
        <v>1889</v>
      </c>
      <c r="E35" s="664">
        <v>11618</v>
      </c>
      <c r="F35" s="664">
        <v>99890.059999999969</v>
      </c>
      <c r="G35" s="661">
        <v>1</v>
      </c>
      <c r="H35" s="661">
        <v>8.5978705457049376</v>
      </c>
      <c r="I35" s="664">
        <v>8991</v>
      </c>
      <c r="J35" s="664">
        <v>82058.10000000002</v>
      </c>
      <c r="K35" s="661">
        <v>0.82148413966314615</v>
      </c>
      <c r="L35" s="661">
        <v>9.126693360026696</v>
      </c>
      <c r="M35" s="664">
        <v>11433</v>
      </c>
      <c r="N35" s="664">
        <v>107698.86</v>
      </c>
      <c r="O35" s="677">
        <v>1.0781739444345118</v>
      </c>
      <c r="P35" s="665">
        <v>9.42</v>
      </c>
    </row>
    <row r="36" spans="1:16" ht="14.4" customHeight="1" x14ac:dyDescent="0.3">
      <c r="A36" s="660" t="s">
        <v>1897</v>
      </c>
      <c r="B36" s="661" t="s">
        <v>1912</v>
      </c>
      <c r="C36" s="661" t="s">
        <v>1931</v>
      </c>
      <c r="D36" s="661" t="s">
        <v>1932</v>
      </c>
      <c r="E36" s="664">
        <v>5216</v>
      </c>
      <c r="F36" s="664">
        <v>45783.979999999996</v>
      </c>
      <c r="G36" s="661">
        <v>1</v>
      </c>
      <c r="H36" s="661">
        <v>8.7776035276073614</v>
      </c>
      <c r="I36" s="664">
        <v>5483</v>
      </c>
      <c r="J36" s="664">
        <v>51353.540000000015</v>
      </c>
      <c r="K36" s="661">
        <v>1.1216486640086778</v>
      </c>
      <c r="L36" s="661">
        <v>9.3659565931059667</v>
      </c>
      <c r="M36" s="664">
        <v>4589</v>
      </c>
      <c r="N36" s="664">
        <v>43422.28</v>
      </c>
      <c r="O36" s="677">
        <v>0.94841645483857018</v>
      </c>
      <c r="P36" s="665">
        <v>9.4622532142078875</v>
      </c>
    </row>
    <row r="37" spans="1:16" ht="14.4" customHeight="1" x14ac:dyDescent="0.3">
      <c r="A37" s="660" t="s">
        <v>1897</v>
      </c>
      <c r="B37" s="661" t="s">
        <v>1912</v>
      </c>
      <c r="C37" s="661" t="s">
        <v>1933</v>
      </c>
      <c r="D37" s="661" t="s">
        <v>1889</v>
      </c>
      <c r="E37" s="664"/>
      <c r="F37" s="664"/>
      <c r="G37" s="661"/>
      <c r="H37" s="661"/>
      <c r="I37" s="664">
        <v>3200</v>
      </c>
      <c r="J37" s="664">
        <v>53632</v>
      </c>
      <c r="K37" s="661"/>
      <c r="L37" s="661">
        <v>16.760000000000002</v>
      </c>
      <c r="M37" s="664"/>
      <c r="N37" s="664"/>
      <c r="O37" s="677"/>
      <c r="P37" s="665"/>
    </row>
    <row r="38" spans="1:16" ht="14.4" customHeight="1" x14ac:dyDescent="0.3">
      <c r="A38" s="660" t="s">
        <v>1897</v>
      </c>
      <c r="B38" s="661" t="s">
        <v>1912</v>
      </c>
      <c r="C38" s="661" t="s">
        <v>1933</v>
      </c>
      <c r="D38" s="661" t="s">
        <v>1934</v>
      </c>
      <c r="E38" s="664"/>
      <c r="F38" s="664"/>
      <c r="G38" s="661"/>
      <c r="H38" s="661"/>
      <c r="I38" s="664"/>
      <c r="J38" s="664"/>
      <c r="K38" s="661"/>
      <c r="L38" s="661"/>
      <c r="M38" s="664">
        <v>1550</v>
      </c>
      <c r="N38" s="664">
        <v>29155.5</v>
      </c>
      <c r="O38" s="677"/>
      <c r="P38" s="665">
        <v>18.809999999999999</v>
      </c>
    </row>
    <row r="39" spans="1:16" ht="14.4" customHeight="1" x14ac:dyDescent="0.3">
      <c r="A39" s="660" t="s">
        <v>1897</v>
      </c>
      <c r="B39" s="661" t="s">
        <v>1912</v>
      </c>
      <c r="C39" s="661" t="s">
        <v>1935</v>
      </c>
      <c r="D39" s="661" t="s">
        <v>1889</v>
      </c>
      <c r="E39" s="664">
        <v>1.03</v>
      </c>
      <c r="F39" s="664">
        <v>45.49</v>
      </c>
      <c r="G39" s="661">
        <v>1</v>
      </c>
      <c r="H39" s="661">
        <v>44.165048543689323</v>
      </c>
      <c r="I39" s="664">
        <v>75.23</v>
      </c>
      <c r="J39" s="664">
        <v>2567.13</v>
      </c>
      <c r="K39" s="661">
        <v>56.432842382941303</v>
      </c>
      <c r="L39" s="661">
        <v>34.123753821613718</v>
      </c>
      <c r="M39" s="664">
        <v>74.580000000000013</v>
      </c>
      <c r="N39" s="664">
        <v>2854.64</v>
      </c>
      <c r="O39" s="677">
        <v>62.753132556605841</v>
      </c>
      <c r="P39" s="665">
        <v>38.276213462054159</v>
      </c>
    </row>
    <row r="40" spans="1:16" ht="14.4" customHeight="1" x14ac:dyDescent="0.3">
      <c r="A40" s="660" t="s">
        <v>1897</v>
      </c>
      <c r="B40" s="661" t="s">
        <v>1912</v>
      </c>
      <c r="C40" s="661" t="s">
        <v>1935</v>
      </c>
      <c r="D40" s="661" t="s">
        <v>1936</v>
      </c>
      <c r="E40" s="664">
        <v>0.22</v>
      </c>
      <c r="F40" s="664">
        <v>9.9700000000000006</v>
      </c>
      <c r="G40" s="661">
        <v>1</v>
      </c>
      <c r="H40" s="661">
        <v>45.31818181818182</v>
      </c>
      <c r="I40" s="664">
        <v>74.400000000000006</v>
      </c>
      <c r="J40" s="664">
        <v>2846.74</v>
      </c>
      <c r="K40" s="661">
        <v>285.53059177532595</v>
      </c>
      <c r="L40" s="661">
        <v>38.262634408602146</v>
      </c>
      <c r="M40" s="664">
        <v>1.1400000000000001</v>
      </c>
      <c r="N40" s="664">
        <v>41.230000000000004</v>
      </c>
      <c r="O40" s="677">
        <v>4.1354062186559677</v>
      </c>
      <c r="P40" s="665">
        <v>36.166666666666664</v>
      </c>
    </row>
    <row r="41" spans="1:16" ht="14.4" customHeight="1" x14ac:dyDescent="0.3">
      <c r="A41" s="660" t="s">
        <v>1897</v>
      </c>
      <c r="B41" s="661" t="s">
        <v>1912</v>
      </c>
      <c r="C41" s="661" t="s">
        <v>1937</v>
      </c>
      <c r="D41" s="661" t="s">
        <v>1889</v>
      </c>
      <c r="E41" s="664">
        <v>700</v>
      </c>
      <c r="F41" s="664">
        <v>4319</v>
      </c>
      <c r="G41" s="661">
        <v>1</v>
      </c>
      <c r="H41" s="661">
        <v>6.17</v>
      </c>
      <c r="I41" s="664">
        <v>15900</v>
      </c>
      <c r="J41" s="664">
        <v>104743</v>
      </c>
      <c r="K41" s="661">
        <v>24.251678629312341</v>
      </c>
      <c r="L41" s="661">
        <v>6.5876100628930816</v>
      </c>
      <c r="M41" s="664">
        <v>9550</v>
      </c>
      <c r="N41" s="664">
        <v>61884</v>
      </c>
      <c r="O41" s="677">
        <v>14.328316739986107</v>
      </c>
      <c r="P41" s="665">
        <v>6.48</v>
      </c>
    </row>
    <row r="42" spans="1:16" ht="14.4" customHeight="1" x14ac:dyDescent="0.3">
      <c r="A42" s="660" t="s">
        <v>1897</v>
      </c>
      <c r="B42" s="661" t="s">
        <v>1912</v>
      </c>
      <c r="C42" s="661" t="s">
        <v>1937</v>
      </c>
      <c r="D42" s="661" t="s">
        <v>1938</v>
      </c>
      <c r="E42" s="664">
        <v>2000</v>
      </c>
      <c r="F42" s="664">
        <v>12380</v>
      </c>
      <c r="G42" s="661">
        <v>1</v>
      </c>
      <c r="H42" s="661">
        <v>6.19</v>
      </c>
      <c r="I42" s="664">
        <v>9400</v>
      </c>
      <c r="J42" s="664">
        <v>62072</v>
      </c>
      <c r="K42" s="661">
        <v>5.01389337641357</v>
      </c>
      <c r="L42" s="661">
        <v>6.6034042553191492</v>
      </c>
      <c r="M42" s="664">
        <v>5400</v>
      </c>
      <c r="N42" s="664">
        <v>35552</v>
      </c>
      <c r="O42" s="677">
        <v>2.8717285945072697</v>
      </c>
      <c r="P42" s="665">
        <v>6.5837037037037041</v>
      </c>
    </row>
    <row r="43" spans="1:16" ht="14.4" customHeight="1" x14ac:dyDescent="0.3">
      <c r="A43" s="660" t="s">
        <v>1897</v>
      </c>
      <c r="B43" s="661" t="s">
        <v>1912</v>
      </c>
      <c r="C43" s="661" t="s">
        <v>1939</v>
      </c>
      <c r="D43" s="661" t="s">
        <v>1889</v>
      </c>
      <c r="E43" s="664">
        <v>39851</v>
      </c>
      <c r="F43" s="664">
        <v>644434.32000000018</v>
      </c>
      <c r="G43" s="661">
        <v>1</v>
      </c>
      <c r="H43" s="661">
        <v>16.171095330104645</v>
      </c>
      <c r="I43" s="664">
        <v>27620</v>
      </c>
      <c r="J43" s="664">
        <v>476527.8</v>
      </c>
      <c r="K43" s="661">
        <v>0.73945130669018355</v>
      </c>
      <c r="L43" s="661">
        <v>17.252997827661115</v>
      </c>
      <c r="M43" s="664">
        <v>37904</v>
      </c>
      <c r="N43" s="664">
        <v>724724.48</v>
      </c>
      <c r="O43" s="677">
        <v>1.1245901366643536</v>
      </c>
      <c r="P43" s="665">
        <v>19.12</v>
      </c>
    </row>
    <row r="44" spans="1:16" ht="14.4" customHeight="1" x14ac:dyDescent="0.3">
      <c r="A44" s="660" t="s">
        <v>1897</v>
      </c>
      <c r="B44" s="661" t="s">
        <v>1912</v>
      </c>
      <c r="C44" s="661" t="s">
        <v>1939</v>
      </c>
      <c r="D44" s="661" t="s">
        <v>1940</v>
      </c>
      <c r="E44" s="664">
        <v>23329</v>
      </c>
      <c r="F44" s="664">
        <v>390477.16000000003</v>
      </c>
      <c r="G44" s="661">
        <v>1</v>
      </c>
      <c r="H44" s="661">
        <v>16.737843885292985</v>
      </c>
      <c r="I44" s="664">
        <v>16108</v>
      </c>
      <c r="J44" s="664">
        <v>298020.07</v>
      </c>
      <c r="K44" s="661">
        <v>0.7632202354678056</v>
      </c>
      <c r="L44" s="661">
        <v>18.501370126645146</v>
      </c>
      <c r="M44" s="664">
        <v>22527</v>
      </c>
      <c r="N44" s="664">
        <v>443211.39999999991</v>
      </c>
      <c r="O44" s="677">
        <v>1.1350507671178511</v>
      </c>
      <c r="P44" s="665">
        <v>19.674674834642868</v>
      </c>
    </row>
    <row r="45" spans="1:16" ht="14.4" customHeight="1" x14ac:dyDescent="0.3">
      <c r="A45" s="660" t="s">
        <v>1897</v>
      </c>
      <c r="B45" s="661" t="s">
        <v>1912</v>
      </c>
      <c r="C45" s="661" t="s">
        <v>1941</v>
      </c>
      <c r="D45" s="661" t="s">
        <v>1889</v>
      </c>
      <c r="E45" s="664">
        <v>26.999999999999996</v>
      </c>
      <c r="F45" s="664">
        <v>23916.29</v>
      </c>
      <c r="G45" s="661">
        <v>1</v>
      </c>
      <c r="H45" s="661">
        <v>885.78851851851869</v>
      </c>
      <c r="I45" s="664">
        <v>18.899999999999999</v>
      </c>
      <c r="J45" s="664">
        <v>24297.07</v>
      </c>
      <c r="K45" s="661">
        <v>1.0159213657302197</v>
      </c>
      <c r="L45" s="661">
        <v>1285.5592592592593</v>
      </c>
      <c r="M45" s="664">
        <v>21.3</v>
      </c>
      <c r="N45" s="664">
        <v>32665.310000000005</v>
      </c>
      <c r="O45" s="677">
        <v>1.3658184442486692</v>
      </c>
      <c r="P45" s="665">
        <v>1533.5826291079813</v>
      </c>
    </row>
    <row r="46" spans="1:16" ht="14.4" customHeight="1" x14ac:dyDescent="0.3">
      <c r="A46" s="660" t="s">
        <v>1897</v>
      </c>
      <c r="B46" s="661" t="s">
        <v>1912</v>
      </c>
      <c r="C46" s="661" t="s">
        <v>1941</v>
      </c>
      <c r="D46" s="661" t="s">
        <v>1942</v>
      </c>
      <c r="E46" s="664">
        <v>4.5</v>
      </c>
      <c r="F46" s="664">
        <v>4079.33</v>
      </c>
      <c r="G46" s="661">
        <v>1</v>
      </c>
      <c r="H46" s="661">
        <v>906.51777777777772</v>
      </c>
      <c r="I46" s="664"/>
      <c r="J46" s="664"/>
      <c r="K46" s="661"/>
      <c r="L46" s="661"/>
      <c r="M46" s="664">
        <v>5.7</v>
      </c>
      <c r="N46" s="664">
        <v>8289.39</v>
      </c>
      <c r="O46" s="677">
        <v>2.0320469292751504</v>
      </c>
      <c r="P46" s="665">
        <v>1454.2789473684209</v>
      </c>
    </row>
    <row r="47" spans="1:16" ht="14.4" customHeight="1" x14ac:dyDescent="0.3">
      <c r="A47" s="660" t="s">
        <v>1897</v>
      </c>
      <c r="B47" s="661" t="s">
        <v>1912</v>
      </c>
      <c r="C47" s="661" t="s">
        <v>1943</v>
      </c>
      <c r="D47" s="661" t="s">
        <v>1889</v>
      </c>
      <c r="E47" s="664">
        <v>4.7</v>
      </c>
      <c r="F47" s="664">
        <v>9839.16</v>
      </c>
      <c r="G47" s="661">
        <v>1</v>
      </c>
      <c r="H47" s="661">
        <v>2093.4382978723402</v>
      </c>
      <c r="I47" s="664"/>
      <c r="J47" s="664"/>
      <c r="K47" s="661"/>
      <c r="L47" s="661"/>
      <c r="M47" s="664"/>
      <c r="N47" s="664"/>
      <c r="O47" s="677"/>
      <c r="P47" s="665"/>
    </row>
    <row r="48" spans="1:16" ht="14.4" customHeight="1" x14ac:dyDescent="0.3">
      <c r="A48" s="660" t="s">
        <v>1897</v>
      </c>
      <c r="B48" s="661" t="s">
        <v>1912</v>
      </c>
      <c r="C48" s="661" t="s">
        <v>1944</v>
      </c>
      <c r="D48" s="661" t="s">
        <v>1889</v>
      </c>
      <c r="E48" s="664">
        <v>113</v>
      </c>
      <c r="F48" s="664">
        <v>244583.04999999984</v>
      </c>
      <c r="G48" s="661">
        <v>1</v>
      </c>
      <c r="H48" s="661">
        <v>2164.4517699115031</v>
      </c>
      <c r="I48" s="664">
        <v>109</v>
      </c>
      <c r="J48" s="664">
        <v>249406.51999999976</v>
      </c>
      <c r="K48" s="661">
        <v>1.0197211949070057</v>
      </c>
      <c r="L48" s="661">
        <v>2288.1332110091721</v>
      </c>
      <c r="M48" s="664">
        <v>133</v>
      </c>
      <c r="N48" s="664">
        <v>291825.78999999986</v>
      </c>
      <c r="O48" s="677">
        <v>1.1931562305728056</v>
      </c>
      <c r="P48" s="665">
        <v>2194.1788721804501</v>
      </c>
    </row>
    <row r="49" spans="1:16" ht="14.4" customHeight="1" x14ac:dyDescent="0.3">
      <c r="A49" s="660" t="s">
        <v>1897</v>
      </c>
      <c r="B49" s="661" t="s">
        <v>1912</v>
      </c>
      <c r="C49" s="661" t="s">
        <v>1944</v>
      </c>
      <c r="D49" s="661" t="s">
        <v>1945</v>
      </c>
      <c r="E49" s="664">
        <v>43</v>
      </c>
      <c r="F49" s="664">
        <v>96862.399999999936</v>
      </c>
      <c r="G49" s="661">
        <v>1</v>
      </c>
      <c r="H49" s="661">
        <v>2252.6139534883705</v>
      </c>
      <c r="I49" s="664">
        <v>58</v>
      </c>
      <c r="J49" s="664">
        <v>128684.90000000008</v>
      </c>
      <c r="K49" s="661">
        <v>1.3285330530732273</v>
      </c>
      <c r="L49" s="661">
        <v>2218.7051724137946</v>
      </c>
      <c r="M49" s="664">
        <v>49</v>
      </c>
      <c r="N49" s="664">
        <v>107485.42000000006</v>
      </c>
      <c r="O49" s="677">
        <v>1.1096712449825745</v>
      </c>
      <c r="P49" s="665">
        <v>2193.5800000000013</v>
      </c>
    </row>
    <row r="50" spans="1:16" ht="14.4" customHeight="1" x14ac:dyDescent="0.3">
      <c r="A50" s="660" t="s">
        <v>1897</v>
      </c>
      <c r="B50" s="661" t="s">
        <v>1912</v>
      </c>
      <c r="C50" s="661" t="s">
        <v>1946</v>
      </c>
      <c r="D50" s="661" t="s">
        <v>1889</v>
      </c>
      <c r="E50" s="664">
        <v>1222</v>
      </c>
      <c r="F50" s="664">
        <v>222752.33999999997</v>
      </c>
      <c r="G50" s="661">
        <v>1</v>
      </c>
      <c r="H50" s="661">
        <v>182.28505728314235</v>
      </c>
      <c r="I50" s="664">
        <v>735</v>
      </c>
      <c r="J50" s="664">
        <v>143129.35</v>
      </c>
      <c r="K50" s="661">
        <v>0.64254925447696765</v>
      </c>
      <c r="L50" s="661">
        <v>194.73380952380953</v>
      </c>
      <c r="M50" s="664">
        <v>610</v>
      </c>
      <c r="N50" s="664">
        <v>134700.20000000001</v>
      </c>
      <c r="O50" s="677">
        <v>0.60470835008961088</v>
      </c>
      <c r="P50" s="665">
        <v>220.82000000000002</v>
      </c>
    </row>
    <row r="51" spans="1:16" ht="14.4" customHeight="1" x14ac:dyDescent="0.3">
      <c r="A51" s="660" t="s">
        <v>1897</v>
      </c>
      <c r="B51" s="661" t="s">
        <v>1912</v>
      </c>
      <c r="C51" s="661" t="s">
        <v>1946</v>
      </c>
      <c r="D51" s="661" t="s">
        <v>1947</v>
      </c>
      <c r="E51" s="664">
        <v>1004</v>
      </c>
      <c r="F51" s="664">
        <v>189070.72</v>
      </c>
      <c r="G51" s="661">
        <v>1</v>
      </c>
      <c r="H51" s="661">
        <v>188.31745019920319</v>
      </c>
      <c r="I51" s="664">
        <v>1868</v>
      </c>
      <c r="J51" s="664">
        <v>402714.46</v>
      </c>
      <c r="K51" s="661">
        <v>2.129967347667582</v>
      </c>
      <c r="L51" s="661">
        <v>215.58589935760173</v>
      </c>
      <c r="M51" s="664">
        <v>248</v>
      </c>
      <c r="N51" s="664">
        <v>54763.360000000001</v>
      </c>
      <c r="O51" s="677">
        <v>0.28964484823456538</v>
      </c>
      <c r="P51" s="665">
        <v>220.82</v>
      </c>
    </row>
    <row r="52" spans="1:16" ht="14.4" customHeight="1" x14ac:dyDescent="0.3">
      <c r="A52" s="660" t="s">
        <v>1897</v>
      </c>
      <c r="B52" s="661" t="s">
        <v>1912</v>
      </c>
      <c r="C52" s="661" t="s">
        <v>1948</v>
      </c>
      <c r="D52" s="661" t="s">
        <v>1889</v>
      </c>
      <c r="E52" s="664">
        <v>791310</v>
      </c>
      <c r="F52" s="664">
        <v>2374845.9000000004</v>
      </c>
      <c r="G52" s="661">
        <v>1</v>
      </c>
      <c r="H52" s="661">
        <v>3.0011574477764724</v>
      </c>
      <c r="I52" s="664">
        <v>884406</v>
      </c>
      <c r="J52" s="664">
        <v>2747523.0200000009</v>
      </c>
      <c r="K52" s="661">
        <v>1.156926864180956</v>
      </c>
      <c r="L52" s="661">
        <v>3.1066309138563071</v>
      </c>
      <c r="M52" s="664">
        <v>727062</v>
      </c>
      <c r="N52" s="664">
        <v>2370222.1199999992</v>
      </c>
      <c r="O52" s="677">
        <v>0.99805301893482812</v>
      </c>
      <c r="P52" s="665">
        <v>3.2599999999999989</v>
      </c>
    </row>
    <row r="53" spans="1:16" ht="14.4" customHeight="1" x14ac:dyDescent="0.3">
      <c r="A53" s="660" t="s">
        <v>1897</v>
      </c>
      <c r="B53" s="661" t="s">
        <v>1912</v>
      </c>
      <c r="C53" s="661" t="s">
        <v>1948</v>
      </c>
      <c r="D53" s="661" t="s">
        <v>1949</v>
      </c>
      <c r="E53" s="664">
        <v>418720</v>
      </c>
      <c r="F53" s="664">
        <v>1283427.94</v>
      </c>
      <c r="G53" s="661">
        <v>1</v>
      </c>
      <c r="H53" s="661">
        <v>3.0651221341230417</v>
      </c>
      <c r="I53" s="664">
        <v>380282</v>
      </c>
      <c r="J53" s="664">
        <v>1219838.2000000002</v>
      </c>
      <c r="K53" s="661">
        <v>0.95045320581068249</v>
      </c>
      <c r="L53" s="661">
        <v>3.2077200603762477</v>
      </c>
      <c r="M53" s="664">
        <v>311257</v>
      </c>
      <c r="N53" s="664">
        <v>1049768.2199999995</v>
      </c>
      <c r="O53" s="677">
        <v>0.81794091221046628</v>
      </c>
      <c r="P53" s="665">
        <v>3.372673449914378</v>
      </c>
    </row>
    <row r="54" spans="1:16" ht="14.4" customHeight="1" x14ac:dyDescent="0.3">
      <c r="A54" s="660" t="s">
        <v>1897</v>
      </c>
      <c r="B54" s="661" t="s">
        <v>1912</v>
      </c>
      <c r="C54" s="661" t="s">
        <v>1950</v>
      </c>
      <c r="D54" s="661" t="s">
        <v>1889</v>
      </c>
      <c r="E54" s="664"/>
      <c r="F54" s="664"/>
      <c r="G54" s="661"/>
      <c r="H54" s="661"/>
      <c r="I54" s="664">
        <v>23300</v>
      </c>
      <c r="J54" s="664">
        <v>144227</v>
      </c>
      <c r="K54" s="661"/>
      <c r="L54" s="661">
        <v>6.19</v>
      </c>
      <c r="M54" s="664"/>
      <c r="N54" s="664"/>
      <c r="O54" s="677"/>
      <c r="P54" s="665"/>
    </row>
    <row r="55" spans="1:16" ht="14.4" customHeight="1" x14ac:dyDescent="0.3">
      <c r="A55" s="660" t="s">
        <v>1897</v>
      </c>
      <c r="B55" s="661" t="s">
        <v>1912</v>
      </c>
      <c r="C55" s="661" t="s">
        <v>1950</v>
      </c>
      <c r="D55" s="661" t="s">
        <v>1951</v>
      </c>
      <c r="E55" s="664"/>
      <c r="F55" s="664"/>
      <c r="G55" s="661"/>
      <c r="H55" s="661"/>
      <c r="I55" s="664">
        <v>2300</v>
      </c>
      <c r="J55" s="664">
        <v>14559</v>
      </c>
      <c r="K55" s="661"/>
      <c r="L55" s="661">
        <v>6.33</v>
      </c>
      <c r="M55" s="664"/>
      <c r="N55" s="664"/>
      <c r="O55" s="677"/>
      <c r="P55" s="665"/>
    </row>
    <row r="56" spans="1:16" ht="14.4" customHeight="1" x14ac:dyDescent="0.3">
      <c r="A56" s="660" t="s">
        <v>1897</v>
      </c>
      <c r="B56" s="661" t="s">
        <v>1912</v>
      </c>
      <c r="C56" s="661" t="s">
        <v>1952</v>
      </c>
      <c r="D56" s="661" t="s">
        <v>1889</v>
      </c>
      <c r="E56" s="664">
        <v>1528</v>
      </c>
      <c r="F56" s="664">
        <v>355675.51999999996</v>
      </c>
      <c r="G56" s="661">
        <v>1</v>
      </c>
      <c r="H56" s="661">
        <v>232.77193717277484</v>
      </c>
      <c r="I56" s="664">
        <v>3960</v>
      </c>
      <c r="J56" s="664">
        <v>928659.6</v>
      </c>
      <c r="K56" s="661">
        <v>2.6109741823108887</v>
      </c>
      <c r="L56" s="661">
        <v>234.51</v>
      </c>
      <c r="M56" s="664">
        <v>880</v>
      </c>
      <c r="N56" s="664">
        <v>214112.8</v>
      </c>
      <c r="O56" s="677">
        <v>0.60198913886454719</v>
      </c>
      <c r="P56" s="665">
        <v>243.30999999999997</v>
      </c>
    </row>
    <row r="57" spans="1:16" ht="14.4" customHeight="1" x14ac:dyDescent="0.3">
      <c r="A57" s="660" t="s">
        <v>1897</v>
      </c>
      <c r="B57" s="661" t="s">
        <v>1912</v>
      </c>
      <c r="C57" s="661" t="s">
        <v>1952</v>
      </c>
      <c r="D57" s="661" t="s">
        <v>1953</v>
      </c>
      <c r="E57" s="664">
        <v>1470</v>
      </c>
      <c r="F57" s="664">
        <v>343737.59999999998</v>
      </c>
      <c r="G57" s="661">
        <v>1</v>
      </c>
      <c r="H57" s="661">
        <v>233.83510204081631</v>
      </c>
      <c r="I57" s="664">
        <v>880</v>
      </c>
      <c r="J57" s="664">
        <v>212251.59999999998</v>
      </c>
      <c r="K57" s="661">
        <v>0.61748147424081623</v>
      </c>
      <c r="L57" s="661">
        <v>241.19499999999996</v>
      </c>
      <c r="M57" s="664">
        <v>440</v>
      </c>
      <c r="N57" s="664">
        <v>113616.8</v>
      </c>
      <c r="O57" s="677">
        <v>0.33053352324563856</v>
      </c>
      <c r="P57" s="665">
        <v>258.22000000000003</v>
      </c>
    </row>
    <row r="58" spans="1:16" ht="14.4" customHeight="1" x14ac:dyDescent="0.3">
      <c r="A58" s="660" t="s">
        <v>1897</v>
      </c>
      <c r="B58" s="661" t="s">
        <v>1912</v>
      </c>
      <c r="C58" s="661" t="s">
        <v>1954</v>
      </c>
      <c r="D58" s="661" t="s">
        <v>1889</v>
      </c>
      <c r="E58" s="664">
        <v>3000</v>
      </c>
      <c r="F58" s="664">
        <v>33660</v>
      </c>
      <c r="G58" s="661">
        <v>1</v>
      </c>
      <c r="H58" s="661">
        <v>11.22</v>
      </c>
      <c r="I58" s="664"/>
      <c r="J58" s="664"/>
      <c r="K58" s="661"/>
      <c r="L58" s="661"/>
      <c r="M58" s="664"/>
      <c r="N58" s="664"/>
      <c r="O58" s="677"/>
      <c r="P58" s="665"/>
    </row>
    <row r="59" spans="1:16" ht="14.4" customHeight="1" x14ac:dyDescent="0.3">
      <c r="A59" s="660" t="s">
        <v>1897</v>
      </c>
      <c r="B59" s="661" t="s">
        <v>1912</v>
      </c>
      <c r="C59" s="661" t="s">
        <v>1954</v>
      </c>
      <c r="D59" s="661" t="s">
        <v>1955</v>
      </c>
      <c r="E59" s="664">
        <v>3000</v>
      </c>
      <c r="F59" s="664">
        <v>33660</v>
      </c>
      <c r="G59" s="661">
        <v>1</v>
      </c>
      <c r="H59" s="661">
        <v>11.22</v>
      </c>
      <c r="I59" s="664">
        <v>2700</v>
      </c>
      <c r="J59" s="664">
        <v>32535</v>
      </c>
      <c r="K59" s="661">
        <v>0.96657754010695185</v>
      </c>
      <c r="L59" s="661">
        <v>12.05</v>
      </c>
      <c r="M59" s="664">
        <v>4901</v>
      </c>
      <c r="N59" s="664">
        <v>60217.630000000005</v>
      </c>
      <c r="O59" s="677">
        <v>1.788996732026144</v>
      </c>
      <c r="P59" s="665">
        <v>12.286804733727811</v>
      </c>
    </row>
    <row r="60" spans="1:16" ht="14.4" customHeight="1" x14ac:dyDescent="0.3">
      <c r="A60" s="660" t="s">
        <v>1897</v>
      </c>
      <c r="B60" s="661" t="s">
        <v>1912</v>
      </c>
      <c r="C60" s="661" t="s">
        <v>1956</v>
      </c>
      <c r="D60" s="661" t="s">
        <v>1889</v>
      </c>
      <c r="E60" s="664">
        <v>807627.1</v>
      </c>
      <c r="F60" s="664">
        <v>25672396.019999996</v>
      </c>
      <c r="G60" s="661">
        <v>1</v>
      </c>
      <c r="H60" s="661">
        <v>31.78743756865018</v>
      </c>
      <c r="I60" s="664">
        <v>960916</v>
      </c>
      <c r="J60" s="664">
        <v>31900189.470000029</v>
      </c>
      <c r="K60" s="661">
        <v>1.2425871525645011</v>
      </c>
      <c r="L60" s="661">
        <v>33.197687904041587</v>
      </c>
      <c r="M60" s="664">
        <v>978507</v>
      </c>
      <c r="N60" s="664">
        <v>32584283.100000013</v>
      </c>
      <c r="O60" s="677">
        <v>1.2692342029398165</v>
      </c>
      <c r="P60" s="665">
        <v>33.300000000000011</v>
      </c>
    </row>
    <row r="61" spans="1:16" ht="14.4" customHeight="1" x14ac:dyDescent="0.3">
      <c r="A61" s="660" t="s">
        <v>1897</v>
      </c>
      <c r="B61" s="661" t="s">
        <v>1912</v>
      </c>
      <c r="C61" s="661" t="s">
        <v>1956</v>
      </c>
      <c r="D61" s="661" t="s">
        <v>1957</v>
      </c>
      <c r="E61" s="664">
        <v>606063</v>
      </c>
      <c r="F61" s="664">
        <v>19784176.139999986</v>
      </c>
      <c r="G61" s="661">
        <v>1</v>
      </c>
      <c r="H61" s="661">
        <v>32.643761688141311</v>
      </c>
      <c r="I61" s="664">
        <v>489060</v>
      </c>
      <c r="J61" s="664">
        <v>16279854.93</v>
      </c>
      <c r="K61" s="661">
        <v>0.8228725227069279</v>
      </c>
      <c r="L61" s="661">
        <v>33.288052447552445</v>
      </c>
      <c r="M61" s="664">
        <v>487152</v>
      </c>
      <c r="N61" s="664">
        <v>16304719.350000005</v>
      </c>
      <c r="O61" s="677">
        <v>0.82412930589689026</v>
      </c>
      <c r="P61" s="665">
        <v>33.46947020642429</v>
      </c>
    </row>
    <row r="62" spans="1:16" ht="14.4" customHeight="1" x14ac:dyDescent="0.3">
      <c r="A62" s="660" t="s">
        <v>1897</v>
      </c>
      <c r="B62" s="661" t="s">
        <v>1912</v>
      </c>
      <c r="C62" s="661" t="s">
        <v>1958</v>
      </c>
      <c r="D62" s="661" t="s">
        <v>1889</v>
      </c>
      <c r="E62" s="664">
        <v>1500</v>
      </c>
      <c r="F62" s="664">
        <v>8760</v>
      </c>
      <c r="G62" s="661">
        <v>1</v>
      </c>
      <c r="H62" s="661">
        <v>5.84</v>
      </c>
      <c r="I62" s="664">
        <v>700</v>
      </c>
      <c r="J62" s="664">
        <v>4242</v>
      </c>
      <c r="K62" s="661">
        <v>0.48424657534246573</v>
      </c>
      <c r="L62" s="661">
        <v>6.06</v>
      </c>
      <c r="M62" s="664">
        <v>0</v>
      </c>
      <c r="N62" s="664">
        <v>0</v>
      </c>
      <c r="O62" s="677">
        <v>0</v>
      </c>
      <c r="P62" s="665"/>
    </row>
    <row r="63" spans="1:16" ht="14.4" customHeight="1" x14ac:dyDescent="0.3">
      <c r="A63" s="660" t="s">
        <v>1897</v>
      </c>
      <c r="B63" s="661" t="s">
        <v>1912</v>
      </c>
      <c r="C63" s="661" t="s">
        <v>1959</v>
      </c>
      <c r="D63" s="661" t="s">
        <v>1889</v>
      </c>
      <c r="E63" s="664">
        <v>1562</v>
      </c>
      <c r="F63" s="664">
        <v>233266.64</v>
      </c>
      <c r="G63" s="661">
        <v>1</v>
      </c>
      <c r="H63" s="661">
        <v>149.33843790012804</v>
      </c>
      <c r="I63" s="664">
        <v>3076</v>
      </c>
      <c r="J63" s="664">
        <v>484613.13999999996</v>
      </c>
      <c r="K63" s="661">
        <v>2.077507268077424</v>
      </c>
      <c r="L63" s="661">
        <v>157.54653446033808</v>
      </c>
      <c r="M63" s="664">
        <v>2096</v>
      </c>
      <c r="N63" s="664">
        <v>332467.52000000008</v>
      </c>
      <c r="O63" s="677">
        <v>1.4252681823684692</v>
      </c>
      <c r="P63" s="665">
        <v>158.62000000000003</v>
      </c>
    </row>
    <row r="64" spans="1:16" ht="14.4" customHeight="1" x14ac:dyDescent="0.3">
      <c r="A64" s="660" t="s">
        <v>1897</v>
      </c>
      <c r="B64" s="661" t="s">
        <v>1912</v>
      </c>
      <c r="C64" s="661" t="s">
        <v>1959</v>
      </c>
      <c r="D64" s="661" t="s">
        <v>1960</v>
      </c>
      <c r="E64" s="664">
        <v>2205</v>
      </c>
      <c r="F64" s="664">
        <v>344354.8600000001</v>
      </c>
      <c r="G64" s="661">
        <v>1</v>
      </c>
      <c r="H64" s="661">
        <v>156.17000453514743</v>
      </c>
      <c r="I64" s="664">
        <v>1333</v>
      </c>
      <c r="J64" s="664">
        <v>210160.77999999997</v>
      </c>
      <c r="K64" s="661">
        <v>0.61030292994848367</v>
      </c>
      <c r="L64" s="661">
        <v>157.65999999999997</v>
      </c>
      <c r="M64" s="664">
        <v>1035</v>
      </c>
      <c r="N64" s="664">
        <v>168909.30000000002</v>
      </c>
      <c r="O64" s="677">
        <v>0.49050941229637346</v>
      </c>
      <c r="P64" s="665">
        <v>163.19739130434783</v>
      </c>
    </row>
    <row r="65" spans="1:16" ht="14.4" customHeight="1" x14ac:dyDescent="0.3">
      <c r="A65" s="660" t="s">
        <v>1897</v>
      </c>
      <c r="B65" s="661" t="s">
        <v>1912</v>
      </c>
      <c r="C65" s="661" t="s">
        <v>1961</v>
      </c>
      <c r="D65" s="661" t="s">
        <v>1889</v>
      </c>
      <c r="E65" s="664">
        <v>6240</v>
      </c>
      <c r="F65" s="664">
        <v>113280</v>
      </c>
      <c r="G65" s="661">
        <v>1</v>
      </c>
      <c r="H65" s="661">
        <v>18.153846153846153</v>
      </c>
      <c r="I65" s="664">
        <v>8480</v>
      </c>
      <c r="J65" s="664">
        <v>163889.9</v>
      </c>
      <c r="K65" s="661">
        <v>1.4467681850282486</v>
      </c>
      <c r="L65" s="661">
        <v>19.326639150943397</v>
      </c>
      <c r="M65" s="664">
        <v>10005</v>
      </c>
      <c r="N65" s="664">
        <v>193496.69999999998</v>
      </c>
      <c r="O65" s="677">
        <v>1.7081276483050847</v>
      </c>
      <c r="P65" s="665">
        <v>19.34</v>
      </c>
    </row>
    <row r="66" spans="1:16" ht="14.4" customHeight="1" x14ac:dyDescent="0.3">
      <c r="A66" s="660" t="s">
        <v>1897</v>
      </c>
      <c r="B66" s="661" t="s">
        <v>1912</v>
      </c>
      <c r="C66" s="661" t="s">
        <v>1961</v>
      </c>
      <c r="D66" s="661" t="s">
        <v>1962</v>
      </c>
      <c r="E66" s="664">
        <v>2790</v>
      </c>
      <c r="F66" s="664">
        <v>51991.4</v>
      </c>
      <c r="G66" s="661">
        <v>1</v>
      </c>
      <c r="H66" s="661">
        <v>18.634910394265233</v>
      </c>
      <c r="I66" s="664">
        <v>3985</v>
      </c>
      <c r="J66" s="664">
        <v>77341.900000000009</v>
      </c>
      <c r="K66" s="661">
        <v>1.4875902553114555</v>
      </c>
      <c r="L66" s="661">
        <v>19.408255959849438</v>
      </c>
      <c r="M66" s="664">
        <v>2604</v>
      </c>
      <c r="N66" s="664">
        <v>51621.36</v>
      </c>
      <c r="O66" s="677">
        <v>0.99288266905680556</v>
      </c>
      <c r="P66" s="665">
        <v>19.823870967741936</v>
      </c>
    </row>
    <row r="67" spans="1:16" ht="14.4" customHeight="1" x14ac:dyDescent="0.3">
      <c r="A67" s="660" t="s">
        <v>1897</v>
      </c>
      <c r="B67" s="661" t="s">
        <v>1912</v>
      </c>
      <c r="C67" s="661" t="s">
        <v>1963</v>
      </c>
      <c r="D67" s="661" t="s">
        <v>1889</v>
      </c>
      <c r="E67" s="664">
        <v>17234</v>
      </c>
      <c r="F67" s="664">
        <v>218496.25</v>
      </c>
      <c r="G67" s="661">
        <v>1</v>
      </c>
      <c r="H67" s="661">
        <v>12.678208773354996</v>
      </c>
      <c r="I67" s="664"/>
      <c r="J67" s="664"/>
      <c r="K67" s="661"/>
      <c r="L67" s="661"/>
      <c r="M67" s="664"/>
      <c r="N67" s="664"/>
      <c r="O67" s="677"/>
      <c r="P67" s="665"/>
    </row>
    <row r="68" spans="1:16" ht="14.4" customHeight="1" x14ac:dyDescent="0.3">
      <c r="A68" s="660" t="s">
        <v>1897</v>
      </c>
      <c r="B68" s="661" t="s">
        <v>1912</v>
      </c>
      <c r="C68" s="661" t="s">
        <v>1908</v>
      </c>
      <c r="D68" s="661" t="s">
        <v>1889</v>
      </c>
      <c r="E68" s="664"/>
      <c r="F68" s="664"/>
      <c r="G68" s="661"/>
      <c r="H68" s="661"/>
      <c r="I68" s="664">
        <v>11173.5</v>
      </c>
      <c r="J68" s="664">
        <v>158268.06</v>
      </c>
      <c r="K68" s="661"/>
      <c r="L68" s="661">
        <v>14.164591220298027</v>
      </c>
      <c r="M68" s="664">
        <v>13302</v>
      </c>
      <c r="N68" s="664">
        <v>189952</v>
      </c>
      <c r="O68" s="677"/>
      <c r="P68" s="665">
        <v>14.279957901067508</v>
      </c>
    </row>
    <row r="69" spans="1:16" ht="14.4" customHeight="1" x14ac:dyDescent="0.3">
      <c r="A69" s="660" t="s">
        <v>1897</v>
      </c>
      <c r="B69" s="661" t="s">
        <v>1912</v>
      </c>
      <c r="C69" s="661" t="s">
        <v>1964</v>
      </c>
      <c r="D69" s="661" t="s">
        <v>1965</v>
      </c>
      <c r="E69" s="664">
        <v>1000</v>
      </c>
      <c r="F69" s="664">
        <v>5180</v>
      </c>
      <c r="G69" s="661">
        <v>1</v>
      </c>
      <c r="H69" s="661">
        <v>5.18</v>
      </c>
      <c r="I69" s="664"/>
      <c r="J69" s="664"/>
      <c r="K69" s="661"/>
      <c r="L69" s="661"/>
      <c r="M69" s="664"/>
      <c r="N69" s="664"/>
      <c r="O69" s="677"/>
      <c r="P69" s="665"/>
    </row>
    <row r="70" spans="1:16" ht="14.4" customHeight="1" x14ac:dyDescent="0.3">
      <c r="A70" s="660" t="s">
        <v>1897</v>
      </c>
      <c r="B70" s="661" t="s">
        <v>1912</v>
      </c>
      <c r="C70" s="661" t="s">
        <v>1966</v>
      </c>
      <c r="D70" s="661" t="s">
        <v>1889</v>
      </c>
      <c r="E70" s="664"/>
      <c r="F70" s="664"/>
      <c r="G70" s="661"/>
      <c r="H70" s="661"/>
      <c r="I70" s="664"/>
      <c r="J70" s="664"/>
      <c r="K70" s="661"/>
      <c r="L70" s="661"/>
      <c r="M70" s="664">
        <v>24</v>
      </c>
      <c r="N70" s="664">
        <v>1374.7199999999998</v>
      </c>
      <c r="O70" s="677"/>
      <c r="P70" s="665">
        <v>57.279999999999994</v>
      </c>
    </row>
    <row r="71" spans="1:16" ht="14.4" customHeight="1" x14ac:dyDescent="0.3">
      <c r="A71" s="660" t="s">
        <v>1897</v>
      </c>
      <c r="B71" s="661" t="s">
        <v>1912</v>
      </c>
      <c r="C71" s="661" t="s">
        <v>1966</v>
      </c>
      <c r="D71" s="661" t="s">
        <v>1967</v>
      </c>
      <c r="E71" s="664">
        <v>675</v>
      </c>
      <c r="F71" s="664">
        <v>31839.75</v>
      </c>
      <c r="G71" s="661">
        <v>1</v>
      </c>
      <c r="H71" s="661">
        <v>47.17</v>
      </c>
      <c r="I71" s="664">
        <v>16</v>
      </c>
      <c r="J71" s="664">
        <v>913.19999999999982</v>
      </c>
      <c r="K71" s="661">
        <v>2.868112971992556E-2</v>
      </c>
      <c r="L71" s="661">
        <v>57.074999999999989</v>
      </c>
      <c r="M71" s="664">
        <v>19</v>
      </c>
      <c r="N71" s="664">
        <v>1170.8199999999997</v>
      </c>
      <c r="O71" s="677">
        <v>3.6772273651646127E-2</v>
      </c>
      <c r="P71" s="665">
        <v>61.622105263157877</v>
      </c>
    </row>
    <row r="72" spans="1:16" ht="14.4" customHeight="1" x14ac:dyDescent="0.3">
      <c r="A72" s="660" t="s">
        <v>1897</v>
      </c>
      <c r="B72" s="661" t="s">
        <v>1912</v>
      </c>
      <c r="C72" s="661" t="s">
        <v>1968</v>
      </c>
      <c r="D72" s="661" t="s">
        <v>1889</v>
      </c>
      <c r="E72" s="664"/>
      <c r="F72" s="664"/>
      <c r="G72" s="661"/>
      <c r="H72" s="661"/>
      <c r="I72" s="664"/>
      <c r="J72" s="664"/>
      <c r="K72" s="661"/>
      <c r="L72" s="661"/>
      <c r="M72" s="664">
        <v>10816</v>
      </c>
      <c r="N72" s="664">
        <v>636197.12000000011</v>
      </c>
      <c r="O72" s="677"/>
      <c r="P72" s="665">
        <v>58.820000000000007</v>
      </c>
    </row>
    <row r="73" spans="1:16" ht="14.4" customHeight="1" x14ac:dyDescent="0.3">
      <c r="A73" s="660" t="s">
        <v>1897</v>
      </c>
      <c r="B73" s="661" t="s">
        <v>1912</v>
      </c>
      <c r="C73" s="661" t="s">
        <v>1968</v>
      </c>
      <c r="D73" s="661" t="s">
        <v>1969</v>
      </c>
      <c r="E73" s="664">
        <v>2128</v>
      </c>
      <c r="F73" s="664">
        <v>144448.64000000001</v>
      </c>
      <c r="G73" s="661">
        <v>1</v>
      </c>
      <c r="H73" s="661">
        <v>67.88000000000001</v>
      </c>
      <c r="I73" s="664">
        <v>5518</v>
      </c>
      <c r="J73" s="664">
        <v>326001.90000000002</v>
      </c>
      <c r="K73" s="661">
        <v>2.2568706773563254</v>
      </c>
      <c r="L73" s="661">
        <v>59.079720913374416</v>
      </c>
      <c r="M73" s="664">
        <v>3455</v>
      </c>
      <c r="N73" s="664">
        <v>207542.61000000002</v>
      </c>
      <c r="O73" s="677">
        <v>1.4367917205727931</v>
      </c>
      <c r="P73" s="665">
        <v>60.070219971056446</v>
      </c>
    </row>
    <row r="74" spans="1:16" ht="14.4" customHeight="1" x14ac:dyDescent="0.3">
      <c r="A74" s="660" t="s">
        <v>1897</v>
      </c>
      <c r="B74" s="661" t="s">
        <v>1912</v>
      </c>
      <c r="C74" s="661" t="s">
        <v>1970</v>
      </c>
      <c r="D74" s="661" t="s">
        <v>1889</v>
      </c>
      <c r="E74" s="664"/>
      <c r="F74" s="664"/>
      <c r="G74" s="661"/>
      <c r="H74" s="661"/>
      <c r="I74" s="664"/>
      <c r="J74" s="664"/>
      <c r="K74" s="661"/>
      <c r="L74" s="661"/>
      <c r="M74" s="664">
        <v>1</v>
      </c>
      <c r="N74" s="664">
        <v>53.91</v>
      </c>
      <c r="O74" s="677"/>
      <c r="P74" s="665">
        <v>53.91</v>
      </c>
    </row>
    <row r="75" spans="1:16" ht="14.4" customHeight="1" x14ac:dyDescent="0.3">
      <c r="A75" s="660" t="s">
        <v>1897</v>
      </c>
      <c r="B75" s="661" t="s">
        <v>1912</v>
      </c>
      <c r="C75" s="661" t="s">
        <v>1971</v>
      </c>
      <c r="D75" s="661" t="s">
        <v>1889</v>
      </c>
      <c r="E75" s="664"/>
      <c r="F75" s="664"/>
      <c r="G75" s="661"/>
      <c r="H75" s="661"/>
      <c r="I75" s="664"/>
      <c r="J75" s="664"/>
      <c r="K75" s="661"/>
      <c r="L75" s="661"/>
      <c r="M75" s="664">
        <v>6.5</v>
      </c>
      <c r="N75" s="664">
        <v>80633.069999999992</v>
      </c>
      <c r="O75" s="677"/>
      <c r="P75" s="665">
        <v>12405.08769230769</v>
      </c>
    </row>
    <row r="76" spans="1:16" ht="14.4" customHeight="1" x14ac:dyDescent="0.3">
      <c r="A76" s="660" t="s">
        <v>1897</v>
      </c>
      <c r="B76" s="661" t="s">
        <v>1972</v>
      </c>
      <c r="C76" s="661" t="s">
        <v>1973</v>
      </c>
      <c r="D76" s="661" t="s">
        <v>1974</v>
      </c>
      <c r="E76" s="664">
        <v>80</v>
      </c>
      <c r="F76" s="664">
        <v>70745.60000000002</v>
      </c>
      <c r="G76" s="661">
        <v>1</v>
      </c>
      <c r="H76" s="661">
        <v>884.32000000000028</v>
      </c>
      <c r="I76" s="664"/>
      <c r="J76" s="664"/>
      <c r="K76" s="661"/>
      <c r="L76" s="661"/>
      <c r="M76" s="664">
        <v>3153</v>
      </c>
      <c r="N76" s="664">
        <v>2788260.9599999841</v>
      </c>
      <c r="O76" s="677">
        <v>39.412499999999767</v>
      </c>
      <c r="P76" s="665">
        <v>884.31999999999493</v>
      </c>
    </row>
    <row r="77" spans="1:16" ht="14.4" customHeight="1" x14ac:dyDescent="0.3">
      <c r="A77" s="660" t="s">
        <v>1897</v>
      </c>
      <c r="B77" s="661" t="s">
        <v>1975</v>
      </c>
      <c r="C77" s="661" t="s">
        <v>1976</v>
      </c>
      <c r="D77" s="661" t="s">
        <v>1977</v>
      </c>
      <c r="E77" s="664">
        <v>526</v>
      </c>
      <c r="F77" s="664">
        <v>17884</v>
      </c>
      <c r="G77" s="661">
        <v>1</v>
      </c>
      <c r="H77" s="661">
        <v>34</v>
      </c>
      <c r="I77" s="664">
        <v>520</v>
      </c>
      <c r="J77" s="664">
        <v>17680</v>
      </c>
      <c r="K77" s="661">
        <v>0.98859315589353614</v>
      </c>
      <c r="L77" s="661">
        <v>34</v>
      </c>
      <c r="M77" s="664">
        <v>462</v>
      </c>
      <c r="N77" s="664">
        <v>16056</v>
      </c>
      <c r="O77" s="677">
        <v>0.8977857302616864</v>
      </c>
      <c r="P77" s="665">
        <v>34.753246753246756</v>
      </c>
    </row>
    <row r="78" spans="1:16" ht="14.4" customHeight="1" x14ac:dyDescent="0.3">
      <c r="A78" s="660" t="s">
        <v>1897</v>
      </c>
      <c r="B78" s="661" t="s">
        <v>1975</v>
      </c>
      <c r="C78" s="661" t="s">
        <v>1978</v>
      </c>
      <c r="D78" s="661" t="s">
        <v>1979</v>
      </c>
      <c r="E78" s="664">
        <v>231</v>
      </c>
      <c r="F78" s="664">
        <v>96789</v>
      </c>
      <c r="G78" s="661">
        <v>1</v>
      </c>
      <c r="H78" s="661">
        <v>419</v>
      </c>
      <c r="I78" s="664">
        <v>195</v>
      </c>
      <c r="J78" s="664">
        <v>81900</v>
      </c>
      <c r="K78" s="661">
        <v>0.84617053590800606</v>
      </c>
      <c r="L78" s="661">
        <v>420</v>
      </c>
      <c r="M78" s="664">
        <v>217</v>
      </c>
      <c r="N78" s="664">
        <v>91638</v>
      </c>
      <c r="O78" s="677">
        <v>0.94678114248519973</v>
      </c>
      <c r="P78" s="665">
        <v>422.29493087557603</v>
      </c>
    </row>
    <row r="79" spans="1:16" ht="14.4" customHeight="1" x14ac:dyDescent="0.3">
      <c r="A79" s="660" t="s">
        <v>1897</v>
      </c>
      <c r="B79" s="661" t="s">
        <v>1975</v>
      </c>
      <c r="C79" s="661" t="s">
        <v>1980</v>
      </c>
      <c r="D79" s="661" t="s">
        <v>1981</v>
      </c>
      <c r="E79" s="664">
        <v>1920</v>
      </c>
      <c r="F79" s="664">
        <v>311040</v>
      </c>
      <c r="G79" s="661">
        <v>1</v>
      </c>
      <c r="H79" s="661">
        <v>162</v>
      </c>
      <c r="I79" s="664">
        <v>1918</v>
      </c>
      <c r="J79" s="664">
        <v>312634</v>
      </c>
      <c r="K79" s="661">
        <v>1.0051247427983538</v>
      </c>
      <c r="L79" s="661">
        <v>163</v>
      </c>
      <c r="M79" s="664">
        <v>2029</v>
      </c>
      <c r="N79" s="664">
        <v>332274</v>
      </c>
      <c r="O79" s="677">
        <v>1.0682677469135802</v>
      </c>
      <c r="P79" s="665">
        <v>163.76244455396747</v>
      </c>
    </row>
    <row r="80" spans="1:16" ht="14.4" customHeight="1" x14ac:dyDescent="0.3">
      <c r="A80" s="660" t="s">
        <v>1897</v>
      </c>
      <c r="B80" s="661" t="s">
        <v>1975</v>
      </c>
      <c r="C80" s="661" t="s">
        <v>1982</v>
      </c>
      <c r="D80" s="661" t="s">
        <v>1983</v>
      </c>
      <c r="E80" s="664">
        <v>2</v>
      </c>
      <c r="F80" s="664">
        <v>646</v>
      </c>
      <c r="G80" s="661">
        <v>1</v>
      </c>
      <c r="H80" s="661">
        <v>323</v>
      </c>
      <c r="I80" s="664">
        <v>1</v>
      </c>
      <c r="J80" s="664">
        <v>324</v>
      </c>
      <c r="K80" s="661">
        <v>0.50154798761609909</v>
      </c>
      <c r="L80" s="661">
        <v>324</v>
      </c>
      <c r="M80" s="664">
        <v>2</v>
      </c>
      <c r="N80" s="664">
        <v>654</v>
      </c>
      <c r="O80" s="677">
        <v>1.0123839009287925</v>
      </c>
      <c r="P80" s="665">
        <v>327</v>
      </c>
    </row>
    <row r="81" spans="1:16" ht="14.4" customHeight="1" x14ac:dyDescent="0.3">
      <c r="A81" s="660" t="s">
        <v>1897</v>
      </c>
      <c r="B81" s="661" t="s">
        <v>1975</v>
      </c>
      <c r="C81" s="661" t="s">
        <v>1984</v>
      </c>
      <c r="D81" s="661" t="s">
        <v>1985</v>
      </c>
      <c r="E81" s="664">
        <v>24</v>
      </c>
      <c r="F81" s="664">
        <v>7200</v>
      </c>
      <c r="G81" s="661">
        <v>1</v>
      </c>
      <c r="H81" s="661">
        <v>300</v>
      </c>
      <c r="I81" s="664">
        <v>19</v>
      </c>
      <c r="J81" s="664">
        <v>5719</v>
      </c>
      <c r="K81" s="661">
        <v>0.7943055555555556</v>
      </c>
      <c r="L81" s="661">
        <v>301</v>
      </c>
      <c r="M81" s="664">
        <v>23</v>
      </c>
      <c r="N81" s="664">
        <v>6941</v>
      </c>
      <c r="O81" s="677">
        <v>0.96402777777777782</v>
      </c>
      <c r="P81" s="665">
        <v>301.78260869565219</v>
      </c>
    </row>
    <row r="82" spans="1:16" ht="14.4" customHeight="1" x14ac:dyDescent="0.3">
      <c r="A82" s="660" t="s">
        <v>1897</v>
      </c>
      <c r="B82" s="661" t="s">
        <v>1975</v>
      </c>
      <c r="C82" s="661" t="s">
        <v>1986</v>
      </c>
      <c r="D82" s="661" t="s">
        <v>1987</v>
      </c>
      <c r="E82" s="664">
        <v>2</v>
      </c>
      <c r="F82" s="664">
        <v>2746</v>
      </c>
      <c r="G82" s="661">
        <v>1</v>
      </c>
      <c r="H82" s="661">
        <v>1373</v>
      </c>
      <c r="I82" s="664">
        <v>2</v>
      </c>
      <c r="J82" s="664">
        <v>2752</v>
      </c>
      <c r="K82" s="661">
        <v>1.0021849963583394</v>
      </c>
      <c r="L82" s="661">
        <v>1376</v>
      </c>
      <c r="M82" s="664">
        <v>2</v>
      </c>
      <c r="N82" s="664">
        <v>2756</v>
      </c>
      <c r="O82" s="677">
        <v>1.0036416605972323</v>
      </c>
      <c r="P82" s="665">
        <v>1378</v>
      </c>
    </row>
    <row r="83" spans="1:16" ht="14.4" customHeight="1" x14ac:dyDescent="0.3">
      <c r="A83" s="660" t="s">
        <v>1897</v>
      </c>
      <c r="B83" s="661" t="s">
        <v>1975</v>
      </c>
      <c r="C83" s="661" t="s">
        <v>810</v>
      </c>
      <c r="D83" s="661" t="s">
        <v>1988</v>
      </c>
      <c r="E83" s="664">
        <v>3</v>
      </c>
      <c r="F83" s="664">
        <v>4983</v>
      </c>
      <c r="G83" s="661">
        <v>1</v>
      </c>
      <c r="H83" s="661">
        <v>1661</v>
      </c>
      <c r="I83" s="664">
        <v>25</v>
      </c>
      <c r="J83" s="664">
        <v>41600</v>
      </c>
      <c r="K83" s="661">
        <v>8.348384507324905</v>
      </c>
      <c r="L83" s="661">
        <v>1664</v>
      </c>
      <c r="M83" s="664">
        <v>14</v>
      </c>
      <c r="N83" s="664">
        <v>23368</v>
      </c>
      <c r="O83" s="677">
        <v>4.6895444511338553</v>
      </c>
      <c r="P83" s="665">
        <v>1669.1428571428571</v>
      </c>
    </row>
    <row r="84" spans="1:16" ht="14.4" customHeight="1" x14ac:dyDescent="0.3">
      <c r="A84" s="660" t="s">
        <v>1897</v>
      </c>
      <c r="B84" s="661" t="s">
        <v>1975</v>
      </c>
      <c r="C84" s="661" t="s">
        <v>1989</v>
      </c>
      <c r="D84" s="661" t="s">
        <v>1990</v>
      </c>
      <c r="E84" s="664"/>
      <c r="F84" s="664"/>
      <c r="G84" s="661"/>
      <c r="H84" s="661"/>
      <c r="I84" s="664">
        <v>1</v>
      </c>
      <c r="J84" s="664">
        <v>901</v>
      </c>
      <c r="K84" s="661"/>
      <c r="L84" s="661">
        <v>901</v>
      </c>
      <c r="M84" s="664"/>
      <c r="N84" s="664"/>
      <c r="O84" s="677"/>
      <c r="P84" s="665"/>
    </row>
    <row r="85" spans="1:16" ht="14.4" customHeight="1" x14ac:dyDescent="0.3">
      <c r="A85" s="660" t="s">
        <v>1897</v>
      </c>
      <c r="B85" s="661" t="s">
        <v>1975</v>
      </c>
      <c r="C85" s="661" t="s">
        <v>1991</v>
      </c>
      <c r="D85" s="661" t="s">
        <v>1992</v>
      </c>
      <c r="E85" s="664">
        <v>96</v>
      </c>
      <c r="F85" s="664">
        <v>188256</v>
      </c>
      <c r="G85" s="661">
        <v>1</v>
      </c>
      <c r="H85" s="661">
        <v>1961</v>
      </c>
      <c r="I85" s="664">
        <v>103</v>
      </c>
      <c r="J85" s="664">
        <v>202395</v>
      </c>
      <c r="K85" s="661">
        <v>1.0751051759306476</v>
      </c>
      <c r="L85" s="661">
        <v>1965</v>
      </c>
      <c r="M85" s="664">
        <v>78</v>
      </c>
      <c r="N85" s="664">
        <v>153620</v>
      </c>
      <c r="O85" s="677">
        <v>0.81601648818629946</v>
      </c>
      <c r="P85" s="665">
        <v>1969.4871794871794</v>
      </c>
    </row>
    <row r="86" spans="1:16" ht="14.4" customHeight="1" x14ac:dyDescent="0.3">
      <c r="A86" s="660" t="s">
        <v>1897</v>
      </c>
      <c r="B86" s="661" t="s">
        <v>1975</v>
      </c>
      <c r="C86" s="661" t="s">
        <v>1993</v>
      </c>
      <c r="D86" s="661" t="s">
        <v>1994</v>
      </c>
      <c r="E86" s="664"/>
      <c r="F86" s="664"/>
      <c r="G86" s="661"/>
      <c r="H86" s="661"/>
      <c r="I86" s="664"/>
      <c r="J86" s="664"/>
      <c r="K86" s="661"/>
      <c r="L86" s="661"/>
      <c r="M86" s="664">
        <v>1</v>
      </c>
      <c r="N86" s="664">
        <v>3003</v>
      </c>
      <c r="O86" s="677"/>
      <c r="P86" s="665">
        <v>3003</v>
      </c>
    </row>
    <row r="87" spans="1:16" ht="14.4" customHeight="1" x14ac:dyDescent="0.3">
      <c r="A87" s="660" t="s">
        <v>1897</v>
      </c>
      <c r="B87" s="661" t="s">
        <v>1975</v>
      </c>
      <c r="C87" s="661" t="s">
        <v>1995</v>
      </c>
      <c r="D87" s="661" t="s">
        <v>1996</v>
      </c>
      <c r="E87" s="664">
        <v>1</v>
      </c>
      <c r="F87" s="664">
        <v>638</v>
      </c>
      <c r="G87" s="661">
        <v>1</v>
      </c>
      <c r="H87" s="661">
        <v>638</v>
      </c>
      <c r="I87" s="664">
        <v>2</v>
      </c>
      <c r="J87" s="664">
        <v>1278</v>
      </c>
      <c r="K87" s="661">
        <v>2.0031347962382444</v>
      </c>
      <c r="L87" s="661">
        <v>639</v>
      </c>
      <c r="M87" s="664">
        <v>3</v>
      </c>
      <c r="N87" s="664">
        <v>1926</v>
      </c>
      <c r="O87" s="677">
        <v>3.018808777429467</v>
      </c>
      <c r="P87" s="665">
        <v>642</v>
      </c>
    </row>
    <row r="88" spans="1:16" ht="14.4" customHeight="1" x14ac:dyDescent="0.3">
      <c r="A88" s="660" t="s">
        <v>1897</v>
      </c>
      <c r="B88" s="661" t="s">
        <v>1975</v>
      </c>
      <c r="C88" s="661" t="s">
        <v>1997</v>
      </c>
      <c r="D88" s="661" t="s">
        <v>1998</v>
      </c>
      <c r="E88" s="664">
        <v>10</v>
      </c>
      <c r="F88" s="664">
        <v>13020</v>
      </c>
      <c r="G88" s="661">
        <v>1</v>
      </c>
      <c r="H88" s="661">
        <v>1302</v>
      </c>
      <c r="I88" s="664"/>
      <c r="J88" s="664"/>
      <c r="K88" s="661"/>
      <c r="L88" s="661"/>
      <c r="M88" s="664">
        <v>7</v>
      </c>
      <c r="N88" s="664">
        <v>9170</v>
      </c>
      <c r="O88" s="677">
        <v>0.70430107526881724</v>
      </c>
      <c r="P88" s="665">
        <v>1310</v>
      </c>
    </row>
    <row r="89" spans="1:16" ht="14.4" customHeight="1" x14ac:dyDescent="0.3">
      <c r="A89" s="660" t="s">
        <v>1897</v>
      </c>
      <c r="B89" s="661" t="s">
        <v>1975</v>
      </c>
      <c r="C89" s="661" t="s">
        <v>1999</v>
      </c>
      <c r="D89" s="661" t="s">
        <v>2000</v>
      </c>
      <c r="E89" s="664"/>
      <c r="F89" s="664"/>
      <c r="G89" s="661"/>
      <c r="H89" s="661"/>
      <c r="I89" s="664">
        <v>1</v>
      </c>
      <c r="J89" s="664">
        <v>643</v>
      </c>
      <c r="K89" s="661"/>
      <c r="L89" s="661">
        <v>643</v>
      </c>
      <c r="M89" s="664">
        <v>1</v>
      </c>
      <c r="N89" s="664">
        <v>646</v>
      </c>
      <c r="O89" s="677"/>
      <c r="P89" s="665">
        <v>646</v>
      </c>
    </row>
    <row r="90" spans="1:16" ht="14.4" customHeight="1" x14ac:dyDescent="0.3">
      <c r="A90" s="660" t="s">
        <v>1897</v>
      </c>
      <c r="B90" s="661" t="s">
        <v>1975</v>
      </c>
      <c r="C90" s="661" t="s">
        <v>2001</v>
      </c>
      <c r="D90" s="661" t="s">
        <v>2002</v>
      </c>
      <c r="E90" s="664">
        <v>101</v>
      </c>
      <c r="F90" s="664">
        <v>139380</v>
      </c>
      <c r="G90" s="661">
        <v>1</v>
      </c>
      <c r="H90" s="661">
        <v>1380</v>
      </c>
      <c r="I90" s="664">
        <v>99</v>
      </c>
      <c r="J90" s="664">
        <v>136917</v>
      </c>
      <c r="K90" s="661">
        <v>0.98232888506241933</v>
      </c>
      <c r="L90" s="661">
        <v>1383</v>
      </c>
      <c r="M90" s="664">
        <v>80</v>
      </c>
      <c r="N90" s="664">
        <v>111000</v>
      </c>
      <c r="O90" s="677">
        <v>0.79638398622470941</v>
      </c>
      <c r="P90" s="665">
        <v>1387.5</v>
      </c>
    </row>
    <row r="91" spans="1:16" ht="14.4" customHeight="1" x14ac:dyDescent="0.3">
      <c r="A91" s="660" t="s">
        <v>1897</v>
      </c>
      <c r="B91" s="661" t="s">
        <v>1975</v>
      </c>
      <c r="C91" s="661" t="s">
        <v>2003</v>
      </c>
      <c r="D91" s="661" t="s">
        <v>2004</v>
      </c>
      <c r="E91" s="664">
        <v>231</v>
      </c>
      <c r="F91" s="664">
        <v>424116</v>
      </c>
      <c r="G91" s="661">
        <v>1</v>
      </c>
      <c r="H91" s="661">
        <v>1836</v>
      </c>
      <c r="I91" s="664">
        <v>198</v>
      </c>
      <c r="J91" s="664">
        <v>364320</v>
      </c>
      <c r="K91" s="661">
        <v>0.8590102707749766</v>
      </c>
      <c r="L91" s="661">
        <v>1840</v>
      </c>
      <c r="M91" s="664">
        <v>206</v>
      </c>
      <c r="N91" s="664">
        <v>379964</v>
      </c>
      <c r="O91" s="677">
        <v>0.89589640570032725</v>
      </c>
      <c r="P91" s="665">
        <v>1844.485436893204</v>
      </c>
    </row>
    <row r="92" spans="1:16" ht="14.4" customHeight="1" x14ac:dyDescent="0.3">
      <c r="A92" s="660" t="s">
        <v>1897</v>
      </c>
      <c r="B92" s="661" t="s">
        <v>1975</v>
      </c>
      <c r="C92" s="661" t="s">
        <v>2005</v>
      </c>
      <c r="D92" s="661" t="s">
        <v>2006</v>
      </c>
      <c r="E92" s="664">
        <v>1</v>
      </c>
      <c r="F92" s="664">
        <v>1192</v>
      </c>
      <c r="G92" s="661">
        <v>1</v>
      </c>
      <c r="H92" s="661">
        <v>1192</v>
      </c>
      <c r="I92" s="664"/>
      <c r="J92" s="664"/>
      <c r="K92" s="661"/>
      <c r="L92" s="661"/>
      <c r="M92" s="664"/>
      <c r="N92" s="664"/>
      <c r="O92" s="677"/>
      <c r="P92" s="665"/>
    </row>
    <row r="93" spans="1:16" ht="14.4" customHeight="1" x14ac:dyDescent="0.3">
      <c r="A93" s="660" t="s">
        <v>1897</v>
      </c>
      <c r="B93" s="661" t="s">
        <v>1975</v>
      </c>
      <c r="C93" s="661" t="s">
        <v>2007</v>
      </c>
      <c r="D93" s="661" t="s">
        <v>2008</v>
      </c>
      <c r="E93" s="664">
        <v>89</v>
      </c>
      <c r="F93" s="664">
        <v>103774</v>
      </c>
      <c r="G93" s="661">
        <v>1</v>
      </c>
      <c r="H93" s="661">
        <v>1166</v>
      </c>
      <c r="I93" s="664">
        <v>87</v>
      </c>
      <c r="J93" s="664">
        <v>101703</v>
      </c>
      <c r="K93" s="661">
        <v>0.98004317073640801</v>
      </c>
      <c r="L93" s="661">
        <v>1169</v>
      </c>
      <c r="M93" s="664">
        <v>91</v>
      </c>
      <c r="N93" s="664">
        <v>106811</v>
      </c>
      <c r="O93" s="677">
        <v>1.0292655193015592</v>
      </c>
      <c r="P93" s="665">
        <v>1173.7472527472528</v>
      </c>
    </row>
    <row r="94" spans="1:16" ht="14.4" customHeight="1" x14ac:dyDescent="0.3">
      <c r="A94" s="660" t="s">
        <v>1897</v>
      </c>
      <c r="B94" s="661" t="s">
        <v>1975</v>
      </c>
      <c r="C94" s="661" t="s">
        <v>2009</v>
      </c>
      <c r="D94" s="661" t="s">
        <v>2010</v>
      </c>
      <c r="E94" s="664">
        <v>2</v>
      </c>
      <c r="F94" s="664">
        <v>3100</v>
      </c>
      <c r="G94" s="661">
        <v>1</v>
      </c>
      <c r="H94" s="661">
        <v>1550</v>
      </c>
      <c r="I94" s="664">
        <v>4</v>
      </c>
      <c r="J94" s="664">
        <v>6212</v>
      </c>
      <c r="K94" s="661">
        <v>2.0038709677419355</v>
      </c>
      <c r="L94" s="661">
        <v>1553</v>
      </c>
      <c r="M94" s="664">
        <v>3</v>
      </c>
      <c r="N94" s="664">
        <v>4677</v>
      </c>
      <c r="O94" s="677">
        <v>1.5087096774193549</v>
      </c>
      <c r="P94" s="665">
        <v>1559</v>
      </c>
    </row>
    <row r="95" spans="1:16" ht="14.4" customHeight="1" x14ac:dyDescent="0.3">
      <c r="A95" s="660" t="s">
        <v>1897</v>
      </c>
      <c r="B95" s="661" t="s">
        <v>1975</v>
      </c>
      <c r="C95" s="661" t="s">
        <v>2011</v>
      </c>
      <c r="D95" s="661" t="s">
        <v>2012</v>
      </c>
      <c r="E95" s="664">
        <v>156</v>
      </c>
      <c r="F95" s="664">
        <v>101868</v>
      </c>
      <c r="G95" s="661">
        <v>1</v>
      </c>
      <c r="H95" s="661">
        <v>653</v>
      </c>
      <c r="I95" s="664">
        <v>167</v>
      </c>
      <c r="J95" s="664">
        <v>109218</v>
      </c>
      <c r="K95" s="661">
        <v>1.0721521969607728</v>
      </c>
      <c r="L95" s="661">
        <v>654</v>
      </c>
      <c r="M95" s="664">
        <v>182</v>
      </c>
      <c r="N95" s="664">
        <v>119439</v>
      </c>
      <c r="O95" s="677">
        <v>1.1724879255507128</v>
      </c>
      <c r="P95" s="665">
        <v>656.25824175824175</v>
      </c>
    </row>
    <row r="96" spans="1:16" ht="14.4" customHeight="1" x14ac:dyDescent="0.3">
      <c r="A96" s="660" t="s">
        <v>1897</v>
      </c>
      <c r="B96" s="661" t="s">
        <v>1975</v>
      </c>
      <c r="C96" s="661" t="s">
        <v>2013</v>
      </c>
      <c r="D96" s="661" t="s">
        <v>2014</v>
      </c>
      <c r="E96" s="664">
        <v>85</v>
      </c>
      <c r="F96" s="664">
        <v>58140</v>
      </c>
      <c r="G96" s="661">
        <v>1</v>
      </c>
      <c r="H96" s="661">
        <v>684</v>
      </c>
      <c r="I96" s="664">
        <v>120</v>
      </c>
      <c r="J96" s="664">
        <v>82200</v>
      </c>
      <c r="K96" s="661">
        <v>1.413828689370485</v>
      </c>
      <c r="L96" s="661">
        <v>685</v>
      </c>
      <c r="M96" s="664">
        <v>115</v>
      </c>
      <c r="N96" s="664">
        <v>79045</v>
      </c>
      <c r="O96" s="677">
        <v>1.3595631234950121</v>
      </c>
      <c r="P96" s="665">
        <v>687.3478260869565</v>
      </c>
    </row>
    <row r="97" spans="1:16" ht="14.4" customHeight="1" x14ac:dyDescent="0.3">
      <c r="A97" s="660" t="s">
        <v>1897</v>
      </c>
      <c r="B97" s="661" t="s">
        <v>1975</v>
      </c>
      <c r="C97" s="661" t="s">
        <v>2015</v>
      </c>
      <c r="D97" s="661" t="s">
        <v>2016</v>
      </c>
      <c r="E97" s="664"/>
      <c r="F97" s="664"/>
      <c r="G97" s="661"/>
      <c r="H97" s="661"/>
      <c r="I97" s="664">
        <v>4</v>
      </c>
      <c r="J97" s="664">
        <v>10108</v>
      </c>
      <c r="K97" s="661"/>
      <c r="L97" s="661">
        <v>2527</v>
      </c>
      <c r="M97" s="664">
        <v>2</v>
      </c>
      <c r="N97" s="664">
        <v>5076</v>
      </c>
      <c r="O97" s="677"/>
      <c r="P97" s="665">
        <v>2538</v>
      </c>
    </row>
    <row r="98" spans="1:16" ht="14.4" customHeight="1" x14ac:dyDescent="0.3">
      <c r="A98" s="660" t="s">
        <v>1897</v>
      </c>
      <c r="B98" s="661" t="s">
        <v>1975</v>
      </c>
      <c r="C98" s="661" t="s">
        <v>2017</v>
      </c>
      <c r="D98" s="661" t="s">
        <v>2018</v>
      </c>
      <c r="E98" s="664">
        <v>5341</v>
      </c>
      <c r="F98" s="664">
        <v>9352091</v>
      </c>
      <c r="G98" s="661">
        <v>1</v>
      </c>
      <c r="H98" s="661">
        <v>1751</v>
      </c>
      <c r="I98" s="664">
        <v>5390</v>
      </c>
      <c r="J98" s="664">
        <v>9454060</v>
      </c>
      <c r="K98" s="661">
        <v>1.0109033370184273</v>
      </c>
      <c r="L98" s="661">
        <v>1754</v>
      </c>
      <c r="M98" s="664">
        <v>4917</v>
      </c>
      <c r="N98" s="664">
        <v>8646168</v>
      </c>
      <c r="O98" s="677">
        <v>0.92451709462621778</v>
      </c>
      <c r="P98" s="665">
        <v>1758.4234289200733</v>
      </c>
    </row>
    <row r="99" spans="1:16" ht="14.4" customHeight="1" x14ac:dyDescent="0.3">
      <c r="A99" s="660" t="s">
        <v>1897</v>
      </c>
      <c r="B99" s="661" t="s">
        <v>1975</v>
      </c>
      <c r="C99" s="661" t="s">
        <v>2019</v>
      </c>
      <c r="D99" s="661" t="s">
        <v>2020</v>
      </c>
      <c r="E99" s="664">
        <v>1504</v>
      </c>
      <c r="F99" s="664">
        <v>615136</v>
      </c>
      <c r="G99" s="661">
        <v>1</v>
      </c>
      <c r="H99" s="661">
        <v>409</v>
      </c>
      <c r="I99" s="664">
        <v>1386</v>
      </c>
      <c r="J99" s="664">
        <v>568260</v>
      </c>
      <c r="K99" s="661">
        <v>0.92379571346824119</v>
      </c>
      <c r="L99" s="661">
        <v>410</v>
      </c>
      <c r="M99" s="664">
        <v>1511</v>
      </c>
      <c r="N99" s="664">
        <v>621810</v>
      </c>
      <c r="O99" s="677">
        <v>1.0108496332518337</v>
      </c>
      <c r="P99" s="665">
        <v>411.52217074784909</v>
      </c>
    </row>
    <row r="100" spans="1:16" ht="14.4" customHeight="1" x14ac:dyDescent="0.3">
      <c r="A100" s="660" t="s">
        <v>1897</v>
      </c>
      <c r="B100" s="661" t="s">
        <v>1975</v>
      </c>
      <c r="C100" s="661" t="s">
        <v>2021</v>
      </c>
      <c r="D100" s="661" t="s">
        <v>2022</v>
      </c>
      <c r="E100" s="664"/>
      <c r="F100" s="664"/>
      <c r="G100" s="661"/>
      <c r="H100" s="661"/>
      <c r="I100" s="664"/>
      <c r="J100" s="664"/>
      <c r="K100" s="661"/>
      <c r="L100" s="661"/>
      <c r="M100" s="664">
        <v>2</v>
      </c>
      <c r="N100" s="664">
        <v>6874</v>
      </c>
      <c r="O100" s="677"/>
      <c r="P100" s="665">
        <v>3437</v>
      </c>
    </row>
    <row r="101" spans="1:16" ht="14.4" customHeight="1" x14ac:dyDescent="0.3">
      <c r="A101" s="660" t="s">
        <v>1897</v>
      </c>
      <c r="B101" s="661" t="s">
        <v>1975</v>
      </c>
      <c r="C101" s="661" t="s">
        <v>2023</v>
      </c>
      <c r="D101" s="661" t="s">
        <v>2024</v>
      </c>
      <c r="E101" s="664">
        <v>1</v>
      </c>
      <c r="F101" s="664">
        <v>8488</v>
      </c>
      <c r="G101" s="661">
        <v>1</v>
      </c>
      <c r="H101" s="661">
        <v>8488</v>
      </c>
      <c r="I101" s="664"/>
      <c r="J101" s="664"/>
      <c r="K101" s="661"/>
      <c r="L101" s="661"/>
      <c r="M101" s="664">
        <v>3</v>
      </c>
      <c r="N101" s="664">
        <v>25485</v>
      </c>
      <c r="O101" s="677">
        <v>3.0024740810556079</v>
      </c>
      <c r="P101" s="665">
        <v>8495</v>
      </c>
    </row>
    <row r="102" spans="1:16" ht="14.4" customHeight="1" x14ac:dyDescent="0.3">
      <c r="A102" s="660" t="s">
        <v>1897</v>
      </c>
      <c r="B102" s="661" t="s">
        <v>1975</v>
      </c>
      <c r="C102" s="661" t="s">
        <v>2025</v>
      </c>
      <c r="D102" s="661" t="s">
        <v>2026</v>
      </c>
      <c r="E102" s="664"/>
      <c r="F102" s="664"/>
      <c r="G102" s="661"/>
      <c r="H102" s="661"/>
      <c r="I102" s="664">
        <v>3387</v>
      </c>
      <c r="J102" s="664">
        <v>48528936</v>
      </c>
      <c r="K102" s="661"/>
      <c r="L102" s="661">
        <v>14328</v>
      </c>
      <c r="M102" s="664">
        <v>3497</v>
      </c>
      <c r="N102" s="664">
        <v>50126024</v>
      </c>
      <c r="O102" s="677"/>
      <c r="P102" s="665">
        <v>14334.007434944238</v>
      </c>
    </row>
    <row r="103" spans="1:16" ht="14.4" customHeight="1" x14ac:dyDescent="0.3">
      <c r="A103" s="660" t="s">
        <v>1897</v>
      </c>
      <c r="B103" s="661" t="s">
        <v>1975</v>
      </c>
      <c r="C103" s="661" t="s">
        <v>2027</v>
      </c>
      <c r="D103" s="661" t="s">
        <v>2028</v>
      </c>
      <c r="E103" s="664">
        <v>4</v>
      </c>
      <c r="F103" s="664">
        <v>0</v>
      </c>
      <c r="G103" s="661"/>
      <c r="H103" s="661">
        <v>0</v>
      </c>
      <c r="I103" s="664">
        <v>4</v>
      </c>
      <c r="J103" s="664">
        <v>0</v>
      </c>
      <c r="K103" s="661"/>
      <c r="L103" s="661">
        <v>0</v>
      </c>
      <c r="M103" s="664">
        <v>6</v>
      </c>
      <c r="N103" s="664">
        <v>0</v>
      </c>
      <c r="O103" s="677"/>
      <c r="P103" s="665">
        <v>0</v>
      </c>
    </row>
    <row r="104" spans="1:16" ht="14.4" customHeight="1" x14ac:dyDescent="0.3">
      <c r="A104" s="660" t="s">
        <v>1897</v>
      </c>
      <c r="B104" s="661" t="s">
        <v>1975</v>
      </c>
      <c r="C104" s="661" t="s">
        <v>2029</v>
      </c>
      <c r="D104" s="661" t="s">
        <v>2030</v>
      </c>
      <c r="E104" s="664">
        <v>1892</v>
      </c>
      <c r="F104" s="664">
        <v>0</v>
      </c>
      <c r="G104" s="661"/>
      <c r="H104" s="661">
        <v>0</v>
      </c>
      <c r="I104" s="664">
        <v>1884</v>
      </c>
      <c r="J104" s="664">
        <v>0</v>
      </c>
      <c r="K104" s="661"/>
      <c r="L104" s="661">
        <v>0</v>
      </c>
      <c r="M104" s="664">
        <v>2003</v>
      </c>
      <c r="N104" s="664">
        <v>0</v>
      </c>
      <c r="O104" s="677"/>
      <c r="P104" s="665">
        <v>0</v>
      </c>
    </row>
    <row r="105" spans="1:16" ht="14.4" customHeight="1" x14ac:dyDescent="0.3">
      <c r="A105" s="660" t="s">
        <v>1897</v>
      </c>
      <c r="B105" s="661" t="s">
        <v>1975</v>
      </c>
      <c r="C105" s="661" t="s">
        <v>2031</v>
      </c>
      <c r="D105" s="661" t="s">
        <v>1889</v>
      </c>
      <c r="E105" s="664">
        <v>3368</v>
      </c>
      <c r="F105" s="664">
        <v>47733872</v>
      </c>
      <c r="G105" s="661">
        <v>1</v>
      </c>
      <c r="H105" s="661">
        <v>14172.764845605701</v>
      </c>
      <c r="I105" s="664"/>
      <c r="J105" s="664"/>
      <c r="K105" s="661"/>
      <c r="L105" s="661"/>
      <c r="M105" s="664"/>
      <c r="N105" s="664"/>
      <c r="O105" s="677"/>
      <c r="P105" s="665"/>
    </row>
    <row r="106" spans="1:16" ht="14.4" customHeight="1" x14ac:dyDescent="0.3">
      <c r="A106" s="660" t="s">
        <v>1897</v>
      </c>
      <c r="B106" s="661" t="s">
        <v>1975</v>
      </c>
      <c r="C106" s="661" t="s">
        <v>2032</v>
      </c>
      <c r="D106" s="661" t="s">
        <v>2033</v>
      </c>
      <c r="E106" s="664"/>
      <c r="F106" s="664"/>
      <c r="G106" s="661"/>
      <c r="H106" s="661"/>
      <c r="I106" s="664">
        <v>70</v>
      </c>
      <c r="J106" s="664">
        <v>0</v>
      </c>
      <c r="K106" s="661"/>
      <c r="L106" s="661">
        <v>0</v>
      </c>
      <c r="M106" s="664"/>
      <c r="N106" s="664"/>
      <c r="O106" s="677"/>
      <c r="P106" s="665"/>
    </row>
    <row r="107" spans="1:16" ht="14.4" customHeight="1" x14ac:dyDescent="0.3">
      <c r="A107" s="660" t="s">
        <v>1897</v>
      </c>
      <c r="B107" s="661" t="s">
        <v>1975</v>
      </c>
      <c r="C107" s="661" t="s">
        <v>2034</v>
      </c>
      <c r="D107" s="661" t="s">
        <v>2035</v>
      </c>
      <c r="E107" s="664"/>
      <c r="F107" s="664"/>
      <c r="G107" s="661"/>
      <c r="H107" s="661"/>
      <c r="I107" s="664"/>
      <c r="J107" s="664"/>
      <c r="K107" s="661"/>
      <c r="L107" s="661"/>
      <c r="M107" s="664">
        <v>1147</v>
      </c>
      <c r="N107" s="664">
        <v>41292</v>
      </c>
      <c r="O107" s="677"/>
      <c r="P107" s="665">
        <v>36</v>
      </c>
    </row>
    <row r="108" spans="1:16" ht="14.4" customHeight="1" x14ac:dyDescent="0.3">
      <c r="A108" s="660" t="s">
        <v>1897</v>
      </c>
      <c r="B108" s="661" t="s">
        <v>1975</v>
      </c>
      <c r="C108" s="661" t="s">
        <v>2036</v>
      </c>
      <c r="D108" s="661" t="s">
        <v>2037</v>
      </c>
      <c r="E108" s="664">
        <v>665</v>
      </c>
      <c r="F108" s="664">
        <v>384370</v>
      </c>
      <c r="G108" s="661">
        <v>1</v>
      </c>
      <c r="H108" s="661">
        <v>578</v>
      </c>
      <c r="I108" s="664">
        <v>647</v>
      </c>
      <c r="J108" s="664">
        <v>375260</v>
      </c>
      <c r="K108" s="661">
        <v>0.97629887868460075</v>
      </c>
      <c r="L108" s="661">
        <v>580</v>
      </c>
      <c r="M108" s="664">
        <v>663</v>
      </c>
      <c r="N108" s="664">
        <v>386528</v>
      </c>
      <c r="O108" s="677">
        <v>1.0056143819757004</v>
      </c>
      <c r="P108" s="665">
        <v>582.99849170437403</v>
      </c>
    </row>
    <row r="109" spans="1:16" ht="14.4" customHeight="1" x14ac:dyDescent="0.3">
      <c r="A109" s="660" t="s">
        <v>1897</v>
      </c>
      <c r="B109" s="661" t="s">
        <v>1975</v>
      </c>
      <c r="C109" s="661" t="s">
        <v>2038</v>
      </c>
      <c r="D109" s="661" t="s">
        <v>2039</v>
      </c>
      <c r="E109" s="664"/>
      <c r="F109" s="664"/>
      <c r="G109" s="661"/>
      <c r="H109" s="661"/>
      <c r="I109" s="664">
        <v>2</v>
      </c>
      <c r="J109" s="664">
        <v>3898</v>
      </c>
      <c r="K109" s="661"/>
      <c r="L109" s="661">
        <v>1949</v>
      </c>
      <c r="M109" s="664">
        <v>2</v>
      </c>
      <c r="N109" s="664">
        <v>3909</v>
      </c>
      <c r="O109" s="677"/>
      <c r="P109" s="665">
        <v>1954.5</v>
      </c>
    </row>
    <row r="110" spans="1:16" ht="14.4" customHeight="1" x14ac:dyDescent="0.3">
      <c r="A110" s="660" t="s">
        <v>1897</v>
      </c>
      <c r="B110" s="661" t="s">
        <v>1975</v>
      </c>
      <c r="C110" s="661" t="s">
        <v>2040</v>
      </c>
      <c r="D110" s="661" t="s">
        <v>2041</v>
      </c>
      <c r="E110" s="664">
        <v>60</v>
      </c>
      <c r="F110" s="664">
        <v>25020</v>
      </c>
      <c r="G110" s="661">
        <v>1</v>
      </c>
      <c r="H110" s="661">
        <v>417</v>
      </c>
      <c r="I110" s="664">
        <v>66</v>
      </c>
      <c r="J110" s="664">
        <v>27588</v>
      </c>
      <c r="K110" s="661">
        <v>1.1026378896882494</v>
      </c>
      <c r="L110" s="661">
        <v>418</v>
      </c>
      <c r="M110" s="664">
        <v>69</v>
      </c>
      <c r="N110" s="664">
        <v>28964</v>
      </c>
      <c r="O110" s="677">
        <v>1.1576338928856915</v>
      </c>
      <c r="P110" s="665">
        <v>419.768115942029</v>
      </c>
    </row>
    <row r="111" spans="1:16" ht="14.4" customHeight="1" x14ac:dyDescent="0.3">
      <c r="A111" s="660" t="s">
        <v>1897</v>
      </c>
      <c r="B111" s="661" t="s">
        <v>1975</v>
      </c>
      <c r="C111" s="661" t="s">
        <v>2042</v>
      </c>
      <c r="D111" s="661" t="s">
        <v>2043</v>
      </c>
      <c r="E111" s="664">
        <v>0</v>
      </c>
      <c r="F111" s="664">
        <v>0</v>
      </c>
      <c r="G111" s="661"/>
      <c r="H111" s="661"/>
      <c r="I111" s="664"/>
      <c r="J111" s="664"/>
      <c r="K111" s="661"/>
      <c r="L111" s="661"/>
      <c r="M111" s="664">
        <v>1</v>
      </c>
      <c r="N111" s="664">
        <v>0</v>
      </c>
      <c r="O111" s="677"/>
      <c r="P111" s="665">
        <v>0</v>
      </c>
    </row>
    <row r="112" spans="1:16" ht="14.4" customHeight="1" x14ac:dyDescent="0.3">
      <c r="A112" s="660" t="s">
        <v>1897</v>
      </c>
      <c r="B112" s="661" t="s">
        <v>1975</v>
      </c>
      <c r="C112" s="661" t="s">
        <v>2044</v>
      </c>
      <c r="D112" s="661" t="s">
        <v>2045</v>
      </c>
      <c r="E112" s="664">
        <v>1758</v>
      </c>
      <c r="F112" s="664">
        <v>2255514</v>
      </c>
      <c r="G112" s="661">
        <v>1</v>
      </c>
      <c r="H112" s="661">
        <v>1283</v>
      </c>
      <c r="I112" s="664">
        <v>1843</v>
      </c>
      <c r="J112" s="664">
        <v>2370098</v>
      </c>
      <c r="K112" s="661">
        <v>1.0508017241302869</v>
      </c>
      <c r="L112" s="661">
        <v>1286</v>
      </c>
      <c r="M112" s="664">
        <v>1489</v>
      </c>
      <c r="N112" s="664">
        <v>1921262</v>
      </c>
      <c r="O112" s="677">
        <v>0.85180672786779421</v>
      </c>
      <c r="P112" s="665">
        <v>1290.303559435863</v>
      </c>
    </row>
    <row r="113" spans="1:16" ht="14.4" customHeight="1" x14ac:dyDescent="0.3">
      <c r="A113" s="660" t="s">
        <v>1897</v>
      </c>
      <c r="B113" s="661" t="s">
        <v>1975</v>
      </c>
      <c r="C113" s="661" t="s">
        <v>2046</v>
      </c>
      <c r="D113" s="661" t="s">
        <v>2047</v>
      </c>
      <c r="E113" s="664">
        <v>230</v>
      </c>
      <c r="F113" s="664">
        <v>111780</v>
      </c>
      <c r="G113" s="661">
        <v>1</v>
      </c>
      <c r="H113" s="661">
        <v>486</v>
      </c>
      <c r="I113" s="664">
        <v>226</v>
      </c>
      <c r="J113" s="664">
        <v>110062</v>
      </c>
      <c r="K113" s="661">
        <v>0.98463052424405084</v>
      </c>
      <c r="L113" s="661">
        <v>487</v>
      </c>
      <c r="M113" s="664">
        <v>260</v>
      </c>
      <c r="N113" s="664">
        <v>127002</v>
      </c>
      <c r="O113" s="677">
        <v>1.1361782071927</v>
      </c>
      <c r="P113" s="665">
        <v>488.46923076923076</v>
      </c>
    </row>
    <row r="114" spans="1:16" ht="14.4" customHeight="1" x14ac:dyDescent="0.3">
      <c r="A114" s="660" t="s">
        <v>1897</v>
      </c>
      <c r="B114" s="661" t="s">
        <v>1975</v>
      </c>
      <c r="C114" s="661" t="s">
        <v>2048</v>
      </c>
      <c r="D114" s="661" t="s">
        <v>2049</v>
      </c>
      <c r="E114" s="664">
        <v>122</v>
      </c>
      <c r="F114" s="664">
        <v>272792</v>
      </c>
      <c r="G114" s="661">
        <v>1</v>
      </c>
      <c r="H114" s="661">
        <v>2236</v>
      </c>
      <c r="I114" s="664">
        <v>85</v>
      </c>
      <c r="J114" s="664">
        <v>190570</v>
      </c>
      <c r="K114" s="661">
        <v>0.69859086776738322</v>
      </c>
      <c r="L114" s="661">
        <v>2242</v>
      </c>
      <c r="M114" s="664">
        <v>118</v>
      </c>
      <c r="N114" s="664">
        <v>265557</v>
      </c>
      <c r="O114" s="677">
        <v>0.97347796123053465</v>
      </c>
      <c r="P114" s="665">
        <v>2250.4830508474574</v>
      </c>
    </row>
    <row r="115" spans="1:16" ht="14.4" customHeight="1" x14ac:dyDescent="0.3">
      <c r="A115" s="660" t="s">
        <v>1897</v>
      </c>
      <c r="B115" s="661" t="s">
        <v>1975</v>
      </c>
      <c r="C115" s="661" t="s">
        <v>2050</v>
      </c>
      <c r="D115" s="661" t="s">
        <v>2051</v>
      </c>
      <c r="E115" s="664">
        <v>81</v>
      </c>
      <c r="F115" s="664">
        <v>204849</v>
      </c>
      <c r="G115" s="661">
        <v>1</v>
      </c>
      <c r="H115" s="661">
        <v>2529</v>
      </c>
      <c r="I115" s="664">
        <v>81</v>
      </c>
      <c r="J115" s="664">
        <v>205335</v>
      </c>
      <c r="K115" s="661">
        <v>1.0023724792408066</v>
      </c>
      <c r="L115" s="661">
        <v>2535</v>
      </c>
      <c r="M115" s="664">
        <v>76</v>
      </c>
      <c r="N115" s="664">
        <v>193298</v>
      </c>
      <c r="O115" s="677">
        <v>0.94361212405235073</v>
      </c>
      <c r="P115" s="665">
        <v>2543.3947368421054</v>
      </c>
    </row>
    <row r="116" spans="1:16" ht="14.4" customHeight="1" x14ac:dyDescent="0.3">
      <c r="A116" s="660" t="s">
        <v>1897</v>
      </c>
      <c r="B116" s="661" t="s">
        <v>1975</v>
      </c>
      <c r="C116" s="661" t="s">
        <v>2052</v>
      </c>
      <c r="D116" s="661" t="s">
        <v>2053</v>
      </c>
      <c r="E116" s="664"/>
      <c r="F116" s="664"/>
      <c r="G116" s="661"/>
      <c r="H116" s="661"/>
      <c r="I116" s="664"/>
      <c r="J116" s="664"/>
      <c r="K116" s="661"/>
      <c r="L116" s="661"/>
      <c r="M116" s="664">
        <v>72</v>
      </c>
      <c r="N116" s="664">
        <v>23724</v>
      </c>
      <c r="O116" s="677"/>
      <c r="P116" s="665">
        <v>329.5</v>
      </c>
    </row>
    <row r="117" spans="1:16" ht="14.4" customHeight="1" x14ac:dyDescent="0.3">
      <c r="A117" s="660" t="s">
        <v>1897</v>
      </c>
      <c r="B117" s="661" t="s">
        <v>1975</v>
      </c>
      <c r="C117" s="661" t="s">
        <v>2054</v>
      </c>
      <c r="D117" s="661" t="s">
        <v>2055</v>
      </c>
      <c r="E117" s="664">
        <v>19</v>
      </c>
      <c r="F117" s="664">
        <v>3477</v>
      </c>
      <c r="G117" s="661">
        <v>1</v>
      </c>
      <c r="H117" s="661">
        <v>183</v>
      </c>
      <c r="I117" s="664">
        <v>19</v>
      </c>
      <c r="J117" s="664">
        <v>3496</v>
      </c>
      <c r="K117" s="661">
        <v>1.0054644808743169</v>
      </c>
      <c r="L117" s="661">
        <v>184</v>
      </c>
      <c r="M117" s="664">
        <v>6</v>
      </c>
      <c r="N117" s="664">
        <v>1108</v>
      </c>
      <c r="O117" s="677">
        <v>0.31866551624964051</v>
      </c>
      <c r="P117" s="665">
        <v>184.66666666666666</v>
      </c>
    </row>
    <row r="118" spans="1:16" ht="14.4" customHeight="1" x14ac:dyDescent="0.3">
      <c r="A118" s="660" t="s">
        <v>1897</v>
      </c>
      <c r="B118" s="661" t="s">
        <v>1975</v>
      </c>
      <c r="C118" s="661" t="s">
        <v>2056</v>
      </c>
      <c r="D118" s="661" t="s">
        <v>2057</v>
      </c>
      <c r="E118" s="664">
        <v>6</v>
      </c>
      <c r="F118" s="664">
        <v>5826</v>
      </c>
      <c r="G118" s="661">
        <v>1</v>
      </c>
      <c r="H118" s="661">
        <v>971</v>
      </c>
      <c r="I118" s="664">
        <v>4</v>
      </c>
      <c r="J118" s="664">
        <v>3928</v>
      </c>
      <c r="K118" s="661">
        <v>0.67421901819430141</v>
      </c>
      <c r="L118" s="661">
        <v>982</v>
      </c>
      <c r="M118" s="664">
        <v>8</v>
      </c>
      <c r="N118" s="664">
        <v>7970</v>
      </c>
      <c r="O118" s="677">
        <v>1.3680054926192928</v>
      </c>
      <c r="P118" s="665">
        <v>996.25</v>
      </c>
    </row>
    <row r="119" spans="1:16" ht="14.4" customHeight="1" x14ac:dyDescent="0.3">
      <c r="A119" s="660" t="s">
        <v>1897</v>
      </c>
      <c r="B119" s="661" t="s">
        <v>1975</v>
      </c>
      <c r="C119" s="661" t="s">
        <v>2058</v>
      </c>
      <c r="D119" s="661" t="s">
        <v>2059</v>
      </c>
      <c r="E119" s="664">
        <v>20</v>
      </c>
      <c r="F119" s="664">
        <v>9960</v>
      </c>
      <c r="G119" s="661">
        <v>1</v>
      </c>
      <c r="H119" s="661">
        <v>498</v>
      </c>
      <c r="I119" s="664">
        <v>11</v>
      </c>
      <c r="J119" s="664">
        <v>5489</v>
      </c>
      <c r="K119" s="661">
        <v>0.55110441767068274</v>
      </c>
      <c r="L119" s="661">
        <v>499</v>
      </c>
      <c r="M119" s="664">
        <v>20</v>
      </c>
      <c r="N119" s="664">
        <v>10010</v>
      </c>
      <c r="O119" s="677">
        <v>1.0050200803212852</v>
      </c>
      <c r="P119" s="665">
        <v>500.5</v>
      </c>
    </row>
    <row r="120" spans="1:16" ht="14.4" customHeight="1" x14ac:dyDescent="0.3">
      <c r="A120" s="660" t="s">
        <v>1897</v>
      </c>
      <c r="B120" s="661" t="s">
        <v>1975</v>
      </c>
      <c r="C120" s="661" t="s">
        <v>2060</v>
      </c>
      <c r="D120" s="661" t="s">
        <v>2061</v>
      </c>
      <c r="E120" s="664">
        <v>12</v>
      </c>
      <c r="F120" s="664">
        <v>1584</v>
      </c>
      <c r="G120" s="661">
        <v>1</v>
      </c>
      <c r="H120" s="661">
        <v>132</v>
      </c>
      <c r="I120" s="664">
        <v>6</v>
      </c>
      <c r="J120" s="664">
        <v>798</v>
      </c>
      <c r="K120" s="661">
        <v>0.50378787878787878</v>
      </c>
      <c r="L120" s="661">
        <v>133</v>
      </c>
      <c r="M120" s="664">
        <v>10</v>
      </c>
      <c r="N120" s="664">
        <v>1333</v>
      </c>
      <c r="O120" s="677">
        <v>0.84154040404040409</v>
      </c>
      <c r="P120" s="665">
        <v>133.30000000000001</v>
      </c>
    </row>
    <row r="121" spans="1:16" ht="14.4" customHeight="1" x14ac:dyDescent="0.3">
      <c r="A121" s="660" t="s">
        <v>1897</v>
      </c>
      <c r="B121" s="661" t="s">
        <v>1975</v>
      </c>
      <c r="C121" s="661" t="s">
        <v>2062</v>
      </c>
      <c r="D121" s="661" t="s">
        <v>2063</v>
      </c>
      <c r="E121" s="664"/>
      <c r="F121" s="664"/>
      <c r="G121" s="661"/>
      <c r="H121" s="661"/>
      <c r="I121" s="664">
        <v>1</v>
      </c>
      <c r="J121" s="664">
        <v>2397</v>
      </c>
      <c r="K121" s="661"/>
      <c r="L121" s="661">
        <v>2397</v>
      </c>
      <c r="M121" s="664"/>
      <c r="N121" s="664"/>
      <c r="O121" s="677"/>
      <c r="P121" s="665"/>
    </row>
    <row r="122" spans="1:16" ht="14.4" customHeight="1" x14ac:dyDescent="0.3">
      <c r="A122" s="660" t="s">
        <v>1897</v>
      </c>
      <c r="B122" s="661" t="s">
        <v>1975</v>
      </c>
      <c r="C122" s="661" t="s">
        <v>2064</v>
      </c>
      <c r="D122" s="661" t="s">
        <v>2065</v>
      </c>
      <c r="E122" s="664">
        <v>1</v>
      </c>
      <c r="F122" s="664">
        <v>1626</v>
      </c>
      <c r="G122" s="661">
        <v>1</v>
      </c>
      <c r="H122" s="661">
        <v>1626</v>
      </c>
      <c r="I122" s="664">
        <v>1</v>
      </c>
      <c r="J122" s="664">
        <v>1630</v>
      </c>
      <c r="K122" s="661">
        <v>1.002460024600246</v>
      </c>
      <c r="L122" s="661">
        <v>1630</v>
      </c>
      <c r="M122" s="664">
        <v>4</v>
      </c>
      <c r="N122" s="664">
        <v>6528</v>
      </c>
      <c r="O122" s="677">
        <v>4.0147601476014758</v>
      </c>
      <c r="P122" s="665">
        <v>1632</v>
      </c>
    </row>
    <row r="123" spans="1:16" ht="14.4" customHeight="1" x14ac:dyDescent="0.3">
      <c r="A123" s="660" t="s">
        <v>1897</v>
      </c>
      <c r="B123" s="661" t="s">
        <v>1975</v>
      </c>
      <c r="C123" s="661" t="s">
        <v>2066</v>
      </c>
      <c r="D123" s="661" t="s">
        <v>2067</v>
      </c>
      <c r="E123" s="664">
        <v>1</v>
      </c>
      <c r="F123" s="664">
        <v>690</v>
      </c>
      <c r="G123" s="661">
        <v>1</v>
      </c>
      <c r="H123" s="661">
        <v>690</v>
      </c>
      <c r="I123" s="664">
        <v>1</v>
      </c>
      <c r="J123" s="664">
        <v>691</v>
      </c>
      <c r="K123" s="661">
        <v>1.0014492753623188</v>
      </c>
      <c r="L123" s="661">
        <v>691</v>
      </c>
      <c r="M123" s="664">
        <v>1</v>
      </c>
      <c r="N123" s="664">
        <v>694</v>
      </c>
      <c r="O123" s="677">
        <v>1.0057971014492753</v>
      </c>
      <c r="P123" s="665">
        <v>694</v>
      </c>
    </row>
    <row r="124" spans="1:16" ht="14.4" customHeight="1" x14ac:dyDescent="0.3">
      <c r="A124" s="660" t="s">
        <v>1897</v>
      </c>
      <c r="B124" s="661" t="s">
        <v>1975</v>
      </c>
      <c r="C124" s="661" t="s">
        <v>2068</v>
      </c>
      <c r="D124" s="661" t="s">
        <v>2069</v>
      </c>
      <c r="E124" s="664">
        <v>1</v>
      </c>
      <c r="F124" s="664">
        <v>1869</v>
      </c>
      <c r="G124" s="661">
        <v>1</v>
      </c>
      <c r="H124" s="661">
        <v>1869</v>
      </c>
      <c r="I124" s="664">
        <v>1</v>
      </c>
      <c r="J124" s="664">
        <v>1875</v>
      </c>
      <c r="K124" s="661">
        <v>1.0032102728731942</v>
      </c>
      <c r="L124" s="661">
        <v>1875</v>
      </c>
      <c r="M124" s="664">
        <v>1</v>
      </c>
      <c r="N124" s="664">
        <v>1886</v>
      </c>
      <c r="O124" s="677">
        <v>1.0090957731407169</v>
      </c>
      <c r="P124" s="665">
        <v>1886</v>
      </c>
    </row>
    <row r="125" spans="1:16" ht="14.4" customHeight="1" thickBot="1" x14ac:dyDescent="0.35">
      <c r="A125" s="666" t="s">
        <v>1897</v>
      </c>
      <c r="B125" s="667" t="s">
        <v>1975</v>
      </c>
      <c r="C125" s="667" t="s">
        <v>2070</v>
      </c>
      <c r="D125" s="667" t="s">
        <v>2071</v>
      </c>
      <c r="E125" s="670"/>
      <c r="F125" s="670"/>
      <c r="G125" s="667"/>
      <c r="H125" s="667"/>
      <c r="I125" s="670"/>
      <c r="J125" s="670"/>
      <c r="K125" s="667"/>
      <c r="L125" s="667"/>
      <c r="M125" s="670">
        <v>1</v>
      </c>
      <c r="N125" s="670">
        <v>1670</v>
      </c>
      <c r="O125" s="678"/>
      <c r="P125" s="671">
        <v>1670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14502914</v>
      </c>
      <c r="C3" s="352">
        <f t="shared" ref="C3:R3" si="0">SUBTOTAL(9,C6:C1048576)</f>
        <v>28</v>
      </c>
      <c r="D3" s="352">
        <f t="shared" si="0"/>
        <v>12631833</v>
      </c>
      <c r="E3" s="352">
        <f t="shared" si="0"/>
        <v>21.82670079646433</v>
      </c>
      <c r="F3" s="352">
        <f t="shared" si="0"/>
        <v>10686261</v>
      </c>
      <c r="G3" s="355">
        <f>IF(B3&lt;&gt;0,F3/B3,"")</f>
        <v>0.73683543872631385</v>
      </c>
      <c r="H3" s="351">
        <f t="shared" si="0"/>
        <v>13558286.949999999</v>
      </c>
      <c r="I3" s="352">
        <f t="shared" si="0"/>
        <v>28</v>
      </c>
      <c r="J3" s="352">
        <f t="shared" si="0"/>
        <v>11598592.099999996</v>
      </c>
      <c r="K3" s="352">
        <f t="shared" si="0"/>
        <v>20.707147845281245</v>
      </c>
      <c r="L3" s="352">
        <f t="shared" si="0"/>
        <v>9657702.8199999966</v>
      </c>
      <c r="M3" s="353">
        <f>IF(H3&lt;&gt;0,L3/H3,"")</f>
        <v>0.71230995889196735</v>
      </c>
      <c r="N3" s="354">
        <f t="shared" si="0"/>
        <v>0</v>
      </c>
      <c r="O3" s="352">
        <f t="shared" si="0"/>
        <v>0</v>
      </c>
      <c r="P3" s="352">
        <f t="shared" si="0"/>
        <v>445794</v>
      </c>
      <c r="Q3" s="352">
        <f t="shared" si="0"/>
        <v>0</v>
      </c>
      <c r="R3" s="352">
        <f t="shared" si="0"/>
        <v>895268.52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2012</v>
      </c>
      <c r="C5" s="785"/>
      <c r="D5" s="785">
        <v>2013</v>
      </c>
      <c r="E5" s="785"/>
      <c r="F5" s="785">
        <v>2014</v>
      </c>
      <c r="G5" s="786" t="s">
        <v>2</v>
      </c>
      <c r="H5" s="784">
        <v>2012</v>
      </c>
      <c r="I5" s="785"/>
      <c r="J5" s="785">
        <v>2013</v>
      </c>
      <c r="K5" s="785"/>
      <c r="L5" s="785">
        <v>2014</v>
      </c>
      <c r="M5" s="786" t="s">
        <v>2</v>
      </c>
      <c r="N5" s="784">
        <v>2012</v>
      </c>
      <c r="O5" s="785"/>
      <c r="P5" s="785">
        <v>2013</v>
      </c>
      <c r="Q5" s="785"/>
      <c r="R5" s="785">
        <v>2014</v>
      </c>
      <c r="S5" s="786" t="s">
        <v>2</v>
      </c>
    </row>
    <row r="6" spans="1:19" ht="14.4" customHeight="1" x14ac:dyDescent="0.3">
      <c r="A6" s="748" t="s">
        <v>2073</v>
      </c>
      <c r="B6" s="793">
        <v>864187</v>
      </c>
      <c r="C6" s="734">
        <v>1</v>
      </c>
      <c r="D6" s="793">
        <v>916044</v>
      </c>
      <c r="E6" s="734">
        <v>1.0600066883672168</v>
      </c>
      <c r="F6" s="793">
        <v>1002796</v>
      </c>
      <c r="G6" s="739">
        <v>1.1603923687812938</v>
      </c>
      <c r="H6" s="793">
        <v>1389199.7299999997</v>
      </c>
      <c r="I6" s="734">
        <v>1</v>
      </c>
      <c r="J6" s="793">
        <v>1163698.96</v>
      </c>
      <c r="K6" s="734">
        <v>0.83767577467064447</v>
      </c>
      <c r="L6" s="793">
        <v>1133397.8399999992</v>
      </c>
      <c r="M6" s="739">
        <v>0.81586384990155403</v>
      </c>
      <c r="N6" s="793"/>
      <c r="O6" s="734"/>
      <c r="P6" s="793"/>
      <c r="Q6" s="734"/>
      <c r="R6" s="793"/>
      <c r="S6" s="235"/>
    </row>
    <row r="7" spans="1:19" ht="14.4" customHeight="1" x14ac:dyDescent="0.3">
      <c r="A7" s="687" t="s">
        <v>2074</v>
      </c>
      <c r="B7" s="795">
        <v>445482</v>
      </c>
      <c r="C7" s="661">
        <v>1</v>
      </c>
      <c r="D7" s="795">
        <v>738060</v>
      </c>
      <c r="E7" s="661">
        <v>1.6567672767923283</v>
      </c>
      <c r="F7" s="795">
        <v>463974</v>
      </c>
      <c r="G7" s="677">
        <v>1.0415100946839604</v>
      </c>
      <c r="H7" s="795">
        <v>538219.7200000002</v>
      </c>
      <c r="I7" s="661">
        <v>1</v>
      </c>
      <c r="J7" s="795">
        <v>789451.50999999978</v>
      </c>
      <c r="K7" s="661">
        <v>1.4667829525086882</v>
      </c>
      <c r="L7" s="795">
        <v>515737.58000000007</v>
      </c>
      <c r="M7" s="677">
        <v>0.95822869515074605</v>
      </c>
      <c r="N7" s="795"/>
      <c r="O7" s="661"/>
      <c r="P7" s="795"/>
      <c r="Q7" s="661"/>
      <c r="R7" s="795"/>
      <c r="S7" s="700"/>
    </row>
    <row r="8" spans="1:19" ht="14.4" customHeight="1" x14ac:dyDescent="0.3">
      <c r="A8" s="687" t="s">
        <v>2075</v>
      </c>
      <c r="B8" s="795">
        <v>1771249</v>
      </c>
      <c r="C8" s="661">
        <v>1</v>
      </c>
      <c r="D8" s="795">
        <v>1219708</v>
      </c>
      <c r="E8" s="661">
        <v>0.68861464424256558</v>
      </c>
      <c r="F8" s="795">
        <v>946447</v>
      </c>
      <c r="G8" s="677">
        <v>0.53433876321172236</v>
      </c>
      <c r="H8" s="795">
        <v>1942264.1300000004</v>
      </c>
      <c r="I8" s="661">
        <v>1</v>
      </c>
      <c r="J8" s="795">
        <v>1258774.6199999987</v>
      </c>
      <c r="K8" s="661">
        <v>0.64809651815996749</v>
      </c>
      <c r="L8" s="795">
        <v>1001857.8399999988</v>
      </c>
      <c r="M8" s="677">
        <v>0.5158195656941873</v>
      </c>
      <c r="N8" s="795"/>
      <c r="O8" s="661"/>
      <c r="P8" s="795"/>
      <c r="Q8" s="661"/>
      <c r="R8" s="795"/>
      <c r="S8" s="700"/>
    </row>
    <row r="9" spans="1:19" ht="14.4" customHeight="1" x14ac:dyDescent="0.3">
      <c r="A9" s="687" t="s">
        <v>2076</v>
      </c>
      <c r="B9" s="795">
        <v>1251069</v>
      </c>
      <c r="C9" s="661">
        <v>1</v>
      </c>
      <c r="D9" s="795">
        <v>1396859</v>
      </c>
      <c r="E9" s="661">
        <v>1.1165323415415136</v>
      </c>
      <c r="F9" s="795">
        <v>1366606</v>
      </c>
      <c r="G9" s="677">
        <v>1.0923506217482808</v>
      </c>
      <c r="H9" s="795">
        <v>1015085.67</v>
      </c>
      <c r="I9" s="661">
        <v>1</v>
      </c>
      <c r="J9" s="795">
        <v>1121296.2400000002</v>
      </c>
      <c r="K9" s="661">
        <v>1.1046321243013904</v>
      </c>
      <c r="L9" s="795">
        <v>1052044.5499999996</v>
      </c>
      <c r="M9" s="677">
        <v>1.0364096165400498</v>
      </c>
      <c r="N9" s="795"/>
      <c r="O9" s="661"/>
      <c r="P9" s="795"/>
      <c r="Q9" s="661"/>
      <c r="R9" s="795"/>
      <c r="S9" s="700"/>
    </row>
    <row r="10" spans="1:19" ht="14.4" customHeight="1" x14ac:dyDescent="0.3">
      <c r="A10" s="687" t="s">
        <v>2077</v>
      </c>
      <c r="B10" s="795">
        <v>66869</v>
      </c>
      <c r="C10" s="661">
        <v>1</v>
      </c>
      <c r="D10" s="795">
        <v>17072</v>
      </c>
      <c r="E10" s="661">
        <v>0.25530514887316991</v>
      </c>
      <c r="F10" s="795">
        <v>34901</v>
      </c>
      <c r="G10" s="677">
        <v>0.52193093959831915</v>
      </c>
      <c r="H10" s="795">
        <v>91779.310000000012</v>
      </c>
      <c r="I10" s="661">
        <v>1</v>
      </c>
      <c r="J10" s="795">
        <v>15978.400000000001</v>
      </c>
      <c r="K10" s="661">
        <v>0.174095882830237</v>
      </c>
      <c r="L10" s="795">
        <v>41001.270000000004</v>
      </c>
      <c r="M10" s="677">
        <v>0.446737614392612</v>
      </c>
      <c r="N10" s="795"/>
      <c r="O10" s="661"/>
      <c r="P10" s="795"/>
      <c r="Q10" s="661"/>
      <c r="R10" s="795"/>
      <c r="S10" s="700"/>
    </row>
    <row r="11" spans="1:19" ht="14.4" customHeight="1" x14ac:dyDescent="0.3">
      <c r="A11" s="687" t="s">
        <v>2078</v>
      </c>
      <c r="B11" s="795">
        <v>30684</v>
      </c>
      <c r="C11" s="661">
        <v>1</v>
      </c>
      <c r="D11" s="795">
        <v>2164</v>
      </c>
      <c r="E11" s="661">
        <v>7.052535523399818E-2</v>
      </c>
      <c r="F11" s="795">
        <v>78096</v>
      </c>
      <c r="G11" s="677">
        <v>2.5451701212358233</v>
      </c>
      <c r="H11" s="795">
        <v>30870.97</v>
      </c>
      <c r="I11" s="661">
        <v>1</v>
      </c>
      <c r="J11" s="795">
        <v>28378.799999999999</v>
      </c>
      <c r="K11" s="661">
        <v>0.91927140611389924</v>
      </c>
      <c r="L11" s="795">
        <v>108235.25000000003</v>
      </c>
      <c r="M11" s="677">
        <v>3.5060527738519398</v>
      </c>
      <c r="N11" s="795"/>
      <c r="O11" s="661"/>
      <c r="P11" s="795"/>
      <c r="Q11" s="661"/>
      <c r="R11" s="795"/>
      <c r="S11" s="700"/>
    </row>
    <row r="12" spans="1:19" ht="14.4" customHeight="1" x14ac:dyDescent="0.3">
      <c r="A12" s="687" t="s">
        <v>2079</v>
      </c>
      <c r="B12" s="795">
        <v>16117</v>
      </c>
      <c r="C12" s="661">
        <v>1</v>
      </c>
      <c r="D12" s="795">
        <v>14328</v>
      </c>
      <c r="E12" s="661">
        <v>0.88899919339827516</v>
      </c>
      <c r="F12" s="795"/>
      <c r="G12" s="677"/>
      <c r="H12" s="795">
        <v>17718.07</v>
      </c>
      <c r="I12" s="661">
        <v>1</v>
      </c>
      <c r="J12" s="795">
        <v>14400.16</v>
      </c>
      <c r="K12" s="661">
        <v>0.81273863349676345</v>
      </c>
      <c r="L12" s="795"/>
      <c r="M12" s="677"/>
      <c r="N12" s="795"/>
      <c r="O12" s="661"/>
      <c r="P12" s="795"/>
      <c r="Q12" s="661"/>
      <c r="R12" s="795"/>
      <c r="S12" s="700"/>
    </row>
    <row r="13" spans="1:19" ht="14.4" customHeight="1" x14ac:dyDescent="0.3">
      <c r="A13" s="687" t="s">
        <v>2080</v>
      </c>
      <c r="B13" s="795">
        <v>38174</v>
      </c>
      <c r="C13" s="661">
        <v>1</v>
      </c>
      <c r="D13" s="795">
        <v>16569</v>
      </c>
      <c r="E13" s="661">
        <v>0.43403887462670926</v>
      </c>
      <c r="F13" s="795">
        <v>58312</v>
      </c>
      <c r="G13" s="677">
        <v>1.5275318279457222</v>
      </c>
      <c r="H13" s="795">
        <v>44016.149999999994</v>
      </c>
      <c r="I13" s="661">
        <v>1</v>
      </c>
      <c r="J13" s="795">
        <v>15661.1</v>
      </c>
      <c r="K13" s="661">
        <v>0.35580349485359358</v>
      </c>
      <c r="L13" s="795">
        <v>64986.59</v>
      </c>
      <c r="M13" s="677">
        <v>1.4764260390788382</v>
      </c>
      <c r="N13" s="795"/>
      <c r="O13" s="661"/>
      <c r="P13" s="795"/>
      <c r="Q13" s="661"/>
      <c r="R13" s="795"/>
      <c r="S13" s="700"/>
    </row>
    <row r="14" spans="1:19" ht="14.4" customHeight="1" x14ac:dyDescent="0.3">
      <c r="A14" s="687" t="s">
        <v>2081</v>
      </c>
      <c r="B14" s="795"/>
      <c r="C14" s="661"/>
      <c r="D14" s="795">
        <v>1383</v>
      </c>
      <c r="E14" s="661"/>
      <c r="F14" s="795"/>
      <c r="G14" s="677"/>
      <c r="H14" s="795"/>
      <c r="I14" s="661"/>
      <c r="J14" s="795">
        <v>205.5</v>
      </c>
      <c r="K14" s="661"/>
      <c r="L14" s="795"/>
      <c r="M14" s="677"/>
      <c r="N14" s="795"/>
      <c r="O14" s="661"/>
      <c r="P14" s="795"/>
      <c r="Q14" s="661"/>
      <c r="R14" s="795"/>
      <c r="S14" s="700"/>
    </row>
    <row r="15" spans="1:19" ht="14.4" customHeight="1" x14ac:dyDescent="0.3">
      <c r="A15" s="687" t="s">
        <v>2082</v>
      </c>
      <c r="B15" s="795">
        <v>200191</v>
      </c>
      <c r="C15" s="661">
        <v>1</v>
      </c>
      <c r="D15" s="795">
        <v>92098</v>
      </c>
      <c r="E15" s="661">
        <v>0.46005065162769554</v>
      </c>
      <c r="F15" s="795">
        <v>123020</v>
      </c>
      <c r="G15" s="677">
        <v>0.61451313995134649</v>
      </c>
      <c r="H15" s="795">
        <v>198479.53</v>
      </c>
      <c r="I15" s="661">
        <v>1</v>
      </c>
      <c r="J15" s="795">
        <v>117214.28</v>
      </c>
      <c r="K15" s="661">
        <v>0.59056105181224483</v>
      </c>
      <c r="L15" s="795">
        <v>75809.27</v>
      </c>
      <c r="M15" s="677">
        <v>0.38195006810022175</v>
      </c>
      <c r="N15" s="795"/>
      <c r="O15" s="661"/>
      <c r="P15" s="795"/>
      <c r="Q15" s="661"/>
      <c r="R15" s="795"/>
      <c r="S15" s="700"/>
    </row>
    <row r="16" spans="1:19" ht="14.4" customHeight="1" x14ac:dyDescent="0.3">
      <c r="A16" s="687" t="s">
        <v>2083</v>
      </c>
      <c r="B16" s="795">
        <v>32396</v>
      </c>
      <c r="C16" s="661">
        <v>1</v>
      </c>
      <c r="D16" s="795">
        <v>25047</v>
      </c>
      <c r="E16" s="661">
        <v>0.77315100629707367</v>
      </c>
      <c r="F16" s="795">
        <v>51288</v>
      </c>
      <c r="G16" s="677">
        <v>1.5831584146190887</v>
      </c>
      <c r="H16" s="795">
        <v>46739.599999999991</v>
      </c>
      <c r="I16" s="661">
        <v>1</v>
      </c>
      <c r="J16" s="795">
        <v>25284.560000000001</v>
      </c>
      <c r="K16" s="661">
        <v>0.54096654656864851</v>
      </c>
      <c r="L16" s="795">
        <v>61718.7</v>
      </c>
      <c r="M16" s="677">
        <v>1.3204798500629018</v>
      </c>
      <c r="N16" s="795"/>
      <c r="O16" s="661"/>
      <c r="P16" s="795"/>
      <c r="Q16" s="661"/>
      <c r="R16" s="795"/>
      <c r="S16" s="700"/>
    </row>
    <row r="17" spans="1:19" ht="14.4" customHeight="1" x14ac:dyDescent="0.3">
      <c r="A17" s="687" t="s">
        <v>2084</v>
      </c>
      <c r="B17" s="795">
        <v>106768</v>
      </c>
      <c r="C17" s="661">
        <v>1</v>
      </c>
      <c r="D17" s="795">
        <v>48230</v>
      </c>
      <c r="E17" s="661">
        <v>0.45172710924621612</v>
      </c>
      <c r="F17" s="795">
        <v>76815</v>
      </c>
      <c r="G17" s="677">
        <v>0.7194571407163195</v>
      </c>
      <c r="H17" s="795">
        <v>85275.54</v>
      </c>
      <c r="I17" s="661">
        <v>1</v>
      </c>
      <c r="J17" s="795">
        <v>30779.47</v>
      </c>
      <c r="K17" s="661">
        <v>0.36094136724317433</v>
      </c>
      <c r="L17" s="795">
        <v>68591.099999999977</v>
      </c>
      <c r="M17" s="677">
        <v>0.80434670950192733</v>
      </c>
      <c r="N17" s="795"/>
      <c r="O17" s="661"/>
      <c r="P17" s="795"/>
      <c r="Q17" s="661"/>
      <c r="R17" s="795"/>
      <c r="S17" s="700"/>
    </row>
    <row r="18" spans="1:19" ht="14.4" customHeight="1" x14ac:dyDescent="0.3">
      <c r="A18" s="687" t="s">
        <v>2085</v>
      </c>
      <c r="B18" s="795">
        <v>199556</v>
      </c>
      <c r="C18" s="661">
        <v>1</v>
      </c>
      <c r="D18" s="795">
        <v>145674</v>
      </c>
      <c r="E18" s="661">
        <v>0.72999057908556997</v>
      </c>
      <c r="F18" s="795">
        <v>122476</v>
      </c>
      <c r="G18" s="677">
        <v>0.61374250836857824</v>
      </c>
      <c r="H18" s="795">
        <v>219741.06</v>
      </c>
      <c r="I18" s="661">
        <v>1</v>
      </c>
      <c r="J18" s="795">
        <v>143985.84</v>
      </c>
      <c r="K18" s="661">
        <v>0.65525232289313617</v>
      </c>
      <c r="L18" s="795">
        <v>128076.12000000004</v>
      </c>
      <c r="M18" s="677">
        <v>0.5828501964994619</v>
      </c>
      <c r="N18" s="795"/>
      <c r="O18" s="661"/>
      <c r="P18" s="795"/>
      <c r="Q18" s="661"/>
      <c r="R18" s="795"/>
      <c r="S18" s="700"/>
    </row>
    <row r="19" spans="1:19" ht="14.4" customHeight="1" x14ac:dyDescent="0.3">
      <c r="A19" s="687" t="s">
        <v>2086</v>
      </c>
      <c r="B19" s="795">
        <v>14158</v>
      </c>
      <c r="C19" s="661">
        <v>1</v>
      </c>
      <c r="D19" s="795"/>
      <c r="E19" s="661"/>
      <c r="F19" s="795"/>
      <c r="G19" s="677"/>
      <c r="H19" s="795">
        <v>14370.91</v>
      </c>
      <c r="I19" s="661">
        <v>1</v>
      </c>
      <c r="J19" s="795"/>
      <c r="K19" s="661"/>
      <c r="L19" s="795"/>
      <c r="M19" s="677"/>
      <c r="N19" s="795"/>
      <c r="O19" s="661"/>
      <c r="P19" s="795"/>
      <c r="Q19" s="661"/>
      <c r="R19" s="795"/>
      <c r="S19" s="700"/>
    </row>
    <row r="20" spans="1:19" ht="14.4" customHeight="1" x14ac:dyDescent="0.3">
      <c r="A20" s="687" t="s">
        <v>2087</v>
      </c>
      <c r="B20" s="795">
        <v>1917169</v>
      </c>
      <c r="C20" s="661">
        <v>1</v>
      </c>
      <c r="D20" s="795">
        <v>1789958</v>
      </c>
      <c r="E20" s="661">
        <v>0.93364643388245894</v>
      </c>
      <c r="F20" s="795">
        <v>899314</v>
      </c>
      <c r="G20" s="677">
        <v>0.46908436345465632</v>
      </c>
      <c r="H20" s="795">
        <v>1841655.8900000004</v>
      </c>
      <c r="I20" s="661">
        <v>1</v>
      </c>
      <c r="J20" s="795">
        <v>1900801.9499999995</v>
      </c>
      <c r="K20" s="661">
        <v>1.0321156956199886</v>
      </c>
      <c r="L20" s="795">
        <v>999593.75999999978</v>
      </c>
      <c r="M20" s="677">
        <v>0.5427690185922841</v>
      </c>
      <c r="N20" s="795"/>
      <c r="O20" s="661"/>
      <c r="P20" s="795"/>
      <c r="Q20" s="661"/>
      <c r="R20" s="795"/>
      <c r="S20" s="700"/>
    </row>
    <row r="21" spans="1:19" ht="14.4" customHeight="1" x14ac:dyDescent="0.3">
      <c r="A21" s="687" t="s">
        <v>2088</v>
      </c>
      <c r="B21" s="795">
        <v>169249</v>
      </c>
      <c r="C21" s="661">
        <v>1</v>
      </c>
      <c r="D21" s="795">
        <v>156378</v>
      </c>
      <c r="E21" s="661">
        <v>0.92395228332220569</v>
      </c>
      <c r="F21" s="795">
        <v>237209</v>
      </c>
      <c r="G21" s="677">
        <v>1.4015385615276901</v>
      </c>
      <c r="H21" s="795">
        <v>221242.45999999993</v>
      </c>
      <c r="I21" s="661">
        <v>1</v>
      </c>
      <c r="J21" s="795">
        <v>177608.90999999997</v>
      </c>
      <c r="K21" s="661">
        <v>0.80277949359268574</v>
      </c>
      <c r="L21" s="795">
        <v>257434.37999999998</v>
      </c>
      <c r="M21" s="677">
        <v>1.1635848742596699</v>
      </c>
      <c r="N21" s="795"/>
      <c r="O21" s="661"/>
      <c r="P21" s="795"/>
      <c r="Q21" s="661"/>
      <c r="R21" s="795"/>
      <c r="S21" s="700"/>
    </row>
    <row r="22" spans="1:19" ht="14.4" customHeight="1" x14ac:dyDescent="0.3">
      <c r="A22" s="687" t="s">
        <v>2089</v>
      </c>
      <c r="B22" s="795">
        <v>14355</v>
      </c>
      <c r="C22" s="661">
        <v>1</v>
      </c>
      <c r="D22" s="795">
        <v>3423</v>
      </c>
      <c r="E22" s="661">
        <v>0.23845350052246603</v>
      </c>
      <c r="F22" s="795">
        <v>199</v>
      </c>
      <c r="G22" s="677">
        <v>1.3862765586903518E-2</v>
      </c>
      <c r="H22" s="795">
        <v>5697.72</v>
      </c>
      <c r="I22" s="661">
        <v>1</v>
      </c>
      <c r="J22" s="795">
        <v>8882.0300000000007</v>
      </c>
      <c r="K22" s="661">
        <v>1.558874426963768</v>
      </c>
      <c r="L22" s="795"/>
      <c r="M22" s="677"/>
      <c r="N22" s="795"/>
      <c r="O22" s="661"/>
      <c r="P22" s="795"/>
      <c r="Q22" s="661"/>
      <c r="R22" s="795"/>
      <c r="S22" s="700"/>
    </row>
    <row r="23" spans="1:19" ht="14.4" customHeight="1" x14ac:dyDescent="0.3">
      <c r="A23" s="687" t="s">
        <v>2090</v>
      </c>
      <c r="B23" s="795">
        <v>16526</v>
      </c>
      <c r="C23" s="661">
        <v>1</v>
      </c>
      <c r="D23" s="795"/>
      <c r="E23" s="661"/>
      <c r="F23" s="795"/>
      <c r="G23" s="677"/>
      <c r="H23" s="795">
        <v>12572.48</v>
      </c>
      <c r="I23" s="661">
        <v>1</v>
      </c>
      <c r="J23" s="795"/>
      <c r="K23" s="661"/>
      <c r="L23" s="795"/>
      <c r="M23" s="677"/>
      <c r="N23" s="795"/>
      <c r="O23" s="661"/>
      <c r="P23" s="795"/>
      <c r="Q23" s="661"/>
      <c r="R23" s="795"/>
      <c r="S23" s="700"/>
    </row>
    <row r="24" spans="1:19" ht="14.4" customHeight="1" x14ac:dyDescent="0.3">
      <c r="A24" s="687" t="s">
        <v>2091</v>
      </c>
      <c r="B24" s="795">
        <v>4173</v>
      </c>
      <c r="C24" s="661">
        <v>1</v>
      </c>
      <c r="D24" s="795">
        <v>685</v>
      </c>
      <c r="E24" s="661">
        <v>0.16415049125329498</v>
      </c>
      <c r="F24" s="795">
        <v>17270</v>
      </c>
      <c r="G24" s="677">
        <v>4.1385094656122696</v>
      </c>
      <c r="H24" s="795">
        <v>5120.75</v>
      </c>
      <c r="I24" s="661">
        <v>1</v>
      </c>
      <c r="J24" s="795">
        <v>1951</v>
      </c>
      <c r="K24" s="661">
        <v>0.38099887711760971</v>
      </c>
      <c r="L24" s="795">
        <v>20783.359999999997</v>
      </c>
      <c r="M24" s="677">
        <v>4.0586554703900788</v>
      </c>
      <c r="N24" s="795"/>
      <c r="O24" s="661"/>
      <c r="P24" s="795"/>
      <c r="Q24" s="661"/>
      <c r="R24" s="795"/>
      <c r="S24" s="700"/>
    </row>
    <row r="25" spans="1:19" ht="14.4" customHeight="1" x14ac:dyDescent="0.3">
      <c r="A25" s="687" t="s">
        <v>2092</v>
      </c>
      <c r="B25" s="795">
        <v>1428873</v>
      </c>
      <c r="C25" s="661">
        <v>1</v>
      </c>
      <c r="D25" s="795">
        <v>745660</v>
      </c>
      <c r="E25" s="661">
        <v>0.52185183707719296</v>
      </c>
      <c r="F25" s="795">
        <v>656935</v>
      </c>
      <c r="G25" s="677">
        <v>0.45975744520331757</v>
      </c>
      <c r="H25" s="795">
        <v>1410688.9599999995</v>
      </c>
      <c r="I25" s="661">
        <v>1</v>
      </c>
      <c r="J25" s="795">
        <v>773752.32000000018</v>
      </c>
      <c r="K25" s="661">
        <v>0.54849250397479576</v>
      </c>
      <c r="L25" s="795">
        <v>633066.62999999989</v>
      </c>
      <c r="M25" s="677">
        <v>0.44876414854767144</v>
      </c>
      <c r="N25" s="795"/>
      <c r="O25" s="661"/>
      <c r="P25" s="795"/>
      <c r="Q25" s="661"/>
      <c r="R25" s="795"/>
      <c r="S25" s="700"/>
    </row>
    <row r="26" spans="1:19" ht="14.4" customHeight="1" x14ac:dyDescent="0.3">
      <c r="A26" s="687" t="s">
        <v>1039</v>
      </c>
      <c r="B26" s="795">
        <v>3871558</v>
      </c>
      <c r="C26" s="661">
        <v>1</v>
      </c>
      <c r="D26" s="795">
        <v>3507973</v>
      </c>
      <c r="E26" s="661">
        <v>0.90608819498506799</v>
      </c>
      <c r="F26" s="795">
        <v>3468721</v>
      </c>
      <c r="G26" s="677">
        <v>0.89594964094558316</v>
      </c>
      <c r="H26" s="795">
        <v>2222796.5699999984</v>
      </c>
      <c r="I26" s="661">
        <v>1</v>
      </c>
      <c r="J26" s="795">
        <v>2043751.5799999989</v>
      </c>
      <c r="K26" s="661">
        <v>0.91945057302297362</v>
      </c>
      <c r="L26" s="795">
        <v>1737070.4699999993</v>
      </c>
      <c r="M26" s="677">
        <v>0.78147973298339235</v>
      </c>
      <c r="N26" s="795"/>
      <c r="O26" s="661"/>
      <c r="P26" s="795"/>
      <c r="Q26" s="661"/>
      <c r="R26" s="795">
        <v>446058.83</v>
      </c>
      <c r="S26" s="700"/>
    </row>
    <row r="27" spans="1:19" ht="14.4" customHeight="1" x14ac:dyDescent="0.3">
      <c r="A27" s="687" t="s">
        <v>2093</v>
      </c>
      <c r="B27" s="795">
        <v>28316</v>
      </c>
      <c r="C27" s="661">
        <v>1</v>
      </c>
      <c r="D27" s="795">
        <v>71640</v>
      </c>
      <c r="E27" s="661">
        <v>2.530018364175731</v>
      </c>
      <c r="F27" s="795">
        <v>71680</v>
      </c>
      <c r="G27" s="677">
        <v>2.5314309930781183</v>
      </c>
      <c r="H27" s="795">
        <v>31832.120000000003</v>
      </c>
      <c r="I27" s="661">
        <v>1</v>
      </c>
      <c r="J27" s="795">
        <v>72587.37000000001</v>
      </c>
      <c r="K27" s="661">
        <v>2.2803184330795436</v>
      </c>
      <c r="L27" s="795">
        <v>78778.649999999994</v>
      </c>
      <c r="M27" s="677">
        <v>2.4748163176062414</v>
      </c>
      <c r="N27" s="795"/>
      <c r="O27" s="661"/>
      <c r="P27" s="795"/>
      <c r="Q27" s="661"/>
      <c r="R27" s="795"/>
      <c r="S27" s="700"/>
    </row>
    <row r="28" spans="1:19" ht="14.4" customHeight="1" x14ac:dyDescent="0.3">
      <c r="A28" s="687" t="s">
        <v>2094</v>
      </c>
      <c r="B28" s="795">
        <v>10495</v>
      </c>
      <c r="C28" s="661">
        <v>1</v>
      </c>
      <c r="D28" s="795"/>
      <c r="E28" s="661"/>
      <c r="F28" s="795"/>
      <c r="G28" s="677"/>
      <c r="H28" s="795">
        <v>7750.21</v>
      </c>
      <c r="I28" s="661">
        <v>1</v>
      </c>
      <c r="J28" s="795"/>
      <c r="K28" s="661"/>
      <c r="L28" s="795"/>
      <c r="M28" s="677"/>
      <c r="N28" s="795"/>
      <c r="O28" s="661"/>
      <c r="P28" s="795"/>
      <c r="Q28" s="661"/>
      <c r="R28" s="795"/>
      <c r="S28" s="700"/>
    </row>
    <row r="29" spans="1:19" ht="14.4" customHeight="1" x14ac:dyDescent="0.3">
      <c r="A29" s="687" t="s">
        <v>2095</v>
      </c>
      <c r="B29" s="795">
        <v>161923</v>
      </c>
      <c r="C29" s="661">
        <v>1</v>
      </c>
      <c r="D29" s="795"/>
      <c r="E29" s="661"/>
      <c r="F29" s="795"/>
      <c r="G29" s="677"/>
      <c r="H29" s="795">
        <v>72390.39</v>
      </c>
      <c r="I29" s="661">
        <v>1</v>
      </c>
      <c r="J29" s="795"/>
      <c r="K29" s="661"/>
      <c r="L29" s="795"/>
      <c r="M29" s="677"/>
      <c r="N29" s="795"/>
      <c r="O29" s="661"/>
      <c r="P29" s="795"/>
      <c r="Q29" s="661"/>
      <c r="R29" s="795"/>
      <c r="S29" s="700"/>
    </row>
    <row r="30" spans="1:19" ht="14.4" customHeight="1" x14ac:dyDescent="0.3">
      <c r="A30" s="687" t="s">
        <v>2096</v>
      </c>
      <c r="B30" s="795">
        <v>10502</v>
      </c>
      <c r="C30" s="661">
        <v>1</v>
      </c>
      <c r="D30" s="795">
        <v>41569</v>
      </c>
      <c r="E30" s="661">
        <v>3.9581984383926869</v>
      </c>
      <c r="F30" s="795">
        <v>47214</v>
      </c>
      <c r="G30" s="677">
        <v>4.4957151018853549</v>
      </c>
      <c r="H30" s="795">
        <v>31175.260000000002</v>
      </c>
      <c r="I30" s="661">
        <v>1</v>
      </c>
      <c r="J30" s="795">
        <v>51841.68</v>
      </c>
      <c r="K30" s="661">
        <v>1.6629109107670632</v>
      </c>
      <c r="L30" s="795">
        <v>51751.05</v>
      </c>
      <c r="M30" s="677">
        <v>1.6600037978833215</v>
      </c>
      <c r="N30" s="795"/>
      <c r="O30" s="661"/>
      <c r="P30" s="795"/>
      <c r="Q30" s="661"/>
      <c r="R30" s="795"/>
      <c r="S30" s="700"/>
    </row>
    <row r="31" spans="1:19" ht="14.4" customHeight="1" x14ac:dyDescent="0.3">
      <c r="A31" s="687" t="s">
        <v>2097</v>
      </c>
      <c r="B31" s="795">
        <v>248512</v>
      </c>
      <c r="C31" s="661">
        <v>1</v>
      </c>
      <c r="D31" s="795">
        <v>79700</v>
      </c>
      <c r="E31" s="661">
        <v>0.320708859129539</v>
      </c>
      <c r="F31" s="795">
        <v>62361</v>
      </c>
      <c r="G31" s="677">
        <v>0.25093758047901105</v>
      </c>
      <c r="H31" s="795">
        <v>324587.25</v>
      </c>
      <c r="I31" s="661">
        <v>1</v>
      </c>
      <c r="J31" s="795">
        <v>124177.48000000001</v>
      </c>
      <c r="K31" s="661">
        <v>0.38257041827736615</v>
      </c>
      <c r="L31" s="795">
        <v>82982.89</v>
      </c>
      <c r="M31" s="677">
        <v>0.25565665318030822</v>
      </c>
      <c r="N31" s="795"/>
      <c r="O31" s="661"/>
      <c r="P31" s="795"/>
      <c r="Q31" s="661"/>
      <c r="R31" s="795"/>
      <c r="S31" s="700"/>
    </row>
    <row r="32" spans="1:19" ht="14.4" customHeight="1" x14ac:dyDescent="0.3">
      <c r="A32" s="687" t="s">
        <v>2098</v>
      </c>
      <c r="B32" s="795">
        <v>1548102</v>
      </c>
      <c r="C32" s="661">
        <v>1</v>
      </c>
      <c r="D32" s="795">
        <v>1570382</v>
      </c>
      <c r="E32" s="661">
        <v>1.0143918165598909</v>
      </c>
      <c r="F32" s="795">
        <v>873521</v>
      </c>
      <c r="G32" s="677">
        <v>0.56425287222676546</v>
      </c>
      <c r="H32" s="795">
        <v>1692187.8400000008</v>
      </c>
      <c r="I32" s="661">
        <v>1</v>
      </c>
      <c r="J32" s="795">
        <v>1682092.1700000004</v>
      </c>
      <c r="K32" s="661">
        <v>0.99403395429197716</v>
      </c>
      <c r="L32" s="795">
        <v>1527285.5199999998</v>
      </c>
      <c r="M32" s="677">
        <v>0.90255081847178331</v>
      </c>
      <c r="N32" s="795"/>
      <c r="O32" s="661"/>
      <c r="P32" s="795">
        <v>445794</v>
      </c>
      <c r="Q32" s="661"/>
      <c r="R32" s="795">
        <v>449209.69</v>
      </c>
      <c r="S32" s="700"/>
    </row>
    <row r="33" spans="1:19" ht="14.4" customHeight="1" x14ac:dyDescent="0.3">
      <c r="A33" s="687" t="s">
        <v>2099</v>
      </c>
      <c r="B33" s="795">
        <v>18596</v>
      </c>
      <c r="C33" s="661">
        <v>1</v>
      </c>
      <c r="D33" s="795">
        <v>13519</v>
      </c>
      <c r="E33" s="661">
        <v>0.72698429769842976</v>
      </c>
      <c r="F33" s="795">
        <v>20206</v>
      </c>
      <c r="G33" s="677">
        <v>1.0865777586577758</v>
      </c>
      <c r="H33" s="795">
        <v>27066.800000000003</v>
      </c>
      <c r="I33" s="661">
        <v>1</v>
      </c>
      <c r="J33" s="795">
        <v>18138.5</v>
      </c>
      <c r="K33" s="661">
        <v>0.67013832444175148</v>
      </c>
      <c r="L33" s="795">
        <v>15372.6</v>
      </c>
      <c r="M33" s="677">
        <v>0.56795040418520104</v>
      </c>
      <c r="N33" s="795"/>
      <c r="O33" s="661"/>
      <c r="P33" s="795"/>
      <c r="Q33" s="661"/>
      <c r="R33" s="795"/>
      <c r="S33" s="700"/>
    </row>
    <row r="34" spans="1:19" ht="14.4" customHeight="1" thickBot="1" x14ac:dyDescent="0.35">
      <c r="A34" s="799" t="s">
        <v>2100</v>
      </c>
      <c r="B34" s="797">
        <v>17665</v>
      </c>
      <c r="C34" s="667">
        <v>1</v>
      </c>
      <c r="D34" s="797">
        <v>17710</v>
      </c>
      <c r="E34" s="667">
        <v>1.0025474101330314</v>
      </c>
      <c r="F34" s="797">
        <v>6900</v>
      </c>
      <c r="G34" s="678">
        <v>0.39060288706481744</v>
      </c>
      <c r="H34" s="797">
        <v>17761.86</v>
      </c>
      <c r="I34" s="667">
        <v>1</v>
      </c>
      <c r="J34" s="797">
        <v>17897.669999999998</v>
      </c>
      <c r="K34" s="667">
        <v>1.0076461586793273</v>
      </c>
      <c r="L34" s="797">
        <v>2127.4</v>
      </c>
      <c r="M34" s="678">
        <v>0.11977349219057014</v>
      </c>
      <c r="N34" s="797"/>
      <c r="O34" s="667"/>
      <c r="P34" s="797"/>
      <c r="Q34" s="667"/>
      <c r="R34" s="797"/>
      <c r="S34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2176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1414573.9600000002</v>
      </c>
      <c r="G3" s="212">
        <f t="shared" si="0"/>
        <v>28061200.949999996</v>
      </c>
      <c r="H3" s="212"/>
      <c r="I3" s="212"/>
      <c r="J3" s="212">
        <f t="shared" si="0"/>
        <v>1152163.2300000004</v>
      </c>
      <c r="K3" s="212">
        <f t="shared" si="0"/>
        <v>24676219.100000009</v>
      </c>
      <c r="L3" s="212"/>
      <c r="M3" s="212"/>
      <c r="N3" s="212">
        <f t="shared" si="0"/>
        <v>989173.14999999991</v>
      </c>
      <c r="O3" s="212">
        <f t="shared" si="0"/>
        <v>21239232.340000007</v>
      </c>
      <c r="P3" s="79">
        <f>IF(G3=0,0,O3/G3)</f>
        <v>0.75688964195953312</v>
      </c>
      <c r="Q3" s="213">
        <f>IF(N3=0,0,O3/N3)</f>
        <v>21.47170325033591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2012</v>
      </c>
      <c r="G4" s="568"/>
      <c r="H4" s="214"/>
      <c r="I4" s="214"/>
      <c r="J4" s="567">
        <v>2013</v>
      </c>
      <c r="K4" s="568"/>
      <c r="L4" s="214"/>
      <c r="M4" s="214"/>
      <c r="N4" s="567">
        <v>2014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2101</v>
      </c>
      <c r="B6" s="734" t="s">
        <v>1897</v>
      </c>
      <c r="C6" s="734" t="s">
        <v>1898</v>
      </c>
      <c r="D6" s="734" t="s">
        <v>1899</v>
      </c>
      <c r="E6" s="734" t="s">
        <v>977</v>
      </c>
      <c r="F6" s="229"/>
      <c r="G6" s="229"/>
      <c r="H6" s="229"/>
      <c r="I6" s="229"/>
      <c r="J6" s="229">
        <v>0.45</v>
      </c>
      <c r="K6" s="229">
        <v>890.11</v>
      </c>
      <c r="L6" s="229"/>
      <c r="M6" s="229">
        <v>1978.0222222222221</v>
      </c>
      <c r="N6" s="229">
        <v>0.4</v>
      </c>
      <c r="O6" s="229">
        <v>791.21</v>
      </c>
      <c r="P6" s="739"/>
      <c r="Q6" s="747">
        <v>1978.0250000000001</v>
      </c>
    </row>
    <row r="7" spans="1:17" ht="14.4" customHeight="1" x14ac:dyDescent="0.3">
      <c r="A7" s="660" t="s">
        <v>2101</v>
      </c>
      <c r="B7" s="661" t="s">
        <v>1897</v>
      </c>
      <c r="C7" s="661" t="s">
        <v>1898</v>
      </c>
      <c r="D7" s="661" t="s">
        <v>1903</v>
      </c>
      <c r="E7" s="661" t="s">
        <v>1889</v>
      </c>
      <c r="F7" s="664">
        <v>0.2</v>
      </c>
      <c r="G7" s="664">
        <v>216.53</v>
      </c>
      <c r="H7" s="664">
        <v>1</v>
      </c>
      <c r="I7" s="664">
        <v>1082.6499999999999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2101</v>
      </c>
      <c r="B8" s="661" t="s">
        <v>1897</v>
      </c>
      <c r="C8" s="661" t="s">
        <v>1898</v>
      </c>
      <c r="D8" s="661" t="s">
        <v>1903</v>
      </c>
      <c r="E8" s="661" t="s">
        <v>988</v>
      </c>
      <c r="F8" s="664"/>
      <c r="G8" s="664"/>
      <c r="H8" s="664"/>
      <c r="I8" s="664"/>
      <c r="J8" s="664">
        <v>0.4</v>
      </c>
      <c r="K8" s="664">
        <v>433.06</v>
      </c>
      <c r="L8" s="664"/>
      <c r="M8" s="664">
        <v>1082.6499999999999</v>
      </c>
      <c r="N8" s="664">
        <v>0.2</v>
      </c>
      <c r="O8" s="664">
        <v>218.43</v>
      </c>
      <c r="P8" s="677"/>
      <c r="Q8" s="665">
        <v>1092.1499999999999</v>
      </c>
    </row>
    <row r="9" spans="1:17" ht="14.4" customHeight="1" x14ac:dyDescent="0.3">
      <c r="A9" s="660" t="s">
        <v>2101</v>
      </c>
      <c r="B9" s="661" t="s">
        <v>1897</v>
      </c>
      <c r="C9" s="661" t="s">
        <v>1898</v>
      </c>
      <c r="D9" s="661" t="s">
        <v>1904</v>
      </c>
      <c r="E9" s="661" t="s">
        <v>988</v>
      </c>
      <c r="F9" s="664">
        <v>4.9000000000000004</v>
      </c>
      <c r="G9" s="664">
        <v>10610.07</v>
      </c>
      <c r="H9" s="664">
        <v>1</v>
      </c>
      <c r="I9" s="664">
        <v>2165.3204081632653</v>
      </c>
      <c r="J9" s="664">
        <v>5.7</v>
      </c>
      <c r="K9" s="664">
        <v>12407.85</v>
      </c>
      <c r="L9" s="664">
        <v>1.1694409179204286</v>
      </c>
      <c r="M9" s="664">
        <v>2176.8157894736842</v>
      </c>
      <c r="N9" s="664">
        <v>6.6000000000000005</v>
      </c>
      <c r="O9" s="664">
        <v>14416.48</v>
      </c>
      <c r="P9" s="677">
        <v>1.3587544662759059</v>
      </c>
      <c r="Q9" s="665">
        <v>2184.3151515151512</v>
      </c>
    </row>
    <row r="10" spans="1:17" ht="14.4" customHeight="1" x14ac:dyDescent="0.3">
      <c r="A10" s="660" t="s">
        <v>2101</v>
      </c>
      <c r="B10" s="661" t="s">
        <v>1897</v>
      </c>
      <c r="C10" s="661" t="s">
        <v>1898</v>
      </c>
      <c r="D10" s="661" t="s">
        <v>1905</v>
      </c>
      <c r="E10" s="661" t="s">
        <v>984</v>
      </c>
      <c r="F10" s="664">
        <v>0.1</v>
      </c>
      <c r="G10" s="664">
        <v>93.66</v>
      </c>
      <c r="H10" s="664">
        <v>1</v>
      </c>
      <c r="I10" s="664">
        <v>936.59999999999991</v>
      </c>
      <c r="J10" s="664">
        <v>0.15000000000000002</v>
      </c>
      <c r="K10" s="664">
        <v>141.31</v>
      </c>
      <c r="L10" s="664">
        <v>1.5087550715353406</v>
      </c>
      <c r="M10" s="664">
        <v>942.06666666666649</v>
      </c>
      <c r="N10" s="664">
        <v>0.30000000000000004</v>
      </c>
      <c r="O10" s="664">
        <v>283.44</v>
      </c>
      <c r="P10" s="677">
        <v>3.0262652146060218</v>
      </c>
      <c r="Q10" s="665">
        <v>944.79999999999984</v>
      </c>
    </row>
    <row r="11" spans="1:17" ht="14.4" customHeight="1" x14ac:dyDescent="0.3">
      <c r="A11" s="660" t="s">
        <v>2101</v>
      </c>
      <c r="B11" s="661" t="s">
        <v>1897</v>
      </c>
      <c r="C11" s="661" t="s">
        <v>1912</v>
      </c>
      <c r="D11" s="661" t="s">
        <v>1913</v>
      </c>
      <c r="E11" s="661" t="s">
        <v>1889</v>
      </c>
      <c r="F11" s="664"/>
      <c r="G11" s="664"/>
      <c r="H11" s="664"/>
      <c r="I11" s="664"/>
      <c r="J11" s="664"/>
      <c r="K11" s="664"/>
      <c r="L11" s="664"/>
      <c r="M11" s="664"/>
      <c r="N11" s="664">
        <v>190</v>
      </c>
      <c r="O11" s="664">
        <v>3953.9</v>
      </c>
      <c r="P11" s="677"/>
      <c r="Q11" s="665">
        <v>20.81</v>
      </c>
    </row>
    <row r="12" spans="1:17" ht="14.4" customHeight="1" x14ac:dyDescent="0.3">
      <c r="A12" s="660" t="s">
        <v>2101</v>
      </c>
      <c r="B12" s="661" t="s">
        <v>1897</v>
      </c>
      <c r="C12" s="661" t="s">
        <v>1912</v>
      </c>
      <c r="D12" s="661" t="s">
        <v>1915</v>
      </c>
      <c r="E12" s="661" t="s">
        <v>1889</v>
      </c>
      <c r="F12" s="664"/>
      <c r="G12" s="664"/>
      <c r="H12" s="664"/>
      <c r="I12" s="664"/>
      <c r="J12" s="664">
        <v>100</v>
      </c>
      <c r="K12" s="664">
        <v>191</v>
      </c>
      <c r="L12" s="664"/>
      <c r="M12" s="664">
        <v>1.91</v>
      </c>
      <c r="N12" s="664">
        <v>100</v>
      </c>
      <c r="O12" s="664">
        <v>200</v>
      </c>
      <c r="P12" s="677"/>
      <c r="Q12" s="665">
        <v>2</v>
      </c>
    </row>
    <row r="13" spans="1:17" ht="14.4" customHeight="1" x14ac:dyDescent="0.3">
      <c r="A13" s="660" t="s">
        <v>2101</v>
      </c>
      <c r="B13" s="661" t="s">
        <v>1897</v>
      </c>
      <c r="C13" s="661" t="s">
        <v>1912</v>
      </c>
      <c r="D13" s="661" t="s">
        <v>1917</v>
      </c>
      <c r="E13" s="661" t="s">
        <v>1889</v>
      </c>
      <c r="F13" s="664">
        <v>8560</v>
      </c>
      <c r="G13" s="664">
        <v>39480.800000000003</v>
      </c>
      <c r="H13" s="664">
        <v>1</v>
      </c>
      <c r="I13" s="664">
        <v>4.612242990654206</v>
      </c>
      <c r="J13" s="664">
        <v>8935</v>
      </c>
      <c r="K13" s="664">
        <v>42997.899999999994</v>
      </c>
      <c r="L13" s="664">
        <v>1.0890838078255758</v>
      </c>
      <c r="M13" s="664">
        <v>4.8122999440402907</v>
      </c>
      <c r="N13" s="664">
        <v>11170</v>
      </c>
      <c r="O13" s="664">
        <v>56967</v>
      </c>
      <c r="P13" s="677">
        <v>1.442903892524974</v>
      </c>
      <c r="Q13" s="665">
        <v>5.0999999999999996</v>
      </c>
    </row>
    <row r="14" spans="1:17" ht="14.4" customHeight="1" x14ac:dyDescent="0.3">
      <c r="A14" s="660" t="s">
        <v>2101</v>
      </c>
      <c r="B14" s="661" t="s">
        <v>1897</v>
      </c>
      <c r="C14" s="661" t="s">
        <v>1912</v>
      </c>
      <c r="D14" s="661" t="s">
        <v>1917</v>
      </c>
      <c r="E14" s="661" t="s">
        <v>1918</v>
      </c>
      <c r="F14" s="664">
        <v>6430</v>
      </c>
      <c r="G14" s="664">
        <v>30002.5</v>
      </c>
      <c r="H14" s="664">
        <v>1</v>
      </c>
      <c r="I14" s="664">
        <v>4.6660186625194404</v>
      </c>
      <c r="J14" s="664">
        <v>4790</v>
      </c>
      <c r="K14" s="664">
        <v>24005.200000000001</v>
      </c>
      <c r="L14" s="664">
        <v>0.80010665777851853</v>
      </c>
      <c r="M14" s="664">
        <v>5.0115240083507304</v>
      </c>
      <c r="N14" s="664">
        <v>6130</v>
      </c>
      <c r="O14" s="664">
        <v>32259.599999999999</v>
      </c>
      <c r="P14" s="677">
        <v>1.0752303974668778</v>
      </c>
      <c r="Q14" s="665">
        <v>5.262577487765089</v>
      </c>
    </row>
    <row r="15" spans="1:17" ht="14.4" customHeight="1" x14ac:dyDescent="0.3">
      <c r="A15" s="660" t="s">
        <v>2101</v>
      </c>
      <c r="B15" s="661" t="s">
        <v>1897</v>
      </c>
      <c r="C15" s="661" t="s">
        <v>1912</v>
      </c>
      <c r="D15" s="661" t="s">
        <v>1923</v>
      </c>
      <c r="E15" s="661" t="s">
        <v>1889</v>
      </c>
      <c r="F15" s="664">
        <v>117000</v>
      </c>
      <c r="G15" s="664">
        <v>633097.5</v>
      </c>
      <c r="H15" s="664">
        <v>1</v>
      </c>
      <c r="I15" s="664">
        <v>5.4110897435897432</v>
      </c>
      <c r="J15" s="664">
        <v>75050</v>
      </c>
      <c r="K15" s="664">
        <v>416630</v>
      </c>
      <c r="L15" s="664">
        <v>0.65808189101994563</v>
      </c>
      <c r="M15" s="664">
        <v>5.551365756162558</v>
      </c>
      <c r="N15" s="664">
        <v>77349</v>
      </c>
      <c r="O15" s="664">
        <v>429286.94999999995</v>
      </c>
      <c r="P15" s="677">
        <v>0.6780739933422576</v>
      </c>
      <c r="Q15" s="665">
        <v>5.55</v>
      </c>
    </row>
    <row r="16" spans="1:17" ht="14.4" customHeight="1" x14ac:dyDescent="0.3">
      <c r="A16" s="660" t="s">
        <v>2101</v>
      </c>
      <c r="B16" s="661" t="s">
        <v>1897</v>
      </c>
      <c r="C16" s="661" t="s">
        <v>1912</v>
      </c>
      <c r="D16" s="661" t="s">
        <v>1923</v>
      </c>
      <c r="E16" s="661" t="s">
        <v>1924</v>
      </c>
      <c r="F16" s="664">
        <v>40600</v>
      </c>
      <c r="G16" s="664">
        <v>224264.5</v>
      </c>
      <c r="H16" s="664">
        <v>1</v>
      </c>
      <c r="I16" s="664">
        <v>5.5237561576354679</v>
      </c>
      <c r="J16" s="664">
        <v>36050</v>
      </c>
      <c r="K16" s="664">
        <v>200209.5</v>
      </c>
      <c r="L16" s="664">
        <v>0.89273826218594565</v>
      </c>
      <c r="M16" s="664">
        <v>5.5536615811373089</v>
      </c>
      <c r="N16" s="664">
        <v>23653</v>
      </c>
      <c r="O16" s="664">
        <v>135663.01</v>
      </c>
      <c r="P16" s="677">
        <v>0.60492414091396551</v>
      </c>
      <c r="Q16" s="665">
        <v>5.7355519384433267</v>
      </c>
    </row>
    <row r="17" spans="1:17" ht="14.4" customHeight="1" x14ac:dyDescent="0.3">
      <c r="A17" s="660" t="s">
        <v>2101</v>
      </c>
      <c r="B17" s="661" t="s">
        <v>1897</v>
      </c>
      <c r="C17" s="661" t="s">
        <v>1912</v>
      </c>
      <c r="D17" s="661" t="s">
        <v>1929</v>
      </c>
      <c r="E17" s="661" t="s">
        <v>1889</v>
      </c>
      <c r="F17" s="664"/>
      <c r="G17" s="664"/>
      <c r="H17" s="664"/>
      <c r="I17" s="664"/>
      <c r="J17" s="664">
        <v>450</v>
      </c>
      <c r="K17" s="664">
        <v>3595.5</v>
      </c>
      <c r="L17" s="664"/>
      <c r="M17" s="664">
        <v>7.99</v>
      </c>
      <c r="N17" s="664">
        <v>450</v>
      </c>
      <c r="O17" s="664">
        <v>3550.5</v>
      </c>
      <c r="P17" s="677"/>
      <c r="Q17" s="665">
        <v>7.89</v>
      </c>
    </row>
    <row r="18" spans="1:17" ht="14.4" customHeight="1" x14ac:dyDescent="0.3">
      <c r="A18" s="660" t="s">
        <v>2101</v>
      </c>
      <c r="B18" s="661" t="s">
        <v>1897</v>
      </c>
      <c r="C18" s="661" t="s">
        <v>1912</v>
      </c>
      <c r="D18" s="661" t="s">
        <v>1929</v>
      </c>
      <c r="E18" s="661" t="s">
        <v>1930</v>
      </c>
      <c r="F18" s="664">
        <v>1000</v>
      </c>
      <c r="G18" s="664">
        <v>7926</v>
      </c>
      <c r="H18" s="664">
        <v>1</v>
      </c>
      <c r="I18" s="664">
        <v>7.9260000000000002</v>
      </c>
      <c r="J18" s="664"/>
      <c r="K18" s="664"/>
      <c r="L18" s="664"/>
      <c r="M18" s="664"/>
      <c r="N18" s="664"/>
      <c r="O18" s="664"/>
      <c r="P18" s="677"/>
      <c r="Q18" s="665"/>
    </row>
    <row r="19" spans="1:17" ht="14.4" customHeight="1" x14ac:dyDescent="0.3">
      <c r="A19" s="660" t="s">
        <v>2101</v>
      </c>
      <c r="B19" s="661" t="s">
        <v>1897</v>
      </c>
      <c r="C19" s="661" t="s">
        <v>1912</v>
      </c>
      <c r="D19" s="661" t="s">
        <v>1931</v>
      </c>
      <c r="E19" s="661" t="s">
        <v>1889</v>
      </c>
      <c r="F19" s="664"/>
      <c r="G19" s="664"/>
      <c r="H19" s="664"/>
      <c r="I19" s="664"/>
      <c r="J19" s="664">
        <v>179</v>
      </c>
      <c r="K19" s="664">
        <v>1657.54</v>
      </c>
      <c r="L19" s="664"/>
      <c r="M19" s="664">
        <v>9.26</v>
      </c>
      <c r="N19" s="664"/>
      <c r="O19" s="664"/>
      <c r="P19" s="677"/>
      <c r="Q19" s="665"/>
    </row>
    <row r="20" spans="1:17" ht="14.4" customHeight="1" x14ac:dyDescent="0.3">
      <c r="A20" s="660" t="s">
        <v>2101</v>
      </c>
      <c r="B20" s="661" t="s">
        <v>1897</v>
      </c>
      <c r="C20" s="661" t="s">
        <v>1912</v>
      </c>
      <c r="D20" s="661" t="s">
        <v>1939</v>
      </c>
      <c r="E20" s="661" t="s">
        <v>1940</v>
      </c>
      <c r="F20" s="664"/>
      <c r="G20" s="664"/>
      <c r="H20" s="664"/>
      <c r="I20" s="664"/>
      <c r="J20" s="664"/>
      <c r="K20" s="664"/>
      <c r="L20" s="664"/>
      <c r="M20" s="664"/>
      <c r="N20" s="664">
        <v>1049</v>
      </c>
      <c r="O20" s="664">
        <v>20056.879999999997</v>
      </c>
      <c r="P20" s="677"/>
      <c r="Q20" s="665">
        <v>19.119999999999997</v>
      </c>
    </row>
    <row r="21" spans="1:17" ht="14.4" customHeight="1" x14ac:dyDescent="0.3">
      <c r="A21" s="660" t="s">
        <v>2101</v>
      </c>
      <c r="B21" s="661" t="s">
        <v>1897</v>
      </c>
      <c r="C21" s="661" t="s">
        <v>1912</v>
      </c>
      <c r="D21" s="661" t="s">
        <v>1944</v>
      </c>
      <c r="E21" s="661" t="s">
        <v>1889</v>
      </c>
      <c r="F21" s="664">
        <v>36</v>
      </c>
      <c r="G21" s="664">
        <v>78252.12</v>
      </c>
      <c r="H21" s="664">
        <v>1</v>
      </c>
      <c r="I21" s="664">
        <v>2173.67</v>
      </c>
      <c r="J21" s="664">
        <v>43</v>
      </c>
      <c r="K21" s="664">
        <v>98654.390000000029</v>
      </c>
      <c r="L21" s="664">
        <v>1.2607248212572393</v>
      </c>
      <c r="M21" s="664">
        <v>2294.2881395348845</v>
      </c>
      <c r="N21" s="664">
        <v>40</v>
      </c>
      <c r="O21" s="664">
        <v>87760.900000000023</v>
      </c>
      <c r="P21" s="677">
        <v>1.1215146631171147</v>
      </c>
      <c r="Q21" s="665">
        <v>2194.0225000000005</v>
      </c>
    </row>
    <row r="22" spans="1:17" ht="14.4" customHeight="1" x14ac:dyDescent="0.3">
      <c r="A22" s="660" t="s">
        <v>2101</v>
      </c>
      <c r="B22" s="661" t="s">
        <v>1897</v>
      </c>
      <c r="C22" s="661" t="s">
        <v>1912</v>
      </c>
      <c r="D22" s="661" t="s">
        <v>1944</v>
      </c>
      <c r="E22" s="661" t="s">
        <v>1945</v>
      </c>
      <c r="F22" s="664">
        <v>24</v>
      </c>
      <c r="G22" s="664">
        <v>54036.21</v>
      </c>
      <c r="H22" s="664">
        <v>1</v>
      </c>
      <c r="I22" s="664">
        <v>2251.50875</v>
      </c>
      <c r="J22" s="664">
        <v>15</v>
      </c>
      <c r="K22" s="664">
        <v>33347.049999999996</v>
      </c>
      <c r="L22" s="664">
        <v>0.61712414693776629</v>
      </c>
      <c r="M22" s="664">
        <v>2223.1366666666663</v>
      </c>
      <c r="N22" s="664">
        <v>13</v>
      </c>
      <c r="O22" s="664">
        <v>28516.54</v>
      </c>
      <c r="P22" s="677">
        <v>0.52773020165551954</v>
      </c>
      <c r="Q22" s="665">
        <v>2193.58</v>
      </c>
    </row>
    <row r="23" spans="1:17" ht="14.4" customHeight="1" x14ac:dyDescent="0.3">
      <c r="A23" s="660" t="s">
        <v>2101</v>
      </c>
      <c r="B23" s="661" t="s">
        <v>1897</v>
      </c>
      <c r="C23" s="661" t="s">
        <v>1912</v>
      </c>
      <c r="D23" s="661" t="s">
        <v>1946</v>
      </c>
      <c r="E23" s="661" t="s">
        <v>1889</v>
      </c>
      <c r="F23" s="664">
        <v>272</v>
      </c>
      <c r="G23" s="664">
        <v>48494.879999999997</v>
      </c>
      <c r="H23" s="664">
        <v>1</v>
      </c>
      <c r="I23" s="664">
        <v>178.29</v>
      </c>
      <c r="J23" s="664">
        <v>347</v>
      </c>
      <c r="K23" s="664">
        <v>67252.070000000007</v>
      </c>
      <c r="L23" s="664">
        <v>1.3867870175160761</v>
      </c>
      <c r="M23" s="664">
        <v>193.81000000000003</v>
      </c>
      <c r="N23" s="664"/>
      <c r="O23" s="664"/>
      <c r="P23" s="677"/>
      <c r="Q23" s="665"/>
    </row>
    <row r="24" spans="1:17" ht="14.4" customHeight="1" x14ac:dyDescent="0.3">
      <c r="A24" s="660" t="s">
        <v>2101</v>
      </c>
      <c r="B24" s="661" t="s">
        <v>1897</v>
      </c>
      <c r="C24" s="661" t="s">
        <v>1912</v>
      </c>
      <c r="D24" s="661" t="s">
        <v>1946</v>
      </c>
      <c r="E24" s="661" t="s">
        <v>1947</v>
      </c>
      <c r="F24" s="664">
        <v>282</v>
      </c>
      <c r="G24" s="664">
        <v>54654.42</v>
      </c>
      <c r="H24" s="664">
        <v>1</v>
      </c>
      <c r="I24" s="664">
        <v>193.81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2101</v>
      </c>
      <c r="B25" s="661" t="s">
        <v>1897</v>
      </c>
      <c r="C25" s="661" t="s">
        <v>1912</v>
      </c>
      <c r="D25" s="661" t="s">
        <v>1948</v>
      </c>
      <c r="E25" s="661" t="s">
        <v>1889</v>
      </c>
      <c r="F25" s="664"/>
      <c r="G25" s="664"/>
      <c r="H25" s="664"/>
      <c r="I25" s="664"/>
      <c r="J25" s="664">
        <v>2107</v>
      </c>
      <c r="K25" s="664">
        <v>6468.49</v>
      </c>
      <c r="L25" s="664"/>
      <c r="M25" s="664">
        <v>3.07</v>
      </c>
      <c r="N25" s="664">
        <v>3807</v>
      </c>
      <c r="O25" s="664">
        <v>12410.82</v>
      </c>
      <c r="P25" s="677"/>
      <c r="Q25" s="665">
        <v>3.26</v>
      </c>
    </row>
    <row r="26" spans="1:17" ht="14.4" customHeight="1" x14ac:dyDescent="0.3">
      <c r="A26" s="660" t="s">
        <v>2101</v>
      </c>
      <c r="B26" s="661" t="s">
        <v>1897</v>
      </c>
      <c r="C26" s="661" t="s">
        <v>1912</v>
      </c>
      <c r="D26" s="661" t="s">
        <v>1948</v>
      </c>
      <c r="E26" s="661" t="s">
        <v>1949</v>
      </c>
      <c r="F26" s="664"/>
      <c r="G26" s="664"/>
      <c r="H26" s="664"/>
      <c r="I26" s="664"/>
      <c r="J26" s="664">
        <v>574</v>
      </c>
      <c r="K26" s="664">
        <v>1790.88</v>
      </c>
      <c r="L26" s="664"/>
      <c r="M26" s="664">
        <v>3.12</v>
      </c>
      <c r="N26" s="664"/>
      <c r="O26" s="664"/>
      <c r="P26" s="677"/>
      <c r="Q26" s="665"/>
    </row>
    <row r="27" spans="1:17" ht="14.4" customHeight="1" x14ac:dyDescent="0.3">
      <c r="A27" s="660" t="s">
        <v>2101</v>
      </c>
      <c r="B27" s="661" t="s">
        <v>1897</v>
      </c>
      <c r="C27" s="661" t="s">
        <v>1912</v>
      </c>
      <c r="D27" s="661" t="s">
        <v>1950</v>
      </c>
      <c r="E27" s="661" t="s">
        <v>1889</v>
      </c>
      <c r="F27" s="664"/>
      <c r="G27" s="664"/>
      <c r="H27" s="664"/>
      <c r="I27" s="664"/>
      <c r="J27" s="664">
        <v>1000</v>
      </c>
      <c r="K27" s="664">
        <v>6190</v>
      </c>
      <c r="L27" s="664"/>
      <c r="M27" s="664">
        <v>6.19</v>
      </c>
      <c r="N27" s="664"/>
      <c r="O27" s="664"/>
      <c r="P27" s="677"/>
      <c r="Q27" s="665"/>
    </row>
    <row r="28" spans="1:17" ht="14.4" customHeight="1" x14ac:dyDescent="0.3">
      <c r="A28" s="660" t="s">
        <v>2101</v>
      </c>
      <c r="B28" s="661" t="s">
        <v>1897</v>
      </c>
      <c r="C28" s="661" t="s">
        <v>1912</v>
      </c>
      <c r="D28" s="661" t="s">
        <v>1950</v>
      </c>
      <c r="E28" s="661" t="s">
        <v>1951</v>
      </c>
      <c r="F28" s="664"/>
      <c r="G28" s="664"/>
      <c r="H28" s="664"/>
      <c r="I28" s="664"/>
      <c r="J28" s="664">
        <v>350</v>
      </c>
      <c r="K28" s="664">
        <v>2247</v>
      </c>
      <c r="L28" s="664"/>
      <c r="M28" s="664">
        <v>6.42</v>
      </c>
      <c r="N28" s="664"/>
      <c r="O28" s="664"/>
      <c r="P28" s="677"/>
      <c r="Q28" s="665"/>
    </row>
    <row r="29" spans="1:17" ht="14.4" customHeight="1" x14ac:dyDescent="0.3">
      <c r="A29" s="660" t="s">
        <v>2101</v>
      </c>
      <c r="B29" s="661" t="s">
        <v>1897</v>
      </c>
      <c r="C29" s="661" t="s">
        <v>1912</v>
      </c>
      <c r="D29" s="661" t="s">
        <v>1956</v>
      </c>
      <c r="E29" s="661" t="s">
        <v>1889</v>
      </c>
      <c r="F29" s="664">
        <v>3247</v>
      </c>
      <c r="G29" s="664">
        <v>102403.23999999999</v>
      </c>
      <c r="H29" s="664">
        <v>1</v>
      </c>
      <c r="I29" s="664">
        <v>31.537801047120414</v>
      </c>
      <c r="J29" s="664">
        <v>4862</v>
      </c>
      <c r="K29" s="664">
        <v>161490.28999999998</v>
      </c>
      <c r="L29" s="664">
        <v>1.5770037158980517</v>
      </c>
      <c r="M29" s="664">
        <v>33.214786096256681</v>
      </c>
      <c r="N29" s="664">
        <v>7510</v>
      </c>
      <c r="O29" s="664">
        <v>250083</v>
      </c>
      <c r="P29" s="677">
        <v>2.4421395260540586</v>
      </c>
      <c r="Q29" s="665">
        <v>33.299999999999997</v>
      </c>
    </row>
    <row r="30" spans="1:17" ht="14.4" customHeight="1" x14ac:dyDescent="0.3">
      <c r="A30" s="660" t="s">
        <v>2101</v>
      </c>
      <c r="B30" s="661" t="s">
        <v>1897</v>
      </c>
      <c r="C30" s="661" t="s">
        <v>1912</v>
      </c>
      <c r="D30" s="661" t="s">
        <v>1956</v>
      </c>
      <c r="E30" s="661" t="s">
        <v>1957</v>
      </c>
      <c r="F30" s="664">
        <v>3226</v>
      </c>
      <c r="G30" s="664">
        <v>105667.29999999999</v>
      </c>
      <c r="H30" s="664">
        <v>1</v>
      </c>
      <c r="I30" s="664">
        <v>32.754897706137626</v>
      </c>
      <c r="J30" s="664">
        <v>2497</v>
      </c>
      <c r="K30" s="664">
        <v>83099.819999999992</v>
      </c>
      <c r="L30" s="664">
        <v>0.78642891414846416</v>
      </c>
      <c r="M30" s="664">
        <v>33.279863836603923</v>
      </c>
      <c r="N30" s="664">
        <v>400</v>
      </c>
      <c r="O30" s="664">
        <v>13320</v>
      </c>
      <c r="P30" s="677">
        <v>0.12605602679353028</v>
      </c>
      <c r="Q30" s="665">
        <v>33.299999999999997</v>
      </c>
    </row>
    <row r="31" spans="1:17" ht="14.4" customHeight="1" x14ac:dyDescent="0.3">
      <c r="A31" s="660" t="s">
        <v>2101</v>
      </c>
      <c r="B31" s="661" t="s">
        <v>1897</v>
      </c>
      <c r="C31" s="661" t="s">
        <v>1912</v>
      </c>
      <c r="D31" s="661" t="s">
        <v>1959</v>
      </c>
      <c r="E31" s="661" t="s">
        <v>1889</v>
      </c>
      <c r="F31" s="664"/>
      <c r="G31" s="664"/>
      <c r="H31" s="664"/>
      <c r="I31" s="664"/>
      <c r="J31" s="664"/>
      <c r="K31" s="664"/>
      <c r="L31" s="664"/>
      <c r="M31" s="664"/>
      <c r="N31" s="664">
        <v>185</v>
      </c>
      <c r="O31" s="664">
        <v>29344.7</v>
      </c>
      <c r="P31" s="677"/>
      <c r="Q31" s="665">
        <v>158.62</v>
      </c>
    </row>
    <row r="32" spans="1:17" ht="14.4" customHeight="1" x14ac:dyDescent="0.3">
      <c r="A32" s="660" t="s">
        <v>2101</v>
      </c>
      <c r="B32" s="661" t="s">
        <v>1897</v>
      </c>
      <c r="C32" s="661" t="s">
        <v>1912</v>
      </c>
      <c r="D32" s="661" t="s">
        <v>1961</v>
      </c>
      <c r="E32" s="661" t="s">
        <v>1889</v>
      </c>
      <c r="F32" s="664"/>
      <c r="G32" s="664"/>
      <c r="H32" s="664"/>
      <c r="I32" s="664"/>
      <c r="J32" s="664"/>
      <c r="K32" s="664"/>
      <c r="L32" s="664"/>
      <c r="M32" s="664"/>
      <c r="N32" s="664">
        <v>100</v>
      </c>
      <c r="O32" s="664">
        <v>1934</v>
      </c>
      <c r="P32" s="677"/>
      <c r="Q32" s="665">
        <v>19.34</v>
      </c>
    </row>
    <row r="33" spans="1:17" ht="14.4" customHeight="1" x14ac:dyDescent="0.3">
      <c r="A33" s="660" t="s">
        <v>2101</v>
      </c>
      <c r="B33" s="661" t="s">
        <v>1897</v>
      </c>
      <c r="C33" s="661" t="s">
        <v>1972</v>
      </c>
      <c r="D33" s="661" t="s">
        <v>1973</v>
      </c>
      <c r="E33" s="661" t="s">
        <v>1974</v>
      </c>
      <c r="F33" s="664"/>
      <c r="G33" s="664"/>
      <c r="H33" s="664"/>
      <c r="I33" s="664"/>
      <c r="J33" s="664"/>
      <c r="K33" s="664"/>
      <c r="L33" s="664"/>
      <c r="M33" s="664"/>
      <c r="N33" s="664">
        <v>14</v>
      </c>
      <c r="O33" s="664">
        <v>12380.48</v>
      </c>
      <c r="P33" s="677"/>
      <c r="Q33" s="665">
        <v>884.31999999999994</v>
      </c>
    </row>
    <row r="34" spans="1:17" ht="14.4" customHeight="1" x14ac:dyDescent="0.3">
      <c r="A34" s="660" t="s">
        <v>2101</v>
      </c>
      <c r="B34" s="661" t="s">
        <v>1897</v>
      </c>
      <c r="C34" s="661" t="s">
        <v>1975</v>
      </c>
      <c r="D34" s="661" t="s">
        <v>1976</v>
      </c>
      <c r="E34" s="661" t="s">
        <v>1977</v>
      </c>
      <c r="F34" s="664">
        <v>1</v>
      </c>
      <c r="G34" s="664">
        <v>34</v>
      </c>
      <c r="H34" s="664">
        <v>1</v>
      </c>
      <c r="I34" s="664">
        <v>34</v>
      </c>
      <c r="J34" s="664"/>
      <c r="K34" s="664"/>
      <c r="L34" s="664"/>
      <c r="M34" s="664"/>
      <c r="N34" s="664"/>
      <c r="O34" s="664"/>
      <c r="P34" s="677"/>
      <c r="Q34" s="665"/>
    </row>
    <row r="35" spans="1:17" ht="14.4" customHeight="1" x14ac:dyDescent="0.3">
      <c r="A35" s="660" t="s">
        <v>2101</v>
      </c>
      <c r="B35" s="661" t="s">
        <v>1897</v>
      </c>
      <c r="C35" s="661" t="s">
        <v>1975</v>
      </c>
      <c r="D35" s="661" t="s">
        <v>1978</v>
      </c>
      <c r="E35" s="661" t="s">
        <v>1979</v>
      </c>
      <c r="F35" s="664">
        <v>22</v>
      </c>
      <c r="G35" s="664">
        <v>9218</v>
      </c>
      <c r="H35" s="664">
        <v>1</v>
      </c>
      <c r="I35" s="664">
        <v>419</v>
      </c>
      <c r="J35" s="664">
        <v>16</v>
      </c>
      <c r="K35" s="664">
        <v>6720</v>
      </c>
      <c r="L35" s="664">
        <v>0.72900846170535905</v>
      </c>
      <c r="M35" s="664">
        <v>420</v>
      </c>
      <c r="N35" s="664">
        <v>19</v>
      </c>
      <c r="O35" s="664">
        <v>8034</v>
      </c>
      <c r="P35" s="677">
        <v>0.8715556519852462</v>
      </c>
      <c r="Q35" s="665">
        <v>422.84210526315792</v>
      </c>
    </row>
    <row r="36" spans="1:17" ht="14.4" customHeight="1" x14ac:dyDescent="0.3">
      <c r="A36" s="660" t="s">
        <v>2101</v>
      </c>
      <c r="B36" s="661" t="s">
        <v>1897</v>
      </c>
      <c r="C36" s="661" t="s">
        <v>1975</v>
      </c>
      <c r="D36" s="661" t="s">
        <v>1980</v>
      </c>
      <c r="E36" s="661" t="s">
        <v>1981</v>
      </c>
      <c r="F36" s="664">
        <v>1</v>
      </c>
      <c r="G36" s="664">
        <v>162</v>
      </c>
      <c r="H36" s="664">
        <v>1</v>
      </c>
      <c r="I36" s="664">
        <v>162</v>
      </c>
      <c r="J36" s="664"/>
      <c r="K36" s="664"/>
      <c r="L36" s="664"/>
      <c r="M36" s="664"/>
      <c r="N36" s="664"/>
      <c r="O36" s="664"/>
      <c r="P36" s="677"/>
      <c r="Q36" s="665"/>
    </row>
    <row r="37" spans="1:17" ht="14.4" customHeight="1" x14ac:dyDescent="0.3">
      <c r="A37" s="660" t="s">
        <v>2101</v>
      </c>
      <c r="B37" s="661" t="s">
        <v>1897</v>
      </c>
      <c r="C37" s="661" t="s">
        <v>1975</v>
      </c>
      <c r="D37" s="661" t="s">
        <v>1984</v>
      </c>
      <c r="E37" s="661" t="s">
        <v>1985</v>
      </c>
      <c r="F37" s="664"/>
      <c r="G37" s="664"/>
      <c r="H37" s="664"/>
      <c r="I37" s="664"/>
      <c r="J37" s="664"/>
      <c r="K37" s="664"/>
      <c r="L37" s="664"/>
      <c r="M37" s="664"/>
      <c r="N37" s="664">
        <v>1</v>
      </c>
      <c r="O37" s="664">
        <v>302</v>
      </c>
      <c r="P37" s="677"/>
      <c r="Q37" s="665">
        <v>302</v>
      </c>
    </row>
    <row r="38" spans="1:17" ht="14.4" customHeight="1" x14ac:dyDescent="0.3">
      <c r="A38" s="660" t="s">
        <v>2101</v>
      </c>
      <c r="B38" s="661" t="s">
        <v>1897</v>
      </c>
      <c r="C38" s="661" t="s">
        <v>1975</v>
      </c>
      <c r="D38" s="661" t="s">
        <v>1986</v>
      </c>
      <c r="E38" s="661" t="s">
        <v>1987</v>
      </c>
      <c r="F38" s="664">
        <v>1</v>
      </c>
      <c r="G38" s="664">
        <v>1373</v>
      </c>
      <c r="H38" s="664">
        <v>1</v>
      </c>
      <c r="I38" s="664">
        <v>1373</v>
      </c>
      <c r="J38" s="664">
        <v>1</v>
      </c>
      <c r="K38" s="664">
        <v>1376</v>
      </c>
      <c r="L38" s="664">
        <v>1.0021849963583394</v>
      </c>
      <c r="M38" s="664">
        <v>1376</v>
      </c>
      <c r="N38" s="664">
        <v>1</v>
      </c>
      <c r="O38" s="664">
        <v>1376</v>
      </c>
      <c r="P38" s="677">
        <v>1.0021849963583394</v>
      </c>
      <c r="Q38" s="665">
        <v>1376</v>
      </c>
    </row>
    <row r="39" spans="1:17" ht="14.4" customHeight="1" x14ac:dyDescent="0.3">
      <c r="A39" s="660" t="s">
        <v>2101</v>
      </c>
      <c r="B39" s="661" t="s">
        <v>1897</v>
      </c>
      <c r="C39" s="661" t="s">
        <v>1975</v>
      </c>
      <c r="D39" s="661" t="s">
        <v>810</v>
      </c>
      <c r="E39" s="661" t="s">
        <v>1988</v>
      </c>
      <c r="F39" s="664">
        <v>1</v>
      </c>
      <c r="G39" s="664">
        <v>1661</v>
      </c>
      <c r="H39" s="664">
        <v>1</v>
      </c>
      <c r="I39" s="664">
        <v>1661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2101</v>
      </c>
      <c r="B40" s="661" t="s">
        <v>1897</v>
      </c>
      <c r="C40" s="661" t="s">
        <v>1975</v>
      </c>
      <c r="D40" s="661" t="s">
        <v>1991</v>
      </c>
      <c r="E40" s="661" t="s">
        <v>1992</v>
      </c>
      <c r="F40" s="664"/>
      <c r="G40" s="664"/>
      <c r="H40" s="664"/>
      <c r="I40" s="664"/>
      <c r="J40" s="664">
        <v>1</v>
      </c>
      <c r="K40" s="664">
        <v>1965</v>
      </c>
      <c r="L40" s="664"/>
      <c r="M40" s="664">
        <v>1965</v>
      </c>
      <c r="N40" s="664">
        <v>1</v>
      </c>
      <c r="O40" s="664">
        <v>1965</v>
      </c>
      <c r="P40" s="677"/>
      <c r="Q40" s="665">
        <v>1965</v>
      </c>
    </row>
    <row r="41" spans="1:17" ht="14.4" customHeight="1" x14ac:dyDescent="0.3">
      <c r="A41" s="660" t="s">
        <v>2101</v>
      </c>
      <c r="B41" s="661" t="s">
        <v>1897</v>
      </c>
      <c r="C41" s="661" t="s">
        <v>1975</v>
      </c>
      <c r="D41" s="661" t="s">
        <v>2003</v>
      </c>
      <c r="E41" s="661" t="s">
        <v>2004</v>
      </c>
      <c r="F41" s="664"/>
      <c r="G41" s="664"/>
      <c r="H41" s="664"/>
      <c r="I41" s="664"/>
      <c r="J41" s="664">
        <v>1</v>
      </c>
      <c r="K41" s="664">
        <v>1840</v>
      </c>
      <c r="L41" s="664"/>
      <c r="M41" s="664">
        <v>1840</v>
      </c>
      <c r="N41" s="664"/>
      <c r="O41" s="664"/>
      <c r="P41" s="677"/>
      <c r="Q41" s="665"/>
    </row>
    <row r="42" spans="1:17" ht="14.4" customHeight="1" x14ac:dyDescent="0.3">
      <c r="A42" s="660" t="s">
        <v>2101</v>
      </c>
      <c r="B42" s="661" t="s">
        <v>1897</v>
      </c>
      <c r="C42" s="661" t="s">
        <v>1975</v>
      </c>
      <c r="D42" s="661" t="s">
        <v>2007</v>
      </c>
      <c r="E42" s="661" t="s">
        <v>2008</v>
      </c>
      <c r="F42" s="664"/>
      <c r="G42" s="664"/>
      <c r="H42" s="664"/>
      <c r="I42" s="664"/>
      <c r="J42" s="664">
        <v>2</v>
      </c>
      <c r="K42" s="664">
        <v>2338</v>
      </c>
      <c r="L42" s="664"/>
      <c r="M42" s="664">
        <v>1169</v>
      </c>
      <c r="N42" s="664">
        <v>2</v>
      </c>
      <c r="O42" s="664">
        <v>2344</v>
      </c>
      <c r="P42" s="677"/>
      <c r="Q42" s="665">
        <v>1172</v>
      </c>
    </row>
    <row r="43" spans="1:17" ht="14.4" customHeight="1" x14ac:dyDescent="0.3">
      <c r="A43" s="660" t="s">
        <v>2101</v>
      </c>
      <c r="B43" s="661" t="s">
        <v>1897</v>
      </c>
      <c r="C43" s="661" t="s">
        <v>1975</v>
      </c>
      <c r="D43" s="661" t="s">
        <v>2011</v>
      </c>
      <c r="E43" s="661" t="s">
        <v>2012</v>
      </c>
      <c r="F43" s="664">
        <v>60</v>
      </c>
      <c r="G43" s="664">
        <v>39180</v>
      </c>
      <c r="H43" s="664">
        <v>1</v>
      </c>
      <c r="I43" s="664">
        <v>653</v>
      </c>
      <c r="J43" s="664">
        <v>58</v>
      </c>
      <c r="K43" s="664">
        <v>37932</v>
      </c>
      <c r="L43" s="664">
        <v>0.96814701378254209</v>
      </c>
      <c r="M43" s="664">
        <v>654</v>
      </c>
      <c r="N43" s="664">
        <v>53</v>
      </c>
      <c r="O43" s="664">
        <v>34791</v>
      </c>
      <c r="P43" s="677">
        <v>0.88797856049004598</v>
      </c>
      <c r="Q43" s="665">
        <v>656.43396226415098</v>
      </c>
    </row>
    <row r="44" spans="1:17" ht="14.4" customHeight="1" x14ac:dyDescent="0.3">
      <c r="A44" s="660" t="s">
        <v>2101</v>
      </c>
      <c r="B44" s="661" t="s">
        <v>1897</v>
      </c>
      <c r="C44" s="661" t="s">
        <v>1975</v>
      </c>
      <c r="D44" s="661" t="s">
        <v>2013</v>
      </c>
      <c r="E44" s="661" t="s">
        <v>2014</v>
      </c>
      <c r="F44" s="664"/>
      <c r="G44" s="664"/>
      <c r="H44" s="664"/>
      <c r="I44" s="664"/>
      <c r="J44" s="664"/>
      <c r="K44" s="664"/>
      <c r="L44" s="664"/>
      <c r="M44" s="664"/>
      <c r="N44" s="664">
        <v>1</v>
      </c>
      <c r="O44" s="664">
        <v>688</v>
      </c>
      <c r="P44" s="677"/>
      <c r="Q44" s="665">
        <v>688</v>
      </c>
    </row>
    <row r="45" spans="1:17" ht="14.4" customHeight="1" x14ac:dyDescent="0.3">
      <c r="A45" s="660" t="s">
        <v>2101</v>
      </c>
      <c r="B45" s="661" t="s">
        <v>1897</v>
      </c>
      <c r="C45" s="661" t="s">
        <v>1975</v>
      </c>
      <c r="D45" s="661" t="s">
        <v>2017</v>
      </c>
      <c r="E45" s="661" t="s">
        <v>2018</v>
      </c>
      <c r="F45" s="664">
        <v>247</v>
      </c>
      <c r="G45" s="664">
        <v>432497</v>
      </c>
      <c r="H45" s="664">
        <v>1</v>
      </c>
      <c r="I45" s="664">
        <v>1751</v>
      </c>
      <c r="J45" s="664">
        <v>264</v>
      </c>
      <c r="K45" s="664">
        <v>463056</v>
      </c>
      <c r="L45" s="664">
        <v>1.0706571375061562</v>
      </c>
      <c r="M45" s="664">
        <v>1754</v>
      </c>
      <c r="N45" s="664">
        <v>300</v>
      </c>
      <c r="O45" s="664">
        <v>527556</v>
      </c>
      <c r="P45" s="677">
        <v>1.2197911199384042</v>
      </c>
      <c r="Q45" s="665">
        <v>1758.52</v>
      </c>
    </row>
    <row r="46" spans="1:17" ht="14.4" customHeight="1" x14ac:dyDescent="0.3">
      <c r="A46" s="660" t="s">
        <v>2101</v>
      </c>
      <c r="B46" s="661" t="s">
        <v>1897</v>
      </c>
      <c r="C46" s="661" t="s">
        <v>1975</v>
      </c>
      <c r="D46" s="661" t="s">
        <v>2019</v>
      </c>
      <c r="E46" s="661" t="s">
        <v>2020</v>
      </c>
      <c r="F46" s="664">
        <v>206</v>
      </c>
      <c r="G46" s="664">
        <v>84254</v>
      </c>
      <c r="H46" s="664">
        <v>1</v>
      </c>
      <c r="I46" s="664">
        <v>409</v>
      </c>
      <c r="J46" s="664">
        <v>204</v>
      </c>
      <c r="K46" s="664">
        <v>83640</v>
      </c>
      <c r="L46" s="664">
        <v>0.99271251216559453</v>
      </c>
      <c r="M46" s="664">
        <v>410</v>
      </c>
      <c r="N46" s="664">
        <v>224</v>
      </c>
      <c r="O46" s="664">
        <v>92178</v>
      </c>
      <c r="P46" s="677">
        <v>1.094048947230992</v>
      </c>
      <c r="Q46" s="665">
        <v>411.50892857142856</v>
      </c>
    </row>
    <row r="47" spans="1:17" ht="14.4" customHeight="1" x14ac:dyDescent="0.3">
      <c r="A47" s="660" t="s">
        <v>2101</v>
      </c>
      <c r="B47" s="661" t="s">
        <v>1897</v>
      </c>
      <c r="C47" s="661" t="s">
        <v>1975</v>
      </c>
      <c r="D47" s="661" t="s">
        <v>2023</v>
      </c>
      <c r="E47" s="661" t="s">
        <v>2024</v>
      </c>
      <c r="F47" s="664">
        <v>3</v>
      </c>
      <c r="G47" s="664">
        <v>25464</v>
      </c>
      <c r="H47" s="664">
        <v>1</v>
      </c>
      <c r="I47" s="664">
        <v>8488</v>
      </c>
      <c r="J47" s="664">
        <v>4</v>
      </c>
      <c r="K47" s="664">
        <v>33964</v>
      </c>
      <c r="L47" s="664">
        <v>1.3338045868677348</v>
      </c>
      <c r="M47" s="664">
        <v>8491</v>
      </c>
      <c r="N47" s="664">
        <v>5</v>
      </c>
      <c r="O47" s="664">
        <v>42473</v>
      </c>
      <c r="P47" s="677">
        <v>1.6679626138862709</v>
      </c>
      <c r="Q47" s="665">
        <v>8494.6</v>
      </c>
    </row>
    <row r="48" spans="1:17" ht="14.4" customHeight="1" x14ac:dyDescent="0.3">
      <c r="A48" s="660" t="s">
        <v>2101</v>
      </c>
      <c r="B48" s="661" t="s">
        <v>1897</v>
      </c>
      <c r="C48" s="661" t="s">
        <v>1975</v>
      </c>
      <c r="D48" s="661" t="s">
        <v>2025</v>
      </c>
      <c r="E48" s="661" t="s">
        <v>2026</v>
      </c>
      <c r="F48" s="664"/>
      <c r="G48" s="664"/>
      <c r="H48" s="664"/>
      <c r="I48" s="664"/>
      <c r="J48" s="664">
        <v>14</v>
      </c>
      <c r="K48" s="664">
        <v>200592</v>
      </c>
      <c r="L48" s="664"/>
      <c r="M48" s="664">
        <v>14328</v>
      </c>
      <c r="N48" s="664">
        <v>14</v>
      </c>
      <c r="O48" s="664">
        <v>200672</v>
      </c>
      <c r="P48" s="677"/>
      <c r="Q48" s="665">
        <v>14333.714285714286</v>
      </c>
    </row>
    <row r="49" spans="1:17" ht="14.4" customHeight="1" x14ac:dyDescent="0.3">
      <c r="A49" s="660" t="s">
        <v>2101</v>
      </c>
      <c r="B49" s="661" t="s">
        <v>1897</v>
      </c>
      <c r="C49" s="661" t="s">
        <v>1975</v>
      </c>
      <c r="D49" s="661" t="s">
        <v>2031</v>
      </c>
      <c r="E49" s="661" t="s">
        <v>1889</v>
      </c>
      <c r="F49" s="664">
        <v>13</v>
      </c>
      <c r="G49" s="664">
        <v>188790</v>
      </c>
      <c r="H49" s="664">
        <v>1</v>
      </c>
      <c r="I49" s="664">
        <v>14522.307692307691</v>
      </c>
      <c r="J49" s="664"/>
      <c r="K49" s="664"/>
      <c r="L49" s="664"/>
      <c r="M49" s="664"/>
      <c r="N49" s="664"/>
      <c r="O49" s="664"/>
      <c r="P49" s="677"/>
      <c r="Q49" s="665"/>
    </row>
    <row r="50" spans="1:17" ht="14.4" customHeight="1" x14ac:dyDescent="0.3">
      <c r="A50" s="660" t="s">
        <v>2101</v>
      </c>
      <c r="B50" s="661" t="s">
        <v>1897</v>
      </c>
      <c r="C50" s="661" t="s">
        <v>1975</v>
      </c>
      <c r="D50" s="661" t="s">
        <v>2036</v>
      </c>
      <c r="E50" s="661" t="s">
        <v>2037</v>
      </c>
      <c r="F50" s="664">
        <v>58</v>
      </c>
      <c r="G50" s="664">
        <v>33524</v>
      </c>
      <c r="H50" s="664">
        <v>1</v>
      </c>
      <c r="I50" s="664">
        <v>578</v>
      </c>
      <c r="J50" s="664">
        <v>57</v>
      </c>
      <c r="K50" s="664">
        <v>33060</v>
      </c>
      <c r="L50" s="664">
        <v>0.98615916955017302</v>
      </c>
      <c r="M50" s="664">
        <v>580</v>
      </c>
      <c r="N50" s="664">
        <v>50</v>
      </c>
      <c r="O50" s="664">
        <v>29124</v>
      </c>
      <c r="P50" s="677">
        <v>0.86875074573439925</v>
      </c>
      <c r="Q50" s="665">
        <v>582.48</v>
      </c>
    </row>
    <row r="51" spans="1:17" ht="14.4" customHeight="1" x14ac:dyDescent="0.3">
      <c r="A51" s="660" t="s">
        <v>2101</v>
      </c>
      <c r="B51" s="661" t="s">
        <v>1897</v>
      </c>
      <c r="C51" s="661" t="s">
        <v>1975</v>
      </c>
      <c r="D51" s="661" t="s">
        <v>2044</v>
      </c>
      <c r="E51" s="661" t="s">
        <v>2045</v>
      </c>
      <c r="F51" s="664"/>
      <c r="G51" s="664"/>
      <c r="H51" s="664"/>
      <c r="I51" s="664"/>
      <c r="J51" s="664">
        <v>4</v>
      </c>
      <c r="K51" s="664">
        <v>5144</v>
      </c>
      <c r="L51" s="664"/>
      <c r="M51" s="664">
        <v>1286</v>
      </c>
      <c r="N51" s="664">
        <v>5</v>
      </c>
      <c r="O51" s="664">
        <v>6454</v>
      </c>
      <c r="P51" s="677"/>
      <c r="Q51" s="665">
        <v>1290.8</v>
      </c>
    </row>
    <row r="52" spans="1:17" ht="14.4" customHeight="1" x14ac:dyDescent="0.3">
      <c r="A52" s="660" t="s">
        <v>2101</v>
      </c>
      <c r="B52" s="661" t="s">
        <v>1897</v>
      </c>
      <c r="C52" s="661" t="s">
        <v>1975</v>
      </c>
      <c r="D52" s="661" t="s">
        <v>2046</v>
      </c>
      <c r="E52" s="661" t="s">
        <v>2047</v>
      </c>
      <c r="F52" s="664">
        <v>87</v>
      </c>
      <c r="G52" s="664">
        <v>42282</v>
      </c>
      <c r="H52" s="664">
        <v>1</v>
      </c>
      <c r="I52" s="664">
        <v>486</v>
      </c>
      <c r="J52" s="664">
        <v>86</v>
      </c>
      <c r="K52" s="664">
        <v>41882</v>
      </c>
      <c r="L52" s="664">
        <v>0.99053970956908377</v>
      </c>
      <c r="M52" s="664">
        <v>487</v>
      </c>
      <c r="N52" s="664">
        <v>103</v>
      </c>
      <c r="O52" s="664">
        <v>50333</v>
      </c>
      <c r="P52" s="677">
        <v>1.1904119956482664</v>
      </c>
      <c r="Q52" s="665">
        <v>488.66990291262135</v>
      </c>
    </row>
    <row r="53" spans="1:17" ht="14.4" customHeight="1" x14ac:dyDescent="0.3">
      <c r="A53" s="660" t="s">
        <v>2101</v>
      </c>
      <c r="B53" s="661" t="s">
        <v>1897</v>
      </c>
      <c r="C53" s="661" t="s">
        <v>1975</v>
      </c>
      <c r="D53" s="661" t="s">
        <v>2048</v>
      </c>
      <c r="E53" s="661" t="s">
        <v>2049</v>
      </c>
      <c r="F53" s="664"/>
      <c r="G53" s="664"/>
      <c r="H53" s="664"/>
      <c r="I53" s="664"/>
      <c r="J53" s="664"/>
      <c r="K53" s="664"/>
      <c r="L53" s="664"/>
      <c r="M53" s="664"/>
      <c r="N53" s="664">
        <v>2</v>
      </c>
      <c r="O53" s="664">
        <v>4506</v>
      </c>
      <c r="P53" s="677"/>
      <c r="Q53" s="665">
        <v>2253</v>
      </c>
    </row>
    <row r="54" spans="1:17" ht="14.4" customHeight="1" x14ac:dyDescent="0.3">
      <c r="A54" s="660" t="s">
        <v>2101</v>
      </c>
      <c r="B54" s="661" t="s">
        <v>1897</v>
      </c>
      <c r="C54" s="661" t="s">
        <v>1975</v>
      </c>
      <c r="D54" s="661" t="s">
        <v>2050</v>
      </c>
      <c r="E54" s="661" t="s">
        <v>2051</v>
      </c>
      <c r="F54" s="664">
        <v>2</v>
      </c>
      <c r="G54" s="664">
        <v>5058</v>
      </c>
      <c r="H54" s="664">
        <v>1</v>
      </c>
      <c r="I54" s="664">
        <v>2529</v>
      </c>
      <c r="J54" s="664">
        <v>1</v>
      </c>
      <c r="K54" s="664">
        <v>2535</v>
      </c>
      <c r="L54" s="664">
        <v>0.50118623962040332</v>
      </c>
      <c r="M54" s="664">
        <v>2535</v>
      </c>
      <c r="N54" s="664"/>
      <c r="O54" s="664"/>
      <c r="P54" s="677"/>
      <c r="Q54" s="665"/>
    </row>
    <row r="55" spans="1:17" ht="14.4" customHeight="1" x14ac:dyDescent="0.3">
      <c r="A55" s="660" t="s">
        <v>2101</v>
      </c>
      <c r="B55" s="661" t="s">
        <v>1897</v>
      </c>
      <c r="C55" s="661" t="s">
        <v>1975</v>
      </c>
      <c r="D55" s="661" t="s">
        <v>2066</v>
      </c>
      <c r="E55" s="661" t="s">
        <v>2067</v>
      </c>
      <c r="F55" s="664">
        <v>1</v>
      </c>
      <c r="G55" s="664">
        <v>690</v>
      </c>
      <c r="H55" s="664">
        <v>1</v>
      </c>
      <c r="I55" s="664">
        <v>690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2102</v>
      </c>
      <c r="B56" s="661" t="s">
        <v>1897</v>
      </c>
      <c r="C56" s="661" t="s">
        <v>1898</v>
      </c>
      <c r="D56" s="661" t="s">
        <v>1899</v>
      </c>
      <c r="E56" s="661" t="s">
        <v>977</v>
      </c>
      <c r="F56" s="664"/>
      <c r="G56" s="664"/>
      <c r="H56" s="664"/>
      <c r="I56" s="664"/>
      <c r="J56" s="664">
        <v>1.9</v>
      </c>
      <c r="K56" s="664">
        <v>3749.66</v>
      </c>
      <c r="L56" s="664"/>
      <c r="M56" s="664">
        <v>1973.5052631578947</v>
      </c>
      <c r="N56" s="664">
        <v>0.5</v>
      </c>
      <c r="O56" s="664">
        <v>989.02</v>
      </c>
      <c r="P56" s="677"/>
      <c r="Q56" s="665">
        <v>1978.04</v>
      </c>
    </row>
    <row r="57" spans="1:17" ht="14.4" customHeight="1" x14ac:dyDescent="0.3">
      <c r="A57" s="660" t="s">
        <v>2102</v>
      </c>
      <c r="B57" s="661" t="s">
        <v>1897</v>
      </c>
      <c r="C57" s="661" t="s">
        <v>1898</v>
      </c>
      <c r="D57" s="661" t="s">
        <v>1903</v>
      </c>
      <c r="E57" s="661" t="s">
        <v>1889</v>
      </c>
      <c r="F57" s="664">
        <v>0.4</v>
      </c>
      <c r="G57" s="664">
        <v>433.06</v>
      </c>
      <c r="H57" s="664">
        <v>1</v>
      </c>
      <c r="I57" s="664">
        <v>1082.6499999999999</v>
      </c>
      <c r="J57" s="664">
        <v>0.2</v>
      </c>
      <c r="K57" s="664">
        <v>218.43</v>
      </c>
      <c r="L57" s="664">
        <v>0.50438738281069595</v>
      </c>
      <c r="M57" s="664">
        <v>1092.1499999999999</v>
      </c>
      <c r="N57" s="664"/>
      <c r="O57" s="664"/>
      <c r="P57" s="677"/>
      <c r="Q57" s="665"/>
    </row>
    <row r="58" spans="1:17" ht="14.4" customHeight="1" x14ac:dyDescent="0.3">
      <c r="A58" s="660" t="s">
        <v>2102</v>
      </c>
      <c r="B58" s="661" t="s">
        <v>1897</v>
      </c>
      <c r="C58" s="661" t="s">
        <v>1898</v>
      </c>
      <c r="D58" s="661" t="s">
        <v>1903</v>
      </c>
      <c r="E58" s="661" t="s">
        <v>988</v>
      </c>
      <c r="F58" s="664"/>
      <c r="G58" s="664"/>
      <c r="H58" s="664"/>
      <c r="I58" s="664"/>
      <c r="J58" s="664">
        <v>0.4</v>
      </c>
      <c r="K58" s="664">
        <v>433.06</v>
      </c>
      <c r="L58" s="664"/>
      <c r="M58" s="664">
        <v>1082.6499999999999</v>
      </c>
      <c r="N58" s="664">
        <v>1.2</v>
      </c>
      <c r="O58" s="664">
        <v>1310.5900000000001</v>
      </c>
      <c r="P58" s="677"/>
      <c r="Q58" s="665">
        <v>1092.1583333333335</v>
      </c>
    </row>
    <row r="59" spans="1:17" ht="14.4" customHeight="1" x14ac:dyDescent="0.3">
      <c r="A59" s="660" t="s">
        <v>2102</v>
      </c>
      <c r="B59" s="661" t="s">
        <v>1897</v>
      </c>
      <c r="C59" s="661" t="s">
        <v>1898</v>
      </c>
      <c r="D59" s="661" t="s">
        <v>1904</v>
      </c>
      <c r="E59" s="661" t="s">
        <v>988</v>
      </c>
      <c r="F59" s="664">
        <v>8.7000000000000011</v>
      </c>
      <c r="G59" s="664">
        <v>18838.27</v>
      </c>
      <c r="H59" s="664">
        <v>1</v>
      </c>
      <c r="I59" s="664">
        <v>2165.3183908045976</v>
      </c>
      <c r="J59" s="664">
        <v>17.849999999999994</v>
      </c>
      <c r="K59" s="664">
        <v>38862.720000000001</v>
      </c>
      <c r="L59" s="664">
        <v>2.0629665038243958</v>
      </c>
      <c r="M59" s="664">
        <v>2177.1831932773116</v>
      </c>
      <c r="N59" s="664">
        <v>10.6</v>
      </c>
      <c r="O59" s="664">
        <v>23153.74</v>
      </c>
      <c r="P59" s="677">
        <v>1.2290799526708132</v>
      </c>
      <c r="Q59" s="665">
        <v>2184.3150943396226</v>
      </c>
    </row>
    <row r="60" spans="1:17" ht="14.4" customHeight="1" x14ac:dyDescent="0.3">
      <c r="A60" s="660" t="s">
        <v>2102</v>
      </c>
      <c r="B60" s="661" t="s">
        <v>1897</v>
      </c>
      <c r="C60" s="661" t="s">
        <v>1898</v>
      </c>
      <c r="D60" s="661" t="s">
        <v>1905</v>
      </c>
      <c r="E60" s="661" t="s">
        <v>984</v>
      </c>
      <c r="F60" s="664">
        <v>0.49999999999999994</v>
      </c>
      <c r="G60" s="664">
        <v>468.2999999999999</v>
      </c>
      <c r="H60" s="664">
        <v>1</v>
      </c>
      <c r="I60" s="664">
        <v>936.59999999999991</v>
      </c>
      <c r="J60" s="664">
        <v>0.75</v>
      </c>
      <c r="K60" s="664">
        <v>706.96</v>
      </c>
      <c r="L60" s="664">
        <v>1.5096305786888751</v>
      </c>
      <c r="M60" s="664">
        <v>942.61333333333334</v>
      </c>
      <c r="N60" s="664">
        <v>0.13</v>
      </c>
      <c r="O60" s="664">
        <v>118.1</v>
      </c>
      <c r="P60" s="677">
        <v>0.25218876788383521</v>
      </c>
      <c r="Q60" s="665">
        <v>908.46153846153834</v>
      </c>
    </row>
    <row r="61" spans="1:17" ht="14.4" customHeight="1" x14ac:dyDescent="0.3">
      <c r="A61" s="660" t="s">
        <v>2102</v>
      </c>
      <c r="B61" s="661" t="s">
        <v>1897</v>
      </c>
      <c r="C61" s="661" t="s">
        <v>1898</v>
      </c>
      <c r="D61" s="661" t="s">
        <v>1909</v>
      </c>
      <c r="E61" s="661" t="s">
        <v>1889</v>
      </c>
      <c r="F61" s="664">
        <v>0.45</v>
      </c>
      <c r="G61" s="664">
        <v>441.19</v>
      </c>
      <c r="H61" s="664">
        <v>1</v>
      </c>
      <c r="I61" s="664">
        <v>980.42222222222222</v>
      </c>
      <c r="J61" s="664"/>
      <c r="K61" s="664"/>
      <c r="L61" s="664"/>
      <c r="M61" s="664"/>
      <c r="N61" s="664"/>
      <c r="O61" s="664"/>
      <c r="P61" s="677"/>
      <c r="Q61" s="665"/>
    </row>
    <row r="62" spans="1:17" ht="14.4" customHeight="1" x14ac:dyDescent="0.3">
      <c r="A62" s="660" t="s">
        <v>2102</v>
      </c>
      <c r="B62" s="661" t="s">
        <v>1897</v>
      </c>
      <c r="C62" s="661" t="s">
        <v>1912</v>
      </c>
      <c r="D62" s="661" t="s">
        <v>1915</v>
      </c>
      <c r="E62" s="661" t="s">
        <v>1889</v>
      </c>
      <c r="F62" s="664">
        <v>170</v>
      </c>
      <c r="G62" s="664">
        <v>319.60000000000002</v>
      </c>
      <c r="H62" s="664">
        <v>1</v>
      </c>
      <c r="I62" s="664">
        <v>1.8800000000000001</v>
      </c>
      <c r="J62" s="664"/>
      <c r="K62" s="664"/>
      <c r="L62" s="664"/>
      <c r="M62" s="664"/>
      <c r="N62" s="664"/>
      <c r="O62" s="664"/>
      <c r="P62" s="677"/>
      <c r="Q62" s="665"/>
    </row>
    <row r="63" spans="1:17" ht="14.4" customHeight="1" x14ac:dyDescent="0.3">
      <c r="A63" s="660" t="s">
        <v>2102</v>
      </c>
      <c r="B63" s="661" t="s">
        <v>1897</v>
      </c>
      <c r="C63" s="661" t="s">
        <v>1912</v>
      </c>
      <c r="D63" s="661" t="s">
        <v>1917</v>
      </c>
      <c r="E63" s="661" t="s">
        <v>1889</v>
      </c>
      <c r="F63" s="664">
        <v>7795</v>
      </c>
      <c r="G63" s="664">
        <v>35982.550000000003</v>
      </c>
      <c r="H63" s="664">
        <v>1</v>
      </c>
      <c r="I63" s="664">
        <v>4.6161064785118668</v>
      </c>
      <c r="J63" s="664">
        <v>6935</v>
      </c>
      <c r="K63" s="664">
        <v>33133.400000000009</v>
      </c>
      <c r="L63" s="664">
        <v>0.92081856344255775</v>
      </c>
      <c r="M63" s="664">
        <v>4.7777072819033899</v>
      </c>
      <c r="N63" s="664">
        <v>6650</v>
      </c>
      <c r="O63" s="664">
        <v>33915</v>
      </c>
      <c r="P63" s="677">
        <v>0.94254020351531498</v>
      </c>
      <c r="Q63" s="665">
        <v>5.0999999999999996</v>
      </c>
    </row>
    <row r="64" spans="1:17" ht="14.4" customHeight="1" x14ac:dyDescent="0.3">
      <c r="A64" s="660" t="s">
        <v>2102</v>
      </c>
      <c r="B64" s="661" t="s">
        <v>1897</v>
      </c>
      <c r="C64" s="661" t="s">
        <v>1912</v>
      </c>
      <c r="D64" s="661" t="s">
        <v>1917</v>
      </c>
      <c r="E64" s="661" t="s">
        <v>1918</v>
      </c>
      <c r="F64" s="664">
        <v>5150</v>
      </c>
      <c r="G64" s="664">
        <v>24022.399999999998</v>
      </c>
      <c r="H64" s="664">
        <v>1</v>
      </c>
      <c r="I64" s="664">
        <v>4.6645436893203875</v>
      </c>
      <c r="J64" s="664">
        <v>3690</v>
      </c>
      <c r="K64" s="664">
        <v>18624</v>
      </c>
      <c r="L64" s="664">
        <v>0.77527640868522718</v>
      </c>
      <c r="M64" s="664">
        <v>5.0471544715447152</v>
      </c>
      <c r="N64" s="664">
        <v>2790</v>
      </c>
      <c r="O64" s="664">
        <v>14559.000000000002</v>
      </c>
      <c r="P64" s="677">
        <v>0.60605934461169586</v>
      </c>
      <c r="Q64" s="665">
        <v>5.2182795698924735</v>
      </c>
    </row>
    <row r="65" spans="1:17" ht="14.4" customHeight="1" x14ac:dyDescent="0.3">
      <c r="A65" s="660" t="s">
        <v>2102</v>
      </c>
      <c r="B65" s="661" t="s">
        <v>1897</v>
      </c>
      <c r="C65" s="661" t="s">
        <v>1912</v>
      </c>
      <c r="D65" s="661" t="s">
        <v>1923</v>
      </c>
      <c r="E65" s="661" t="s">
        <v>1889</v>
      </c>
      <c r="F65" s="664"/>
      <c r="G65" s="664"/>
      <c r="H65" s="664"/>
      <c r="I65" s="664"/>
      <c r="J65" s="664">
        <v>300</v>
      </c>
      <c r="K65" s="664">
        <v>1659</v>
      </c>
      <c r="L65" s="664"/>
      <c r="M65" s="664">
        <v>5.53</v>
      </c>
      <c r="N65" s="664"/>
      <c r="O65" s="664"/>
      <c r="P65" s="677"/>
      <c r="Q65" s="665"/>
    </row>
    <row r="66" spans="1:17" ht="14.4" customHeight="1" x14ac:dyDescent="0.3">
      <c r="A66" s="660" t="s">
        <v>2102</v>
      </c>
      <c r="B66" s="661" t="s">
        <v>1897</v>
      </c>
      <c r="C66" s="661" t="s">
        <v>1912</v>
      </c>
      <c r="D66" s="661" t="s">
        <v>1923</v>
      </c>
      <c r="E66" s="661" t="s">
        <v>1924</v>
      </c>
      <c r="F66" s="664">
        <v>1700</v>
      </c>
      <c r="G66" s="664">
        <v>9401</v>
      </c>
      <c r="H66" s="664">
        <v>1</v>
      </c>
      <c r="I66" s="664">
        <v>5.53</v>
      </c>
      <c r="J66" s="664"/>
      <c r="K66" s="664"/>
      <c r="L66" s="664"/>
      <c r="M66" s="664"/>
      <c r="N66" s="664">
        <v>1669</v>
      </c>
      <c r="O66" s="664">
        <v>9589.7800000000007</v>
      </c>
      <c r="P66" s="677">
        <v>1.0200808424635677</v>
      </c>
      <c r="Q66" s="665">
        <v>5.7458238466147398</v>
      </c>
    </row>
    <row r="67" spans="1:17" ht="14.4" customHeight="1" x14ac:dyDescent="0.3">
      <c r="A67" s="660" t="s">
        <v>2102</v>
      </c>
      <c r="B67" s="661" t="s">
        <v>1897</v>
      </c>
      <c r="C67" s="661" t="s">
        <v>1912</v>
      </c>
      <c r="D67" s="661" t="s">
        <v>1937</v>
      </c>
      <c r="E67" s="661" t="s">
        <v>1938</v>
      </c>
      <c r="F67" s="664"/>
      <c r="G67" s="664"/>
      <c r="H67" s="664"/>
      <c r="I67" s="664"/>
      <c r="J67" s="664">
        <v>600</v>
      </c>
      <c r="K67" s="664">
        <v>4062</v>
      </c>
      <c r="L67" s="664"/>
      <c r="M67" s="664">
        <v>6.77</v>
      </c>
      <c r="N67" s="664"/>
      <c r="O67" s="664"/>
      <c r="P67" s="677"/>
      <c r="Q67" s="665"/>
    </row>
    <row r="68" spans="1:17" ht="14.4" customHeight="1" x14ac:dyDescent="0.3">
      <c r="A68" s="660" t="s">
        <v>2102</v>
      </c>
      <c r="B68" s="661" t="s">
        <v>1897</v>
      </c>
      <c r="C68" s="661" t="s">
        <v>1912</v>
      </c>
      <c r="D68" s="661" t="s">
        <v>1939</v>
      </c>
      <c r="E68" s="661" t="s">
        <v>1889</v>
      </c>
      <c r="F68" s="664">
        <v>2000</v>
      </c>
      <c r="G68" s="664">
        <v>32625</v>
      </c>
      <c r="H68" s="664">
        <v>1</v>
      </c>
      <c r="I68" s="664">
        <v>16.3125</v>
      </c>
      <c r="J68" s="664"/>
      <c r="K68" s="664"/>
      <c r="L68" s="664"/>
      <c r="M68" s="664"/>
      <c r="N68" s="664"/>
      <c r="O68" s="664"/>
      <c r="P68" s="677"/>
      <c r="Q68" s="665"/>
    </row>
    <row r="69" spans="1:17" ht="14.4" customHeight="1" x14ac:dyDescent="0.3">
      <c r="A69" s="660" t="s">
        <v>2102</v>
      </c>
      <c r="B69" s="661" t="s">
        <v>1897</v>
      </c>
      <c r="C69" s="661" t="s">
        <v>1912</v>
      </c>
      <c r="D69" s="661" t="s">
        <v>1939</v>
      </c>
      <c r="E69" s="661" t="s">
        <v>1940</v>
      </c>
      <c r="F69" s="664">
        <v>525</v>
      </c>
      <c r="G69" s="664">
        <v>8841</v>
      </c>
      <c r="H69" s="664">
        <v>1</v>
      </c>
      <c r="I69" s="664">
        <v>16.84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2102</v>
      </c>
      <c r="B70" s="661" t="s">
        <v>1897</v>
      </c>
      <c r="C70" s="661" t="s">
        <v>1912</v>
      </c>
      <c r="D70" s="661" t="s">
        <v>1944</v>
      </c>
      <c r="E70" s="661" t="s">
        <v>1889</v>
      </c>
      <c r="F70" s="664">
        <v>35</v>
      </c>
      <c r="G70" s="664">
        <v>76348.50999999998</v>
      </c>
      <c r="H70" s="664">
        <v>1</v>
      </c>
      <c r="I70" s="664">
        <v>2181.3859999999995</v>
      </c>
      <c r="J70" s="664">
        <v>24</v>
      </c>
      <c r="K70" s="664">
        <v>54887.520000000004</v>
      </c>
      <c r="L70" s="664">
        <v>0.71890754646030441</v>
      </c>
      <c r="M70" s="664">
        <v>2286.98</v>
      </c>
      <c r="N70" s="664">
        <v>25</v>
      </c>
      <c r="O70" s="664">
        <v>54853.66</v>
      </c>
      <c r="P70" s="677">
        <v>0.71846405384990508</v>
      </c>
      <c r="Q70" s="665">
        <v>2194.1464000000001</v>
      </c>
    </row>
    <row r="71" spans="1:17" ht="14.4" customHeight="1" x14ac:dyDescent="0.3">
      <c r="A71" s="660" t="s">
        <v>2102</v>
      </c>
      <c r="B71" s="661" t="s">
        <v>1897</v>
      </c>
      <c r="C71" s="661" t="s">
        <v>1912</v>
      </c>
      <c r="D71" s="661" t="s">
        <v>1944</v>
      </c>
      <c r="E71" s="661" t="s">
        <v>1945</v>
      </c>
      <c r="F71" s="664">
        <v>18</v>
      </c>
      <c r="G71" s="664">
        <v>40514.759999999995</v>
      </c>
      <c r="H71" s="664">
        <v>1</v>
      </c>
      <c r="I71" s="664">
        <v>2250.8199999999997</v>
      </c>
      <c r="J71" s="664">
        <v>13</v>
      </c>
      <c r="K71" s="664">
        <v>28852.149999999998</v>
      </c>
      <c r="L71" s="664">
        <v>0.71213923024596471</v>
      </c>
      <c r="M71" s="664">
        <v>2219.3961538461535</v>
      </c>
      <c r="N71" s="664">
        <v>10</v>
      </c>
      <c r="O71" s="664">
        <v>21935.800000000003</v>
      </c>
      <c r="P71" s="677">
        <v>0.54142737116053519</v>
      </c>
      <c r="Q71" s="665">
        <v>2193.5800000000004</v>
      </c>
    </row>
    <row r="72" spans="1:17" ht="14.4" customHeight="1" x14ac:dyDescent="0.3">
      <c r="A72" s="660" t="s">
        <v>2102</v>
      </c>
      <c r="B72" s="661" t="s">
        <v>1897</v>
      </c>
      <c r="C72" s="661" t="s">
        <v>1912</v>
      </c>
      <c r="D72" s="661" t="s">
        <v>1948</v>
      </c>
      <c r="E72" s="661" t="s">
        <v>1889</v>
      </c>
      <c r="F72" s="664">
        <v>660</v>
      </c>
      <c r="G72" s="664">
        <v>2013</v>
      </c>
      <c r="H72" s="664">
        <v>1</v>
      </c>
      <c r="I72" s="664">
        <v>3.05</v>
      </c>
      <c r="J72" s="664">
        <v>654</v>
      </c>
      <c r="K72" s="664">
        <v>2040.48</v>
      </c>
      <c r="L72" s="664">
        <v>1.0136512667660209</v>
      </c>
      <c r="M72" s="664">
        <v>3.12</v>
      </c>
      <c r="N72" s="664">
        <v>1313</v>
      </c>
      <c r="O72" s="664">
        <v>4280.38</v>
      </c>
      <c r="P72" s="677">
        <v>2.1263686040735221</v>
      </c>
      <c r="Q72" s="665">
        <v>3.2600000000000002</v>
      </c>
    </row>
    <row r="73" spans="1:17" ht="14.4" customHeight="1" x14ac:dyDescent="0.3">
      <c r="A73" s="660" t="s">
        <v>2102</v>
      </c>
      <c r="B73" s="661" t="s">
        <v>1897</v>
      </c>
      <c r="C73" s="661" t="s">
        <v>1912</v>
      </c>
      <c r="D73" s="661" t="s">
        <v>1948</v>
      </c>
      <c r="E73" s="661" t="s">
        <v>1949</v>
      </c>
      <c r="F73" s="664"/>
      <c r="G73" s="664"/>
      <c r="H73" s="664"/>
      <c r="I73" s="664"/>
      <c r="J73" s="664">
        <v>2224</v>
      </c>
      <c r="K73" s="664">
        <v>7129.8399999999992</v>
      </c>
      <c r="L73" s="664"/>
      <c r="M73" s="664">
        <v>3.2058633093525177</v>
      </c>
      <c r="N73" s="664"/>
      <c r="O73" s="664"/>
      <c r="P73" s="677"/>
      <c r="Q73" s="665"/>
    </row>
    <row r="74" spans="1:17" ht="14.4" customHeight="1" x14ac:dyDescent="0.3">
      <c r="A74" s="660" t="s">
        <v>2102</v>
      </c>
      <c r="B74" s="661" t="s">
        <v>1897</v>
      </c>
      <c r="C74" s="661" t="s">
        <v>1912</v>
      </c>
      <c r="D74" s="661" t="s">
        <v>1956</v>
      </c>
      <c r="E74" s="661" t="s">
        <v>1889</v>
      </c>
      <c r="F74" s="664">
        <v>4156</v>
      </c>
      <c r="G74" s="664">
        <v>132183.58000000002</v>
      </c>
      <c r="H74" s="664">
        <v>1</v>
      </c>
      <c r="I74" s="664">
        <v>31.805481231953806</v>
      </c>
      <c r="J74" s="664">
        <v>10989</v>
      </c>
      <c r="K74" s="664">
        <v>364838.57999999996</v>
      </c>
      <c r="L74" s="664">
        <v>2.7600900202581888</v>
      </c>
      <c r="M74" s="664">
        <v>33.200343980343973</v>
      </c>
      <c r="N74" s="664">
        <v>9037</v>
      </c>
      <c r="O74" s="664">
        <v>300932.09999999998</v>
      </c>
      <c r="P74" s="677">
        <v>2.2766224065046501</v>
      </c>
      <c r="Q74" s="665">
        <v>33.299999999999997</v>
      </c>
    </row>
    <row r="75" spans="1:17" ht="14.4" customHeight="1" x14ac:dyDescent="0.3">
      <c r="A75" s="660" t="s">
        <v>2102</v>
      </c>
      <c r="B75" s="661" t="s">
        <v>1897</v>
      </c>
      <c r="C75" s="661" t="s">
        <v>1912</v>
      </c>
      <c r="D75" s="661" t="s">
        <v>1956</v>
      </c>
      <c r="E75" s="661" t="s">
        <v>1957</v>
      </c>
      <c r="F75" s="664">
        <v>4647</v>
      </c>
      <c r="G75" s="664">
        <v>152161.50000000003</v>
      </c>
      <c r="H75" s="664">
        <v>1</v>
      </c>
      <c r="I75" s="664">
        <v>32.74402840542286</v>
      </c>
      <c r="J75" s="664">
        <v>6732</v>
      </c>
      <c r="K75" s="664">
        <v>224053.71</v>
      </c>
      <c r="L75" s="664">
        <v>1.4724730631598659</v>
      </c>
      <c r="M75" s="664">
        <v>33.281893939393939</v>
      </c>
      <c r="N75" s="664">
        <v>859</v>
      </c>
      <c r="O75" s="664">
        <v>28819.449999999997</v>
      </c>
      <c r="P75" s="677">
        <v>0.18940040680461215</v>
      </c>
      <c r="Q75" s="665">
        <v>33.549999999999997</v>
      </c>
    </row>
    <row r="76" spans="1:17" ht="14.4" customHeight="1" x14ac:dyDescent="0.3">
      <c r="A76" s="660" t="s">
        <v>2102</v>
      </c>
      <c r="B76" s="661" t="s">
        <v>1897</v>
      </c>
      <c r="C76" s="661" t="s">
        <v>1912</v>
      </c>
      <c r="D76" s="661" t="s">
        <v>1908</v>
      </c>
      <c r="E76" s="661" t="s">
        <v>1889</v>
      </c>
      <c r="F76" s="664"/>
      <c r="G76" s="664"/>
      <c r="H76" s="664"/>
      <c r="I76" s="664"/>
      <c r="J76" s="664">
        <v>496</v>
      </c>
      <c r="K76" s="664">
        <v>6200</v>
      </c>
      <c r="L76" s="664"/>
      <c r="M76" s="664">
        <v>12.5</v>
      </c>
      <c r="N76" s="664"/>
      <c r="O76" s="664"/>
      <c r="P76" s="677"/>
      <c r="Q76" s="665"/>
    </row>
    <row r="77" spans="1:17" ht="14.4" customHeight="1" x14ac:dyDescent="0.3">
      <c r="A77" s="660" t="s">
        <v>2102</v>
      </c>
      <c r="B77" s="661" t="s">
        <v>1897</v>
      </c>
      <c r="C77" s="661" t="s">
        <v>1912</v>
      </c>
      <c r="D77" s="661" t="s">
        <v>1964</v>
      </c>
      <c r="E77" s="661" t="s">
        <v>1965</v>
      </c>
      <c r="F77" s="664">
        <v>700</v>
      </c>
      <c r="G77" s="664">
        <v>3626</v>
      </c>
      <c r="H77" s="664">
        <v>1</v>
      </c>
      <c r="I77" s="664">
        <v>5.18</v>
      </c>
      <c r="J77" s="664"/>
      <c r="K77" s="664"/>
      <c r="L77" s="664"/>
      <c r="M77" s="664"/>
      <c r="N77" s="664"/>
      <c r="O77" s="664"/>
      <c r="P77" s="677"/>
      <c r="Q77" s="665"/>
    </row>
    <row r="78" spans="1:17" ht="14.4" customHeight="1" x14ac:dyDescent="0.3">
      <c r="A78" s="660" t="s">
        <v>2102</v>
      </c>
      <c r="B78" s="661" t="s">
        <v>1897</v>
      </c>
      <c r="C78" s="661" t="s">
        <v>1912</v>
      </c>
      <c r="D78" s="661" t="s">
        <v>1966</v>
      </c>
      <c r="E78" s="661" t="s">
        <v>1889</v>
      </c>
      <c r="F78" s="664"/>
      <c r="G78" s="664"/>
      <c r="H78" s="664"/>
      <c r="I78" s="664"/>
      <c r="J78" s="664"/>
      <c r="K78" s="664"/>
      <c r="L78" s="664"/>
      <c r="M78" s="664"/>
      <c r="N78" s="664">
        <v>1</v>
      </c>
      <c r="O78" s="664">
        <v>57.28</v>
      </c>
      <c r="P78" s="677"/>
      <c r="Q78" s="665">
        <v>57.28</v>
      </c>
    </row>
    <row r="79" spans="1:17" ht="14.4" customHeight="1" x14ac:dyDescent="0.3">
      <c r="A79" s="660" t="s">
        <v>2102</v>
      </c>
      <c r="B79" s="661" t="s">
        <v>1897</v>
      </c>
      <c r="C79" s="661" t="s">
        <v>1972</v>
      </c>
      <c r="D79" s="661" t="s">
        <v>1973</v>
      </c>
      <c r="E79" s="661" t="s">
        <v>1974</v>
      </c>
      <c r="F79" s="664"/>
      <c r="G79" s="664"/>
      <c r="H79" s="664"/>
      <c r="I79" s="664"/>
      <c r="J79" s="664"/>
      <c r="K79" s="664"/>
      <c r="L79" s="664"/>
      <c r="M79" s="664"/>
      <c r="N79" s="664">
        <v>24</v>
      </c>
      <c r="O79" s="664">
        <v>21223.679999999997</v>
      </c>
      <c r="P79" s="677"/>
      <c r="Q79" s="665">
        <v>884.31999999999982</v>
      </c>
    </row>
    <row r="80" spans="1:17" ht="14.4" customHeight="1" x14ac:dyDescent="0.3">
      <c r="A80" s="660" t="s">
        <v>2102</v>
      </c>
      <c r="B80" s="661" t="s">
        <v>1897</v>
      </c>
      <c r="C80" s="661" t="s">
        <v>1975</v>
      </c>
      <c r="D80" s="661" t="s">
        <v>1978</v>
      </c>
      <c r="E80" s="661" t="s">
        <v>1979</v>
      </c>
      <c r="F80" s="664"/>
      <c r="G80" s="664"/>
      <c r="H80" s="664"/>
      <c r="I80" s="664"/>
      <c r="J80" s="664"/>
      <c r="K80" s="664"/>
      <c r="L80" s="664"/>
      <c r="M80" s="664"/>
      <c r="N80" s="664">
        <v>1</v>
      </c>
      <c r="O80" s="664">
        <v>423</v>
      </c>
      <c r="P80" s="677"/>
      <c r="Q80" s="665">
        <v>423</v>
      </c>
    </row>
    <row r="81" spans="1:17" ht="14.4" customHeight="1" x14ac:dyDescent="0.3">
      <c r="A81" s="660" t="s">
        <v>2102</v>
      </c>
      <c r="B81" s="661" t="s">
        <v>1897</v>
      </c>
      <c r="C81" s="661" t="s">
        <v>1975</v>
      </c>
      <c r="D81" s="661" t="s">
        <v>1997</v>
      </c>
      <c r="E81" s="661" t="s">
        <v>1998</v>
      </c>
      <c r="F81" s="664">
        <v>1</v>
      </c>
      <c r="G81" s="664">
        <v>1302</v>
      </c>
      <c r="H81" s="664">
        <v>1</v>
      </c>
      <c r="I81" s="664">
        <v>1302</v>
      </c>
      <c r="J81" s="664"/>
      <c r="K81" s="664"/>
      <c r="L81" s="664"/>
      <c r="M81" s="664"/>
      <c r="N81" s="664"/>
      <c r="O81" s="664"/>
      <c r="P81" s="677"/>
      <c r="Q81" s="665"/>
    </row>
    <row r="82" spans="1:17" ht="14.4" customHeight="1" x14ac:dyDescent="0.3">
      <c r="A82" s="660" t="s">
        <v>2102</v>
      </c>
      <c r="B82" s="661" t="s">
        <v>1897</v>
      </c>
      <c r="C82" s="661" t="s">
        <v>1975</v>
      </c>
      <c r="D82" s="661" t="s">
        <v>2007</v>
      </c>
      <c r="E82" s="661" t="s">
        <v>2008</v>
      </c>
      <c r="F82" s="664"/>
      <c r="G82" s="664"/>
      <c r="H82" s="664"/>
      <c r="I82" s="664"/>
      <c r="J82" s="664">
        <v>2</v>
      </c>
      <c r="K82" s="664">
        <v>2338</v>
      </c>
      <c r="L82" s="664"/>
      <c r="M82" s="664">
        <v>1169</v>
      </c>
      <c r="N82" s="664"/>
      <c r="O82" s="664"/>
      <c r="P82" s="677"/>
      <c r="Q82" s="665"/>
    </row>
    <row r="83" spans="1:17" ht="14.4" customHeight="1" x14ac:dyDescent="0.3">
      <c r="A83" s="660" t="s">
        <v>2102</v>
      </c>
      <c r="B83" s="661" t="s">
        <v>1897</v>
      </c>
      <c r="C83" s="661" t="s">
        <v>1975</v>
      </c>
      <c r="D83" s="661" t="s">
        <v>2011</v>
      </c>
      <c r="E83" s="661" t="s">
        <v>2012</v>
      </c>
      <c r="F83" s="664">
        <v>53</v>
      </c>
      <c r="G83" s="664">
        <v>34609</v>
      </c>
      <c r="H83" s="664">
        <v>1</v>
      </c>
      <c r="I83" s="664">
        <v>653</v>
      </c>
      <c r="J83" s="664">
        <v>37</v>
      </c>
      <c r="K83" s="664">
        <v>24198</v>
      </c>
      <c r="L83" s="664">
        <v>0.69918229362304607</v>
      </c>
      <c r="M83" s="664">
        <v>654</v>
      </c>
      <c r="N83" s="664">
        <v>35</v>
      </c>
      <c r="O83" s="664">
        <v>22971</v>
      </c>
      <c r="P83" s="677">
        <v>0.66372908780952933</v>
      </c>
      <c r="Q83" s="665">
        <v>656.31428571428569</v>
      </c>
    </row>
    <row r="84" spans="1:17" ht="14.4" customHeight="1" x14ac:dyDescent="0.3">
      <c r="A84" s="660" t="s">
        <v>2102</v>
      </c>
      <c r="B84" s="661" t="s">
        <v>1897</v>
      </c>
      <c r="C84" s="661" t="s">
        <v>1975</v>
      </c>
      <c r="D84" s="661" t="s">
        <v>2017</v>
      </c>
      <c r="E84" s="661" t="s">
        <v>2018</v>
      </c>
      <c r="F84" s="664">
        <v>34</v>
      </c>
      <c r="G84" s="664">
        <v>59534</v>
      </c>
      <c r="H84" s="664">
        <v>1</v>
      </c>
      <c r="I84" s="664">
        <v>1751</v>
      </c>
      <c r="J84" s="664">
        <v>38</v>
      </c>
      <c r="K84" s="664">
        <v>66652</v>
      </c>
      <c r="L84" s="664">
        <v>1.1195619309974132</v>
      </c>
      <c r="M84" s="664">
        <v>1754</v>
      </c>
      <c r="N84" s="664">
        <v>28</v>
      </c>
      <c r="O84" s="664">
        <v>49256</v>
      </c>
      <c r="P84" s="677">
        <v>0.82735915611247357</v>
      </c>
      <c r="Q84" s="665">
        <v>1759.1428571428571</v>
      </c>
    </row>
    <row r="85" spans="1:17" ht="14.4" customHeight="1" x14ac:dyDescent="0.3">
      <c r="A85" s="660" t="s">
        <v>2102</v>
      </c>
      <c r="B85" s="661" t="s">
        <v>1897</v>
      </c>
      <c r="C85" s="661" t="s">
        <v>1975</v>
      </c>
      <c r="D85" s="661" t="s">
        <v>2019</v>
      </c>
      <c r="E85" s="661" t="s">
        <v>2020</v>
      </c>
      <c r="F85" s="664">
        <v>3</v>
      </c>
      <c r="G85" s="664">
        <v>1227</v>
      </c>
      <c r="H85" s="664">
        <v>1</v>
      </c>
      <c r="I85" s="664">
        <v>409</v>
      </c>
      <c r="J85" s="664">
        <v>2</v>
      </c>
      <c r="K85" s="664">
        <v>820</v>
      </c>
      <c r="L85" s="664">
        <v>0.66829665851670739</v>
      </c>
      <c r="M85" s="664">
        <v>410</v>
      </c>
      <c r="N85" s="664">
        <v>5</v>
      </c>
      <c r="O85" s="664">
        <v>2060</v>
      </c>
      <c r="P85" s="677">
        <v>1.6788916055419723</v>
      </c>
      <c r="Q85" s="665">
        <v>412</v>
      </c>
    </row>
    <row r="86" spans="1:17" ht="14.4" customHeight="1" x14ac:dyDescent="0.3">
      <c r="A86" s="660" t="s">
        <v>2102</v>
      </c>
      <c r="B86" s="661" t="s">
        <v>1897</v>
      </c>
      <c r="C86" s="661" t="s">
        <v>1975</v>
      </c>
      <c r="D86" s="661" t="s">
        <v>2025</v>
      </c>
      <c r="E86" s="661" t="s">
        <v>2026</v>
      </c>
      <c r="F86" s="664"/>
      <c r="G86" s="664"/>
      <c r="H86" s="664"/>
      <c r="I86" s="664"/>
      <c r="J86" s="664">
        <v>42</v>
      </c>
      <c r="K86" s="664">
        <v>601776</v>
      </c>
      <c r="L86" s="664"/>
      <c r="M86" s="664">
        <v>14328</v>
      </c>
      <c r="N86" s="664">
        <v>25</v>
      </c>
      <c r="O86" s="664">
        <v>358344</v>
      </c>
      <c r="P86" s="677"/>
      <c r="Q86" s="665">
        <v>14333.76</v>
      </c>
    </row>
    <row r="87" spans="1:17" ht="14.4" customHeight="1" x14ac:dyDescent="0.3">
      <c r="A87" s="660" t="s">
        <v>2102</v>
      </c>
      <c r="B87" s="661" t="s">
        <v>1897</v>
      </c>
      <c r="C87" s="661" t="s">
        <v>1975</v>
      </c>
      <c r="D87" s="661" t="s">
        <v>2029</v>
      </c>
      <c r="E87" s="661" t="s">
        <v>2030</v>
      </c>
      <c r="F87" s="664">
        <v>1</v>
      </c>
      <c r="G87" s="664">
        <v>0</v>
      </c>
      <c r="H87" s="664"/>
      <c r="I87" s="664">
        <v>0</v>
      </c>
      <c r="J87" s="664"/>
      <c r="K87" s="664"/>
      <c r="L87" s="664"/>
      <c r="M87" s="664"/>
      <c r="N87" s="664"/>
      <c r="O87" s="664"/>
      <c r="P87" s="677"/>
      <c r="Q87" s="665"/>
    </row>
    <row r="88" spans="1:17" ht="14.4" customHeight="1" x14ac:dyDescent="0.3">
      <c r="A88" s="660" t="s">
        <v>2102</v>
      </c>
      <c r="B88" s="661" t="s">
        <v>1897</v>
      </c>
      <c r="C88" s="661" t="s">
        <v>1975</v>
      </c>
      <c r="D88" s="661" t="s">
        <v>2031</v>
      </c>
      <c r="E88" s="661" t="s">
        <v>1889</v>
      </c>
      <c r="F88" s="664">
        <v>21</v>
      </c>
      <c r="G88" s="664">
        <v>299686</v>
      </c>
      <c r="H88" s="664">
        <v>1</v>
      </c>
      <c r="I88" s="664">
        <v>14270.761904761905</v>
      </c>
      <c r="J88" s="664"/>
      <c r="K88" s="664"/>
      <c r="L88" s="664"/>
      <c r="M88" s="664"/>
      <c r="N88" s="664"/>
      <c r="O88" s="664"/>
      <c r="P88" s="677"/>
      <c r="Q88" s="665"/>
    </row>
    <row r="89" spans="1:17" ht="14.4" customHeight="1" x14ac:dyDescent="0.3">
      <c r="A89" s="660" t="s">
        <v>2102</v>
      </c>
      <c r="B89" s="661" t="s">
        <v>1897</v>
      </c>
      <c r="C89" s="661" t="s">
        <v>1975</v>
      </c>
      <c r="D89" s="661" t="s">
        <v>2036</v>
      </c>
      <c r="E89" s="661" t="s">
        <v>2037</v>
      </c>
      <c r="F89" s="664">
        <v>1</v>
      </c>
      <c r="G89" s="664">
        <v>578</v>
      </c>
      <c r="H89" s="664">
        <v>1</v>
      </c>
      <c r="I89" s="664">
        <v>578</v>
      </c>
      <c r="J89" s="664">
        <v>1</v>
      </c>
      <c r="K89" s="664">
        <v>580</v>
      </c>
      <c r="L89" s="664">
        <v>1.0034602076124568</v>
      </c>
      <c r="M89" s="664">
        <v>580</v>
      </c>
      <c r="N89" s="664"/>
      <c r="O89" s="664"/>
      <c r="P89" s="677"/>
      <c r="Q89" s="665"/>
    </row>
    <row r="90" spans="1:17" ht="14.4" customHeight="1" x14ac:dyDescent="0.3">
      <c r="A90" s="660" t="s">
        <v>2102</v>
      </c>
      <c r="B90" s="661" t="s">
        <v>1897</v>
      </c>
      <c r="C90" s="661" t="s">
        <v>1975</v>
      </c>
      <c r="D90" s="661" t="s">
        <v>2044</v>
      </c>
      <c r="E90" s="661" t="s">
        <v>2045</v>
      </c>
      <c r="F90" s="664">
        <v>1</v>
      </c>
      <c r="G90" s="664">
        <v>1283</v>
      </c>
      <c r="H90" s="664">
        <v>1</v>
      </c>
      <c r="I90" s="664">
        <v>1283</v>
      </c>
      <c r="J90" s="664">
        <v>4</v>
      </c>
      <c r="K90" s="664">
        <v>5144</v>
      </c>
      <c r="L90" s="664">
        <v>4.0093530787217455</v>
      </c>
      <c r="M90" s="664">
        <v>1286</v>
      </c>
      <c r="N90" s="664">
        <v>2</v>
      </c>
      <c r="O90" s="664">
        <v>2584</v>
      </c>
      <c r="P90" s="677">
        <v>2.0140296180826187</v>
      </c>
      <c r="Q90" s="665">
        <v>1292</v>
      </c>
    </row>
    <row r="91" spans="1:17" ht="14.4" customHeight="1" x14ac:dyDescent="0.3">
      <c r="A91" s="660" t="s">
        <v>2102</v>
      </c>
      <c r="B91" s="661" t="s">
        <v>1897</v>
      </c>
      <c r="C91" s="661" t="s">
        <v>1975</v>
      </c>
      <c r="D91" s="661" t="s">
        <v>2046</v>
      </c>
      <c r="E91" s="661" t="s">
        <v>2047</v>
      </c>
      <c r="F91" s="664">
        <v>75</v>
      </c>
      <c r="G91" s="664">
        <v>36450</v>
      </c>
      <c r="H91" s="664">
        <v>1</v>
      </c>
      <c r="I91" s="664">
        <v>486</v>
      </c>
      <c r="J91" s="664">
        <v>66</v>
      </c>
      <c r="K91" s="664">
        <v>32142</v>
      </c>
      <c r="L91" s="664">
        <v>0.88181069958847735</v>
      </c>
      <c r="M91" s="664">
        <v>487</v>
      </c>
      <c r="N91" s="664">
        <v>58</v>
      </c>
      <c r="O91" s="664">
        <v>28336</v>
      </c>
      <c r="P91" s="677">
        <v>0.77739368998628255</v>
      </c>
      <c r="Q91" s="665">
        <v>488.55172413793105</v>
      </c>
    </row>
    <row r="92" spans="1:17" ht="14.4" customHeight="1" x14ac:dyDescent="0.3">
      <c r="A92" s="660" t="s">
        <v>2102</v>
      </c>
      <c r="B92" s="661" t="s">
        <v>1897</v>
      </c>
      <c r="C92" s="661" t="s">
        <v>1975</v>
      </c>
      <c r="D92" s="661" t="s">
        <v>2048</v>
      </c>
      <c r="E92" s="661" t="s">
        <v>2049</v>
      </c>
      <c r="F92" s="664">
        <v>4</v>
      </c>
      <c r="G92" s="664">
        <v>8944</v>
      </c>
      <c r="H92" s="664">
        <v>1</v>
      </c>
      <c r="I92" s="664">
        <v>2236</v>
      </c>
      <c r="J92" s="664"/>
      <c r="K92" s="664"/>
      <c r="L92" s="664"/>
      <c r="M92" s="664"/>
      <c r="N92" s="664"/>
      <c r="O92" s="664"/>
      <c r="P92" s="677"/>
      <c r="Q92" s="665"/>
    </row>
    <row r="93" spans="1:17" ht="14.4" customHeight="1" x14ac:dyDescent="0.3">
      <c r="A93" s="660" t="s">
        <v>2102</v>
      </c>
      <c r="B93" s="661" t="s">
        <v>1897</v>
      </c>
      <c r="C93" s="661" t="s">
        <v>1975</v>
      </c>
      <c r="D93" s="661" t="s">
        <v>2050</v>
      </c>
      <c r="E93" s="661" t="s">
        <v>2051</v>
      </c>
      <c r="F93" s="664"/>
      <c r="G93" s="664"/>
      <c r="H93" s="664"/>
      <c r="I93" s="664"/>
      <c r="J93" s="664">
        <v>1</v>
      </c>
      <c r="K93" s="664">
        <v>2535</v>
      </c>
      <c r="L93" s="664"/>
      <c r="M93" s="664">
        <v>2535</v>
      </c>
      <c r="N93" s="664"/>
      <c r="O93" s="664"/>
      <c r="P93" s="677"/>
      <c r="Q93" s="665"/>
    </row>
    <row r="94" spans="1:17" ht="14.4" customHeight="1" x14ac:dyDescent="0.3">
      <c r="A94" s="660" t="s">
        <v>2102</v>
      </c>
      <c r="B94" s="661" t="s">
        <v>1897</v>
      </c>
      <c r="C94" s="661" t="s">
        <v>1975</v>
      </c>
      <c r="D94" s="661" t="s">
        <v>2068</v>
      </c>
      <c r="E94" s="661" t="s">
        <v>2069</v>
      </c>
      <c r="F94" s="664">
        <v>1</v>
      </c>
      <c r="G94" s="664">
        <v>1869</v>
      </c>
      <c r="H94" s="664">
        <v>1</v>
      </c>
      <c r="I94" s="664">
        <v>1869</v>
      </c>
      <c r="J94" s="664">
        <v>1</v>
      </c>
      <c r="K94" s="664">
        <v>1875</v>
      </c>
      <c r="L94" s="664">
        <v>1.0032102728731942</v>
      </c>
      <c r="M94" s="664">
        <v>1875</v>
      </c>
      <c r="N94" s="664"/>
      <c r="O94" s="664"/>
      <c r="P94" s="677"/>
      <c r="Q94" s="665"/>
    </row>
    <row r="95" spans="1:17" ht="14.4" customHeight="1" x14ac:dyDescent="0.3">
      <c r="A95" s="660" t="s">
        <v>2103</v>
      </c>
      <c r="B95" s="661" t="s">
        <v>1897</v>
      </c>
      <c r="C95" s="661" t="s">
        <v>1898</v>
      </c>
      <c r="D95" s="661" t="s">
        <v>1899</v>
      </c>
      <c r="E95" s="661" t="s">
        <v>977</v>
      </c>
      <c r="F95" s="664"/>
      <c r="G95" s="664"/>
      <c r="H95" s="664"/>
      <c r="I95" s="664"/>
      <c r="J95" s="664"/>
      <c r="K95" s="664"/>
      <c r="L95" s="664"/>
      <c r="M95" s="664"/>
      <c r="N95" s="664">
        <v>0.5</v>
      </c>
      <c r="O95" s="664">
        <v>989.02</v>
      </c>
      <c r="P95" s="677"/>
      <c r="Q95" s="665">
        <v>1978.04</v>
      </c>
    </row>
    <row r="96" spans="1:17" ht="14.4" customHeight="1" x14ac:dyDescent="0.3">
      <c r="A96" s="660" t="s">
        <v>2103</v>
      </c>
      <c r="B96" s="661" t="s">
        <v>1897</v>
      </c>
      <c r="C96" s="661" t="s">
        <v>1898</v>
      </c>
      <c r="D96" s="661" t="s">
        <v>1903</v>
      </c>
      <c r="E96" s="661" t="s">
        <v>1889</v>
      </c>
      <c r="F96" s="664">
        <v>1.2</v>
      </c>
      <c r="G96" s="664">
        <v>1299.19</v>
      </c>
      <c r="H96" s="664">
        <v>1</v>
      </c>
      <c r="I96" s="664">
        <v>1082.6583333333335</v>
      </c>
      <c r="J96" s="664">
        <v>0.8</v>
      </c>
      <c r="K96" s="664">
        <v>873.72</v>
      </c>
      <c r="L96" s="664">
        <v>0.67251133398502139</v>
      </c>
      <c r="M96" s="664">
        <v>1092.1499999999999</v>
      </c>
      <c r="N96" s="664"/>
      <c r="O96" s="664"/>
      <c r="P96" s="677"/>
      <c r="Q96" s="665"/>
    </row>
    <row r="97" spans="1:17" ht="14.4" customHeight="1" x14ac:dyDescent="0.3">
      <c r="A97" s="660" t="s">
        <v>2103</v>
      </c>
      <c r="B97" s="661" t="s">
        <v>1897</v>
      </c>
      <c r="C97" s="661" t="s">
        <v>1898</v>
      </c>
      <c r="D97" s="661" t="s">
        <v>1903</v>
      </c>
      <c r="E97" s="661" t="s">
        <v>988</v>
      </c>
      <c r="F97" s="664">
        <v>0.2</v>
      </c>
      <c r="G97" s="664">
        <v>216.53</v>
      </c>
      <c r="H97" s="664">
        <v>1</v>
      </c>
      <c r="I97" s="664">
        <v>1082.6499999999999</v>
      </c>
      <c r="J97" s="664">
        <v>2.4</v>
      </c>
      <c r="K97" s="664">
        <v>2609.77</v>
      </c>
      <c r="L97" s="664">
        <v>12.052694776705307</v>
      </c>
      <c r="M97" s="664">
        <v>1087.4041666666667</v>
      </c>
      <c r="N97" s="664">
        <v>0.2</v>
      </c>
      <c r="O97" s="664">
        <v>218.43</v>
      </c>
      <c r="P97" s="677">
        <v>1.0087747656213919</v>
      </c>
      <c r="Q97" s="665">
        <v>1092.1499999999999</v>
      </c>
    </row>
    <row r="98" spans="1:17" ht="14.4" customHeight="1" x14ac:dyDescent="0.3">
      <c r="A98" s="660" t="s">
        <v>2103</v>
      </c>
      <c r="B98" s="661" t="s">
        <v>1897</v>
      </c>
      <c r="C98" s="661" t="s">
        <v>1898</v>
      </c>
      <c r="D98" s="661" t="s">
        <v>1904</v>
      </c>
      <c r="E98" s="661" t="s">
        <v>988</v>
      </c>
      <c r="F98" s="664">
        <v>28.550000000000004</v>
      </c>
      <c r="G98" s="664">
        <v>61819.960000000014</v>
      </c>
      <c r="H98" s="664">
        <v>1</v>
      </c>
      <c r="I98" s="664">
        <v>2165.3225919439583</v>
      </c>
      <c r="J98" s="664">
        <v>19.399999999999999</v>
      </c>
      <c r="K98" s="664">
        <v>42216.169999999991</v>
      </c>
      <c r="L98" s="664">
        <v>0.6828889892520148</v>
      </c>
      <c r="M98" s="664">
        <v>2176.0912371134018</v>
      </c>
      <c r="N98" s="664">
        <v>14.499999999999998</v>
      </c>
      <c r="O98" s="664">
        <v>31672.559999999994</v>
      </c>
      <c r="P98" s="677">
        <v>0.51233549811420109</v>
      </c>
      <c r="Q98" s="665">
        <v>2184.3144827586207</v>
      </c>
    </row>
    <row r="99" spans="1:17" ht="14.4" customHeight="1" x14ac:dyDescent="0.3">
      <c r="A99" s="660" t="s">
        <v>2103</v>
      </c>
      <c r="B99" s="661" t="s">
        <v>1897</v>
      </c>
      <c r="C99" s="661" t="s">
        <v>1898</v>
      </c>
      <c r="D99" s="661" t="s">
        <v>1905</v>
      </c>
      <c r="E99" s="661" t="s">
        <v>984</v>
      </c>
      <c r="F99" s="664">
        <v>1.5500000000000005</v>
      </c>
      <c r="G99" s="664">
        <v>1451.7299999999998</v>
      </c>
      <c r="H99" s="664">
        <v>1</v>
      </c>
      <c r="I99" s="664">
        <v>936.59999999999957</v>
      </c>
      <c r="J99" s="664">
        <v>0.8</v>
      </c>
      <c r="K99" s="664">
        <v>754.2</v>
      </c>
      <c r="L99" s="664">
        <v>0.51951809220722878</v>
      </c>
      <c r="M99" s="664">
        <v>942.75</v>
      </c>
      <c r="N99" s="664">
        <v>0.6</v>
      </c>
      <c r="O99" s="664">
        <v>566.88</v>
      </c>
      <c r="P99" s="677">
        <v>0.39048583414271254</v>
      </c>
      <c r="Q99" s="665">
        <v>944.80000000000007</v>
      </c>
    </row>
    <row r="100" spans="1:17" ht="14.4" customHeight="1" x14ac:dyDescent="0.3">
      <c r="A100" s="660" t="s">
        <v>2103</v>
      </c>
      <c r="B100" s="661" t="s">
        <v>1897</v>
      </c>
      <c r="C100" s="661" t="s">
        <v>1898</v>
      </c>
      <c r="D100" s="661" t="s">
        <v>1906</v>
      </c>
      <c r="E100" s="661" t="s">
        <v>1907</v>
      </c>
      <c r="F100" s="664"/>
      <c r="G100" s="664"/>
      <c r="H100" s="664"/>
      <c r="I100" s="664"/>
      <c r="J100" s="664"/>
      <c r="K100" s="664"/>
      <c r="L100" s="664"/>
      <c r="M100" s="664"/>
      <c r="N100" s="664">
        <v>0.5</v>
      </c>
      <c r="O100" s="664">
        <v>6200</v>
      </c>
      <c r="P100" s="677"/>
      <c r="Q100" s="665">
        <v>12400</v>
      </c>
    </row>
    <row r="101" spans="1:17" ht="14.4" customHeight="1" x14ac:dyDescent="0.3">
      <c r="A101" s="660" t="s">
        <v>2103</v>
      </c>
      <c r="B101" s="661" t="s">
        <v>1897</v>
      </c>
      <c r="C101" s="661" t="s">
        <v>1912</v>
      </c>
      <c r="D101" s="661" t="s">
        <v>1913</v>
      </c>
      <c r="E101" s="661" t="s">
        <v>1889</v>
      </c>
      <c r="F101" s="664">
        <v>180</v>
      </c>
      <c r="G101" s="664">
        <v>3522.6</v>
      </c>
      <c r="H101" s="664">
        <v>1</v>
      </c>
      <c r="I101" s="664">
        <v>19.57</v>
      </c>
      <c r="J101" s="664"/>
      <c r="K101" s="664"/>
      <c r="L101" s="664"/>
      <c r="M101" s="664"/>
      <c r="N101" s="664">
        <v>190</v>
      </c>
      <c r="O101" s="664">
        <v>3953.9</v>
      </c>
      <c r="P101" s="677">
        <v>1.122437971952535</v>
      </c>
      <c r="Q101" s="665">
        <v>20.81</v>
      </c>
    </row>
    <row r="102" spans="1:17" ht="14.4" customHeight="1" x14ac:dyDescent="0.3">
      <c r="A102" s="660" t="s">
        <v>2103</v>
      </c>
      <c r="B102" s="661" t="s">
        <v>1897</v>
      </c>
      <c r="C102" s="661" t="s">
        <v>1912</v>
      </c>
      <c r="D102" s="661" t="s">
        <v>1913</v>
      </c>
      <c r="E102" s="661" t="s">
        <v>1914</v>
      </c>
      <c r="F102" s="664"/>
      <c r="G102" s="664"/>
      <c r="H102" s="664"/>
      <c r="I102" s="664"/>
      <c r="J102" s="664">
        <v>200</v>
      </c>
      <c r="K102" s="664">
        <v>4186</v>
      </c>
      <c r="L102" s="664"/>
      <c r="M102" s="664">
        <v>20.93</v>
      </c>
      <c r="N102" s="664"/>
      <c r="O102" s="664"/>
      <c r="P102" s="677"/>
      <c r="Q102" s="665"/>
    </row>
    <row r="103" spans="1:17" ht="14.4" customHeight="1" x14ac:dyDescent="0.3">
      <c r="A103" s="660" t="s">
        <v>2103</v>
      </c>
      <c r="B103" s="661" t="s">
        <v>1897</v>
      </c>
      <c r="C103" s="661" t="s">
        <v>1912</v>
      </c>
      <c r="D103" s="661" t="s">
        <v>1915</v>
      </c>
      <c r="E103" s="661" t="s">
        <v>1889</v>
      </c>
      <c r="F103" s="664">
        <v>1180</v>
      </c>
      <c r="G103" s="664">
        <v>2194.4</v>
      </c>
      <c r="H103" s="664">
        <v>1</v>
      </c>
      <c r="I103" s="664">
        <v>1.8596610169491525</v>
      </c>
      <c r="J103" s="664">
        <v>1320</v>
      </c>
      <c r="K103" s="664">
        <v>2515.6</v>
      </c>
      <c r="L103" s="664">
        <v>1.1463725847612103</v>
      </c>
      <c r="M103" s="664">
        <v>1.9057575757575758</v>
      </c>
      <c r="N103" s="664">
        <v>870</v>
      </c>
      <c r="O103" s="664">
        <v>1740</v>
      </c>
      <c r="P103" s="677">
        <v>0.79292745169522416</v>
      </c>
      <c r="Q103" s="665">
        <v>2</v>
      </c>
    </row>
    <row r="104" spans="1:17" ht="14.4" customHeight="1" x14ac:dyDescent="0.3">
      <c r="A104" s="660" t="s">
        <v>2103</v>
      </c>
      <c r="B104" s="661" t="s">
        <v>1897</v>
      </c>
      <c r="C104" s="661" t="s">
        <v>1912</v>
      </c>
      <c r="D104" s="661" t="s">
        <v>1915</v>
      </c>
      <c r="E104" s="661" t="s">
        <v>1916</v>
      </c>
      <c r="F104" s="664">
        <v>530</v>
      </c>
      <c r="G104" s="664">
        <v>1005</v>
      </c>
      <c r="H104" s="664">
        <v>1</v>
      </c>
      <c r="I104" s="664">
        <v>1.8962264150943395</v>
      </c>
      <c r="J104" s="664">
        <v>480</v>
      </c>
      <c r="K104" s="664">
        <v>951</v>
      </c>
      <c r="L104" s="664">
        <v>0.94626865671641791</v>
      </c>
      <c r="M104" s="664">
        <v>1.98125</v>
      </c>
      <c r="N104" s="664">
        <v>690</v>
      </c>
      <c r="O104" s="664">
        <v>1433.9</v>
      </c>
      <c r="P104" s="677">
        <v>1.426766169154229</v>
      </c>
      <c r="Q104" s="665">
        <v>2.0781159420289854</v>
      </c>
    </row>
    <row r="105" spans="1:17" ht="14.4" customHeight="1" x14ac:dyDescent="0.3">
      <c r="A105" s="660" t="s">
        <v>2103</v>
      </c>
      <c r="B105" s="661" t="s">
        <v>1897</v>
      </c>
      <c r="C105" s="661" t="s">
        <v>1912</v>
      </c>
      <c r="D105" s="661" t="s">
        <v>1917</v>
      </c>
      <c r="E105" s="661" t="s">
        <v>1889</v>
      </c>
      <c r="F105" s="664">
        <v>15420</v>
      </c>
      <c r="G105" s="664">
        <v>71038.2</v>
      </c>
      <c r="H105" s="664">
        <v>1</v>
      </c>
      <c r="I105" s="664">
        <v>4.6068871595330734</v>
      </c>
      <c r="J105" s="664">
        <v>13460</v>
      </c>
      <c r="K105" s="664">
        <v>64505.600000000006</v>
      </c>
      <c r="L105" s="664">
        <v>0.90804102581428037</v>
      </c>
      <c r="M105" s="664">
        <v>4.7923922734026752</v>
      </c>
      <c r="N105" s="664">
        <v>15255</v>
      </c>
      <c r="O105" s="664">
        <v>77800.5</v>
      </c>
      <c r="P105" s="677">
        <v>1.0951924457545377</v>
      </c>
      <c r="Q105" s="665">
        <v>5.0999999999999996</v>
      </c>
    </row>
    <row r="106" spans="1:17" ht="14.4" customHeight="1" x14ac:dyDescent="0.3">
      <c r="A106" s="660" t="s">
        <v>2103</v>
      </c>
      <c r="B106" s="661" t="s">
        <v>1897</v>
      </c>
      <c r="C106" s="661" t="s">
        <v>1912</v>
      </c>
      <c r="D106" s="661" t="s">
        <v>1917</v>
      </c>
      <c r="E106" s="661" t="s">
        <v>1918</v>
      </c>
      <c r="F106" s="664">
        <v>5360</v>
      </c>
      <c r="G106" s="664">
        <v>24995.599999999995</v>
      </c>
      <c r="H106" s="664">
        <v>1</v>
      </c>
      <c r="I106" s="664">
        <v>4.6633582089552226</v>
      </c>
      <c r="J106" s="664">
        <v>5845</v>
      </c>
      <c r="K106" s="664">
        <v>29208.900000000005</v>
      </c>
      <c r="L106" s="664">
        <v>1.1685616668533667</v>
      </c>
      <c r="M106" s="664">
        <v>4.9972455089820365</v>
      </c>
      <c r="N106" s="664">
        <v>7540</v>
      </c>
      <c r="O106" s="664">
        <v>39558.399999999994</v>
      </c>
      <c r="P106" s="677">
        <v>1.5826145401590681</v>
      </c>
      <c r="Q106" s="665">
        <v>5.2464721485411134</v>
      </c>
    </row>
    <row r="107" spans="1:17" ht="14.4" customHeight="1" x14ac:dyDescent="0.3">
      <c r="A107" s="660" t="s">
        <v>2103</v>
      </c>
      <c r="B107" s="661" t="s">
        <v>1897</v>
      </c>
      <c r="C107" s="661" t="s">
        <v>1912</v>
      </c>
      <c r="D107" s="661" t="s">
        <v>1922</v>
      </c>
      <c r="E107" s="661" t="s">
        <v>1889</v>
      </c>
      <c r="F107" s="664"/>
      <c r="G107" s="664"/>
      <c r="H107" s="664"/>
      <c r="I107" s="664"/>
      <c r="J107" s="664">
        <v>700</v>
      </c>
      <c r="K107" s="664">
        <v>4004</v>
      </c>
      <c r="L107" s="664"/>
      <c r="M107" s="664">
        <v>5.72</v>
      </c>
      <c r="N107" s="664"/>
      <c r="O107" s="664"/>
      <c r="P107" s="677"/>
      <c r="Q107" s="665"/>
    </row>
    <row r="108" spans="1:17" ht="14.4" customHeight="1" x14ac:dyDescent="0.3">
      <c r="A108" s="660" t="s">
        <v>2103</v>
      </c>
      <c r="B108" s="661" t="s">
        <v>1897</v>
      </c>
      <c r="C108" s="661" t="s">
        <v>1912</v>
      </c>
      <c r="D108" s="661" t="s">
        <v>1923</v>
      </c>
      <c r="E108" s="661" t="s">
        <v>1889</v>
      </c>
      <c r="F108" s="664">
        <v>65500</v>
      </c>
      <c r="G108" s="664">
        <v>353286.5</v>
      </c>
      <c r="H108" s="664">
        <v>1</v>
      </c>
      <c r="I108" s="664">
        <v>5.393687022900763</v>
      </c>
      <c r="J108" s="664">
        <v>29100</v>
      </c>
      <c r="K108" s="664">
        <v>161520</v>
      </c>
      <c r="L108" s="664">
        <v>0.4571926750668367</v>
      </c>
      <c r="M108" s="664">
        <v>5.5505154639175256</v>
      </c>
      <c r="N108" s="664">
        <v>11365</v>
      </c>
      <c r="O108" s="664">
        <v>63075.750000000007</v>
      </c>
      <c r="P108" s="677">
        <v>0.17853993854845857</v>
      </c>
      <c r="Q108" s="665">
        <v>5.5500000000000007</v>
      </c>
    </row>
    <row r="109" spans="1:17" ht="14.4" customHeight="1" x14ac:dyDescent="0.3">
      <c r="A109" s="660" t="s">
        <v>2103</v>
      </c>
      <c r="B109" s="661" t="s">
        <v>1897</v>
      </c>
      <c r="C109" s="661" t="s">
        <v>1912</v>
      </c>
      <c r="D109" s="661" t="s">
        <v>1923</v>
      </c>
      <c r="E109" s="661" t="s">
        <v>1924</v>
      </c>
      <c r="F109" s="664">
        <v>27350</v>
      </c>
      <c r="G109" s="664">
        <v>150993.5</v>
      </c>
      <c r="H109" s="664">
        <v>1</v>
      </c>
      <c r="I109" s="664">
        <v>5.5207861060329071</v>
      </c>
      <c r="J109" s="664">
        <v>10100</v>
      </c>
      <c r="K109" s="664">
        <v>56075</v>
      </c>
      <c r="L109" s="664">
        <v>0.37137360217492804</v>
      </c>
      <c r="M109" s="664">
        <v>5.5519801980198018</v>
      </c>
      <c r="N109" s="664">
        <v>5804</v>
      </c>
      <c r="O109" s="664">
        <v>33320.58</v>
      </c>
      <c r="P109" s="677">
        <v>0.22067559199568196</v>
      </c>
      <c r="Q109" s="665">
        <v>5.7409682977257068</v>
      </c>
    </row>
    <row r="110" spans="1:17" ht="14.4" customHeight="1" x14ac:dyDescent="0.3">
      <c r="A110" s="660" t="s">
        <v>2103</v>
      </c>
      <c r="B110" s="661" t="s">
        <v>1897</v>
      </c>
      <c r="C110" s="661" t="s">
        <v>1912</v>
      </c>
      <c r="D110" s="661" t="s">
        <v>1925</v>
      </c>
      <c r="E110" s="661" t="s">
        <v>1889</v>
      </c>
      <c r="F110" s="664"/>
      <c r="G110" s="664"/>
      <c r="H110" s="664"/>
      <c r="I110" s="664"/>
      <c r="J110" s="664">
        <v>140</v>
      </c>
      <c r="K110" s="664">
        <v>1044.4000000000001</v>
      </c>
      <c r="L110" s="664"/>
      <c r="M110" s="664">
        <v>7.4600000000000009</v>
      </c>
      <c r="N110" s="664"/>
      <c r="O110" s="664"/>
      <c r="P110" s="677"/>
      <c r="Q110" s="665"/>
    </row>
    <row r="111" spans="1:17" ht="14.4" customHeight="1" x14ac:dyDescent="0.3">
      <c r="A111" s="660" t="s">
        <v>2103</v>
      </c>
      <c r="B111" s="661" t="s">
        <v>1897</v>
      </c>
      <c r="C111" s="661" t="s">
        <v>1912</v>
      </c>
      <c r="D111" s="661" t="s">
        <v>1929</v>
      </c>
      <c r="E111" s="661" t="s">
        <v>1889</v>
      </c>
      <c r="F111" s="664">
        <v>365</v>
      </c>
      <c r="G111" s="664">
        <v>2925.3</v>
      </c>
      <c r="H111" s="664">
        <v>1</v>
      </c>
      <c r="I111" s="664">
        <v>8.0145205479452066</v>
      </c>
      <c r="J111" s="664">
        <v>300</v>
      </c>
      <c r="K111" s="664">
        <v>2309.6</v>
      </c>
      <c r="L111" s="664">
        <v>0.78952586059549434</v>
      </c>
      <c r="M111" s="664">
        <v>7.6986666666666661</v>
      </c>
      <c r="N111" s="664">
        <v>480</v>
      </c>
      <c r="O111" s="664">
        <v>3787.2</v>
      </c>
      <c r="P111" s="677">
        <v>1.2946364475438414</v>
      </c>
      <c r="Q111" s="665">
        <v>7.89</v>
      </c>
    </row>
    <row r="112" spans="1:17" ht="14.4" customHeight="1" x14ac:dyDescent="0.3">
      <c r="A112" s="660" t="s">
        <v>2103</v>
      </c>
      <c r="B112" s="661" t="s">
        <v>1897</v>
      </c>
      <c r="C112" s="661" t="s">
        <v>1912</v>
      </c>
      <c r="D112" s="661" t="s">
        <v>1929</v>
      </c>
      <c r="E112" s="661" t="s">
        <v>1930</v>
      </c>
      <c r="F112" s="664">
        <v>75</v>
      </c>
      <c r="G112" s="664">
        <v>564.75</v>
      </c>
      <c r="H112" s="664">
        <v>1</v>
      </c>
      <c r="I112" s="664">
        <v>7.53</v>
      </c>
      <c r="J112" s="664">
        <v>30</v>
      </c>
      <c r="K112" s="664">
        <v>236.7</v>
      </c>
      <c r="L112" s="664">
        <v>0.4191235059760956</v>
      </c>
      <c r="M112" s="664">
        <v>7.89</v>
      </c>
      <c r="N112" s="664">
        <v>70</v>
      </c>
      <c r="O112" s="664">
        <v>552.29999999999995</v>
      </c>
      <c r="P112" s="677">
        <v>0.97795484727755633</v>
      </c>
      <c r="Q112" s="665">
        <v>7.89</v>
      </c>
    </row>
    <row r="113" spans="1:17" ht="14.4" customHeight="1" x14ac:dyDescent="0.3">
      <c r="A113" s="660" t="s">
        <v>2103</v>
      </c>
      <c r="B113" s="661" t="s">
        <v>1897</v>
      </c>
      <c r="C113" s="661" t="s">
        <v>1912</v>
      </c>
      <c r="D113" s="661" t="s">
        <v>1931</v>
      </c>
      <c r="E113" s="661" t="s">
        <v>1889</v>
      </c>
      <c r="F113" s="664">
        <v>480</v>
      </c>
      <c r="G113" s="664">
        <v>4118.1000000000004</v>
      </c>
      <c r="H113" s="664">
        <v>1</v>
      </c>
      <c r="I113" s="664">
        <v>8.5793750000000006</v>
      </c>
      <c r="J113" s="664">
        <v>140</v>
      </c>
      <c r="K113" s="664">
        <v>1229.2</v>
      </c>
      <c r="L113" s="664">
        <v>0.2984871664116947</v>
      </c>
      <c r="M113" s="664">
        <v>8.7800000000000011</v>
      </c>
      <c r="N113" s="664"/>
      <c r="O113" s="664"/>
      <c r="P113" s="677"/>
      <c r="Q113" s="665"/>
    </row>
    <row r="114" spans="1:17" ht="14.4" customHeight="1" x14ac:dyDescent="0.3">
      <c r="A114" s="660" t="s">
        <v>2103</v>
      </c>
      <c r="B114" s="661" t="s">
        <v>1897</v>
      </c>
      <c r="C114" s="661" t="s">
        <v>1912</v>
      </c>
      <c r="D114" s="661" t="s">
        <v>1931</v>
      </c>
      <c r="E114" s="661" t="s">
        <v>1932</v>
      </c>
      <c r="F114" s="664"/>
      <c r="G114" s="664"/>
      <c r="H114" s="664"/>
      <c r="I114" s="664"/>
      <c r="J114" s="664">
        <v>150</v>
      </c>
      <c r="K114" s="664">
        <v>1413</v>
      </c>
      <c r="L114" s="664"/>
      <c r="M114" s="664">
        <v>9.42</v>
      </c>
      <c r="N114" s="664"/>
      <c r="O114" s="664"/>
      <c r="P114" s="677"/>
      <c r="Q114" s="665"/>
    </row>
    <row r="115" spans="1:17" ht="14.4" customHeight="1" x14ac:dyDescent="0.3">
      <c r="A115" s="660" t="s">
        <v>2103</v>
      </c>
      <c r="B115" s="661" t="s">
        <v>1897</v>
      </c>
      <c r="C115" s="661" t="s">
        <v>1912</v>
      </c>
      <c r="D115" s="661" t="s">
        <v>1939</v>
      </c>
      <c r="E115" s="661" t="s">
        <v>1889</v>
      </c>
      <c r="F115" s="664">
        <v>3157</v>
      </c>
      <c r="G115" s="664">
        <v>51357.93</v>
      </c>
      <c r="H115" s="664">
        <v>1</v>
      </c>
      <c r="I115" s="664">
        <v>16.267953753563511</v>
      </c>
      <c r="J115" s="664">
        <v>2097</v>
      </c>
      <c r="K115" s="664">
        <v>36592.65</v>
      </c>
      <c r="L115" s="664">
        <v>0.71250243146481962</v>
      </c>
      <c r="M115" s="664">
        <v>17.45</v>
      </c>
      <c r="N115" s="664">
        <v>3682</v>
      </c>
      <c r="O115" s="664">
        <v>70399.839999999997</v>
      </c>
      <c r="P115" s="677">
        <v>1.3707686427393004</v>
      </c>
      <c r="Q115" s="665">
        <v>19.119999999999997</v>
      </c>
    </row>
    <row r="116" spans="1:17" ht="14.4" customHeight="1" x14ac:dyDescent="0.3">
      <c r="A116" s="660" t="s">
        <v>2103</v>
      </c>
      <c r="B116" s="661" t="s">
        <v>1897</v>
      </c>
      <c r="C116" s="661" t="s">
        <v>1912</v>
      </c>
      <c r="D116" s="661" t="s">
        <v>1939</v>
      </c>
      <c r="E116" s="661" t="s">
        <v>1940</v>
      </c>
      <c r="F116" s="664">
        <v>1042</v>
      </c>
      <c r="G116" s="664">
        <v>17327.28</v>
      </c>
      <c r="H116" s="664">
        <v>1</v>
      </c>
      <c r="I116" s="664">
        <v>16.628867562380037</v>
      </c>
      <c r="J116" s="664">
        <v>830</v>
      </c>
      <c r="K116" s="664">
        <v>15869.6</v>
      </c>
      <c r="L116" s="664">
        <v>0.9158736974297178</v>
      </c>
      <c r="M116" s="664">
        <v>19.12</v>
      </c>
      <c r="N116" s="664">
        <v>801</v>
      </c>
      <c r="O116" s="664">
        <v>15693.14</v>
      </c>
      <c r="P116" s="677">
        <v>0.90568975626872772</v>
      </c>
      <c r="Q116" s="665">
        <v>19.591935081148563</v>
      </c>
    </row>
    <row r="117" spans="1:17" ht="14.4" customHeight="1" x14ac:dyDescent="0.3">
      <c r="A117" s="660" t="s">
        <v>2103</v>
      </c>
      <c r="B117" s="661" t="s">
        <v>1897</v>
      </c>
      <c r="C117" s="661" t="s">
        <v>1912</v>
      </c>
      <c r="D117" s="661" t="s">
        <v>1943</v>
      </c>
      <c r="E117" s="661" t="s">
        <v>1889</v>
      </c>
      <c r="F117" s="664"/>
      <c r="G117" s="664"/>
      <c r="H117" s="664"/>
      <c r="I117" s="664"/>
      <c r="J117" s="664">
        <v>5.5</v>
      </c>
      <c r="K117" s="664">
        <v>24566.3</v>
      </c>
      <c r="L117" s="664"/>
      <c r="M117" s="664">
        <v>4466.5999999999995</v>
      </c>
      <c r="N117" s="664"/>
      <c r="O117" s="664"/>
      <c r="P117" s="677"/>
      <c r="Q117" s="665"/>
    </row>
    <row r="118" spans="1:17" ht="14.4" customHeight="1" x14ac:dyDescent="0.3">
      <c r="A118" s="660" t="s">
        <v>2103</v>
      </c>
      <c r="B118" s="661" t="s">
        <v>1897</v>
      </c>
      <c r="C118" s="661" t="s">
        <v>1912</v>
      </c>
      <c r="D118" s="661" t="s">
        <v>1944</v>
      </c>
      <c r="E118" s="661" t="s">
        <v>1889</v>
      </c>
      <c r="F118" s="664">
        <v>42</v>
      </c>
      <c r="G118" s="664">
        <v>91216.979999999981</v>
      </c>
      <c r="H118" s="664">
        <v>1</v>
      </c>
      <c r="I118" s="664">
        <v>2171.8328571428565</v>
      </c>
      <c r="J118" s="664">
        <v>33</v>
      </c>
      <c r="K118" s="664">
        <v>75583.47</v>
      </c>
      <c r="L118" s="664">
        <v>0.82861184397904886</v>
      </c>
      <c r="M118" s="664">
        <v>2290.4081818181817</v>
      </c>
      <c r="N118" s="664">
        <v>36</v>
      </c>
      <c r="O118" s="664">
        <v>78991.89</v>
      </c>
      <c r="P118" s="677">
        <v>0.86597791332271701</v>
      </c>
      <c r="Q118" s="665">
        <v>2194.2191666666668</v>
      </c>
    </row>
    <row r="119" spans="1:17" ht="14.4" customHeight="1" x14ac:dyDescent="0.3">
      <c r="A119" s="660" t="s">
        <v>2103</v>
      </c>
      <c r="B119" s="661" t="s">
        <v>1897</v>
      </c>
      <c r="C119" s="661" t="s">
        <v>1912</v>
      </c>
      <c r="D119" s="661" t="s">
        <v>1944</v>
      </c>
      <c r="E119" s="661" t="s">
        <v>1945</v>
      </c>
      <c r="F119" s="664">
        <v>17</v>
      </c>
      <c r="G119" s="664">
        <v>38302.51</v>
      </c>
      <c r="H119" s="664">
        <v>1</v>
      </c>
      <c r="I119" s="664">
        <v>2253.0888235294119</v>
      </c>
      <c r="J119" s="664">
        <v>14</v>
      </c>
      <c r="K119" s="664">
        <v>31151.7</v>
      </c>
      <c r="L119" s="664">
        <v>0.81330701303909325</v>
      </c>
      <c r="M119" s="664">
        <v>2225.1214285714286</v>
      </c>
      <c r="N119" s="664">
        <v>15</v>
      </c>
      <c r="O119" s="664">
        <v>32903.700000000004</v>
      </c>
      <c r="P119" s="677">
        <v>0.85904814070931645</v>
      </c>
      <c r="Q119" s="665">
        <v>2193.5800000000004</v>
      </c>
    </row>
    <row r="120" spans="1:17" ht="14.4" customHeight="1" x14ac:dyDescent="0.3">
      <c r="A120" s="660" t="s">
        <v>2103</v>
      </c>
      <c r="B120" s="661" t="s">
        <v>1897</v>
      </c>
      <c r="C120" s="661" t="s">
        <v>1912</v>
      </c>
      <c r="D120" s="661" t="s">
        <v>1946</v>
      </c>
      <c r="E120" s="661" t="s">
        <v>1889</v>
      </c>
      <c r="F120" s="664">
        <v>277</v>
      </c>
      <c r="G120" s="664">
        <v>49386.33</v>
      </c>
      <c r="H120" s="664">
        <v>1</v>
      </c>
      <c r="I120" s="664">
        <v>178.29000000000002</v>
      </c>
      <c r="J120" s="664"/>
      <c r="K120" s="664"/>
      <c r="L120" s="664"/>
      <c r="M120" s="664"/>
      <c r="N120" s="664"/>
      <c r="O120" s="664"/>
      <c r="P120" s="677"/>
      <c r="Q120" s="665"/>
    </row>
    <row r="121" spans="1:17" ht="14.4" customHeight="1" x14ac:dyDescent="0.3">
      <c r="A121" s="660" t="s">
        <v>2103</v>
      </c>
      <c r="B121" s="661" t="s">
        <v>1897</v>
      </c>
      <c r="C121" s="661" t="s">
        <v>1912</v>
      </c>
      <c r="D121" s="661" t="s">
        <v>1948</v>
      </c>
      <c r="E121" s="661" t="s">
        <v>1889</v>
      </c>
      <c r="F121" s="664">
        <v>11534</v>
      </c>
      <c r="G121" s="664">
        <v>34574.03</v>
      </c>
      <c r="H121" s="664">
        <v>1</v>
      </c>
      <c r="I121" s="664">
        <v>2.9975749956649902</v>
      </c>
      <c r="J121" s="664">
        <v>6623</v>
      </c>
      <c r="K121" s="664">
        <v>20601.61</v>
      </c>
      <c r="L121" s="664">
        <v>0.59586950089416824</v>
      </c>
      <c r="M121" s="664">
        <v>3.1106160350294427</v>
      </c>
      <c r="N121" s="664">
        <v>12184</v>
      </c>
      <c r="O121" s="664">
        <v>39719.839999999997</v>
      </c>
      <c r="P121" s="677">
        <v>1.148834544309703</v>
      </c>
      <c r="Q121" s="665">
        <v>3.26</v>
      </c>
    </row>
    <row r="122" spans="1:17" ht="14.4" customHeight="1" x14ac:dyDescent="0.3">
      <c r="A122" s="660" t="s">
        <v>2103</v>
      </c>
      <c r="B122" s="661" t="s">
        <v>1897</v>
      </c>
      <c r="C122" s="661" t="s">
        <v>1912</v>
      </c>
      <c r="D122" s="661" t="s">
        <v>1948</v>
      </c>
      <c r="E122" s="661" t="s">
        <v>1949</v>
      </c>
      <c r="F122" s="664">
        <v>9255</v>
      </c>
      <c r="G122" s="664">
        <v>28329.25</v>
      </c>
      <c r="H122" s="664">
        <v>1</v>
      </c>
      <c r="I122" s="664">
        <v>3.0609670448406265</v>
      </c>
      <c r="J122" s="664">
        <v>4926</v>
      </c>
      <c r="K122" s="664">
        <v>16058.76</v>
      </c>
      <c r="L122" s="664">
        <v>0.56686145944562605</v>
      </c>
      <c r="M122" s="664">
        <v>3.2600000000000002</v>
      </c>
      <c r="N122" s="664">
        <v>5584</v>
      </c>
      <c r="O122" s="664">
        <v>18882.079999999998</v>
      </c>
      <c r="P122" s="677">
        <v>0.66652241058270156</v>
      </c>
      <c r="Q122" s="665">
        <v>3.3814613180515756</v>
      </c>
    </row>
    <row r="123" spans="1:17" ht="14.4" customHeight="1" x14ac:dyDescent="0.3">
      <c r="A123" s="660" t="s">
        <v>2103</v>
      </c>
      <c r="B123" s="661" t="s">
        <v>1897</v>
      </c>
      <c r="C123" s="661" t="s">
        <v>1912</v>
      </c>
      <c r="D123" s="661" t="s">
        <v>1950</v>
      </c>
      <c r="E123" s="661" t="s">
        <v>1889</v>
      </c>
      <c r="F123" s="664"/>
      <c r="G123" s="664"/>
      <c r="H123" s="664"/>
      <c r="I123" s="664"/>
      <c r="J123" s="664">
        <v>300</v>
      </c>
      <c r="K123" s="664">
        <v>1857</v>
      </c>
      <c r="L123" s="664"/>
      <c r="M123" s="664">
        <v>6.19</v>
      </c>
      <c r="N123" s="664"/>
      <c r="O123" s="664"/>
      <c r="P123" s="677"/>
      <c r="Q123" s="665"/>
    </row>
    <row r="124" spans="1:17" ht="14.4" customHeight="1" x14ac:dyDescent="0.3">
      <c r="A124" s="660" t="s">
        <v>2103</v>
      </c>
      <c r="B124" s="661" t="s">
        <v>1897</v>
      </c>
      <c r="C124" s="661" t="s">
        <v>1912</v>
      </c>
      <c r="D124" s="661" t="s">
        <v>1952</v>
      </c>
      <c r="E124" s="661" t="s">
        <v>1889</v>
      </c>
      <c r="F124" s="664">
        <v>220</v>
      </c>
      <c r="G124" s="664">
        <v>51453.599999999999</v>
      </c>
      <c r="H124" s="664">
        <v>1</v>
      </c>
      <c r="I124" s="664">
        <v>233.88</v>
      </c>
      <c r="J124" s="664"/>
      <c r="K124" s="664"/>
      <c r="L124" s="664"/>
      <c r="M124" s="664"/>
      <c r="N124" s="664"/>
      <c r="O124" s="664"/>
      <c r="P124" s="677"/>
      <c r="Q124" s="665"/>
    </row>
    <row r="125" spans="1:17" ht="14.4" customHeight="1" x14ac:dyDescent="0.3">
      <c r="A125" s="660" t="s">
        <v>2103</v>
      </c>
      <c r="B125" s="661" t="s">
        <v>1897</v>
      </c>
      <c r="C125" s="661" t="s">
        <v>1912</v>
      </c>
      <c r="D125" s="661" t="s">
        <v>1956</v>
      </c>
      <c r="E125" s="661" t="s">
        <v>1889</v>
      </c>
      <c r="F125" s="664">
        <v>16863</v>
      </c>
      <c r="G125" s="664">
        <v>537103.38000000012</v>
      </c>
      <c r="H125" s="664">
        <v>1</v>
      </c>
      <c r="I125" s="664">
        <v>31.850998043052844</v>
      </c>
      <c r="J125" s="664">
        <v>15242</v>
      </c>
      <c r="K125" s="664">
        <v>505805.28999999992</v>
      </c>
      <c r="L125" s="664">
        <v>0.94172799657302442</v>
      </c>
      <c r="M125" s="664">
        <v>33.184968508069801</v>
      </c>
      <c r="N125" s="664">
        <v>10515</v>
      </c>
      <c r="O125" s="664">
        <v>350149.50000000006</v>
      </c>
      <c r="P125" s="677">
        <v>0.65192198194693907</v>
      </c>
      <c r="Q125" s="665">
        <v>33.300000000000004</v>
      </c>
    </row>
    <row r="126" spans="1:17" ht="14.4" customHeight="1" x14ac:dyDescent="0.3">
      <c r="A126" s="660" t="s">
        <v>2103</v>
      </c>
      <c r="B126" s="661" t="s">
        <v>1897</v>
      </c>
      <c r="C126" s="661" t="s">
        <v>1912</v>
      </c>
      <c r="D126" s="661" t="s">
        <v>1956</v>
      </c>
      <c r="E126" s="661" t="s">
        <v>1957</v>
      </c>
      <c r="F126" s="664">
        <v>10318</v>
      </c>
      <c r="G126" s="664">
        <v>335948.79999999993</v>
      </c>
      <c r="H126" s="664">
        <v>1</v>
      </c>
      <c r="I126" s="664">
        <v>32.559488272921101</v>
      </c>
      <c r="J126" s="664">
        <v>4658</v>
      </c>
      <c r="K126" s="664">
        <v>155035.37999999998</v>
      </c>
      <c r="L126" s="664">
        <v>0.46148514297416754</v>
      </c>
      <c r="M126" s="664">
        <v>33.283679690854441</v>
      </c>
      <c r="N126" s="664">
        <v>3195</v>
      </c>
      <c r="O126" s="664">
        <v>107090.75</v>
      </c>
      <c r="P126" s="677">
        <v>0.31877104487350461</v>
      </c>
      <c r="Q126" s="665">
        <v>33.518231611893583</v>
      </c>
    </row>
    <row r="127" spans="1:17" ht="14.4" customHeight="1" x14ac:dyDescent="0.3">
      <c r="A127" s="660" t="s">
        <v>2103</v>
      </c>
      <c r="B127" s="661" t="s">
        <v>1897</v>
      </c>
      <c r="C127" s="661" t="s">
        <v>1912</v>
      </c>
      <c r="D127" s="661" t="s">
        <v>1961</v>
      </c>
      <c r="E127" s="661" t="s">
        <v>1962</v>
      </c>
      <c r="F127" s="664"/>
      <c r="G127" s="664"/>
      <c r="H127" s="664"/>
      <c r="I127" s="664"/>
      <c r="J127" s="664"/>
      <c r="K127" s="664"/>
      <c r="L127" s="664"/>
      <c r="M127" s="664"/>
      <c r="N127" s="664">
        <v>100</v>
      </c>
      <c r="O127" s="664">
        <v>1934</v>
      </c>
      <c r="P127" s="677"/>
      <c r="Q127" s="665">
        <v>19.34</v>
      </c>
    </row>
    <row r="128" spans="1:17" ht="14.4" customHeight="1" x14ac:dyDescent="0.3">
      <c r="A128" s="660" t="s">
        <v>2103</v>
      </c>
      <c r="B128" s="661" t="s">
        <v>1897</v>
      </c>
      <c r="C128" s="661" t="s">
        <v>1912</v>
      </c>
      <c r="D128" s="661" t="s">
        <v>1968</v>
      </c>
      <c r="E128" s="661" t="s">
        <v>1969</v>
      </c>
      <c r="F128" s="664">
        <v>397</v>
      </c>
      <c r="G128" s="664">
        <v>26948.36</v>
      </c>
      <c r="H128" s="664">
        <v>1</v>
      </c>
      <c r="I128" s="664">
        <v>67.88</v>
      </c>
      <c r="J128" s="664"/>
      <c r="K128" s="664"/>
      <c r="L128" s="664"/>
      <c r="M128" s="664"/>
      <c r="N128" s="664"/>
      <c r="O128" s="664"/>
      <c r="P128" s="677"/>
      <c r="Q128" s="665"/>
    </row>
    <row r="129" spans="1:17" ht="14.4" customHeight="1" x14ac:dyDescent="0.3">
      <c r="A129" s="660" t="s">
        <v>2103</v>
      </c>
      <c r="B129" s="661" t="s">
        <v>1897</v>
      </c>
      <c r="C129" s="661" t="s">
        <v>1972</v>
      </c>
      <c r="D129" s="661" t="s">
        <v>1973</v>
      </c>
      <c r="E129" s="661" t="s">
        <v>1974</v>
      </c>
      <c r="F129" s="664">
        <v>1</v>
      </c>
      <c r="G129" s="664">
        <v>884.32</v>
      </c>
      <c r="H129" s="664">
        <v>1</v>
      </c>
      <c r="I129" s="664">
        <v>884.32</v>
      </c>
      <c r="J129" s="664"/>
      <c r="K129" s="664"/>
      <c r="L129" s="664"/>
      <c r="M129" s="664"/>
      <c r="N129" s="664">
        <v>24</v>
      </c>
      <c r="O129" s="664">
        <v>21223.679999999997</v>
      </c>
      <c r="P129" s="677">
        <v>23.999999999999996</v>
      </c>
      <c r="Q129" s="665">
        <v>884.31999999999982</v>
      </c>
    </row>
    <row r="130" spans="1:17" ht="14.4" customHeight="1" x14ac:dyDescent="0.3">
      <c r="A130" s="660" t="s">
        <v>2103</v>
      </c>
      <c r="B130" s="661" t="s">
        <v>1897</v>
      </c>
      <c r="C130" s="661" t="s">
        <v>1975</v>
      </c>
      <c r="D130" s="661" t="s">
        <v>1976</v>
      </c>
      <c r="E130" s="661" t="s">
        <v>1977</v>
      </c>
      <c r="F130" s="664">
        <v>6</v>
      </c>
      <c r="G130" s="664">
        <v>204</v>
      </c>
      <c r="H130" s="664">
        <v>1</v>
      </c>
      <c r="I130" s="664">
        <v>34</v>
      </c>
      <c r="J130" s="664">
        <v>1</v>
      </c>
      <c r="K130" s="664">
        <v>34</v>
      </c>
      <c r="L130" s="664">
        <v>0.16666666666666666</v>
      </c>
      <c r="M130" s="664">
        <v>34</v>
      </c>
      <c r="N130" s="664"/>
      <c r="O130" s="664"/>
      <c r="P130" s="677"/>
      <c r="Q130" s="665"/>
    </row>
    <row r="131" spans="1:17" ht="14.4" customHeight="1" x14ac:dyDescent="0.3">
      <c r="A131" s="660" t="s">
        <v>2103</v>
      </c>
      <c r="B131" s="661" t="s">
        <v>1897</v>
      </c>
      <c r="C131" s="661" t="s">
        <v>1975</v>
      </c>
      <c r="D131" s="661" t="s">
        <v>1978</v>
      </c>
      <c r="E131" s="661" t="s">
        <v>1979</v>
      </c>
      <c r="F131" s="664">
        <v>13</v>
      </c>
      <c r="G131" s="664">
        <v>5447</v>
      </c>
      <c r="H131" s="664">
        <v>1</v>
      </c>
      <c r="I131" s="664">
        <v>419</v>
      </c>
      <c r="J131" s="664">
        <v>4</v>
      </c>
      <c r="K131" s="664">
        <v>1680</v>
      </c>
      <c r="L131" s="664">
        <v>0.30842665687534421</v>
      </c>
      <c r="M131" s="664">
        <v>420</v>
      </c>
      <c r="N131" s="664">
        <v>3</v>
      </c>
      <c r="O131" s="664">
        <v>1269</v>
      </c>
      <c r="P131" s="677">
        <v>0.23297227831834036</v>
      </c>
      <c r="Q131" s="665">
        <v>423</v>
      </c>
    </row>
    <row r="132" spans="1:17" ht="14.4" customHeight="1" x14ac:dyDescent="0.3">
      <c r="A132" s="660" t="s">
        <v>2103</v>
      </c>
      <c r="B132" s="661" t="s">
        <v>1897</v>
      </c>
      <c r="C132" s="661" t="s">
        <v>1975</v>
      </c>
      <c r="D132" s="661" t="s">
        <v>1984</v>
      </c>
      <c r="E132" s="661" t="s">
        <v>1985</v>
      </c>
      <c r="F132" s="664">
        <v>1</v>
      </c>
      <c r="G132" s="664">
        <v>300</v>
      </c>
      <c r="H132" s="664">
        <v>1</v>
      </c>
      <c r="I132" s="664">
        <v>300</v>
      </c>
      <c r="J132" s="664">
        <v>1</v>
      </c>
      <c r="K132" s="664">
        <v>301</v>
      </c>
      <c r="L132" s="664">
        <v>1.0033333333333334</v>
      </c>
      <c r="M132" s="664">
        <v>301</v>
      </c>
      <c r="N132" s="664">
        <v>1</v>
      </c>
      <c r="O132" s="664">
        <v>302</v>
      </c>
      <c r="P132" s="677">
        <v>1.0066666666666666</v>
      </c>
      <c r="Q132" s="665">
        <v>302</v>
      </c>
    </row>
    <row r="133" spans="1:17" ht="14.4" customHeight="1" x14ac:dyDescent="0.3">
      <c r="A133" s="660" t="s">
        <v>2103</v>
      </c>
      <c r="B133" s="661" t="s">
        <v>1897</v>
      </c>
      <c r="C133" s="661" t="s">
        <v>1975</v>
      </c>
      <c r="D133" s="661" t="s">
        <v>1991</v>
      </c>
      <c r="E133" s="661" t="s">
        <v>1992</v>
      </c>
      <c r="F133" s="664">
        <v>11</v>
      </c>
      <c r="G133" s="664">
        <v>21571</v>
      </c>
      <c r="H133" s="664">
        <v>1</v>
      </c>
      <c r="I133" s="664">
        <v>1961</v>
      </c>
      <c r="J133" s="664">
        <v>8</v>
      </c>
      <c r="K133" s="664">
        <v>15720</v>
      </c>
      <c r="L133" s="664">
        <v>0.72875620045431366</v>
      </c>
      <c r="M133" s="664">
        <v>1965</v>
      </c>
      <c r="N133" s="664">
        <v>5</v>
      </c>
      <c r="O133" s="664">
        <v>9853</v>
      </c>
      <c r="P133" s="677">
        <v>0.45677066431783414</v>
      </c>
      <c r="Q133" s="665">
        <v>1970.6</v>
      </c>
    </row>
    <row r="134" spans="1:17" ht="14.4" customHeight="1" x14ac:dyDescent="0.3">
      <c r="A134" s="660" t="s">
        <v>2103</v>
      </c>
      <c r="B134" s="661" t="s">
        <v>1897</v>
      </c>
      <c r="C134" s="661" t="s">
        <v>1975</v>
      </c>
      <c r="D134" s="661" t="s">
        <v>1993</v>
      </c>
      <c r="E134" s="661" t="s">
        <v>1994</v>
      </c>
      <c r="F134" s="664"/>
      <c r="G134" s="664"/>
      <c r="H134" s="664"/>
      <c r="I134" s="664"/>
      <c r="J134" s="664"/>
      <c r="K134" s="664"/>
      <c r="L134" s="664"/>
      <c r="M134" s="664"/>
      <c r="N134" s="664">
        <v>1</v>
      </c>
      <c r="O134" s="664">
        <v>2990</v>
      </c>
      <c r="P134" s="677"/>
      <c r="Q134" s="665">
        <v>2990</v>
      </c>
    </row>
    <row r="135" spans="1:17" ht="14.4" customHeight="1" x14ac:dyDescent="0.3">
      <c r="A135" s="660" t="s">
        <v>2103</v>
      </c>
      <c r="B135" s="661" t="s">
        <v>1897</v>
      </c>
      <c r="C135" s="661" t="s">
        <v>1975</v>
      </c>
      <c r="D135" s="661" t="s">
        <v>1995</v>
      </c>
      <c r="E135" s="661" t="s">
        <v>1996</v>
      </c>
      <c r="F135" s="664">
        <v>5</v>
      </c>
      <c r="G135" s="664">
        <v>3190</v>
      </c>
      <c r="H135" s="664">
        <v>1</v>
      </c>
      <c r="I135" s="664">
        <v>638</v>
      </c>
      <c r="J135" s="664">
        <v>9</v>
      </c>
      <c r="K135" s="664">
        <v>5751</v>
      </c>
      <c r="L135" s="664">
        <v>1.80282131661442</v>
      </c>
      <c r="M135" s="664">
        <v>639</v>
      </c>
      <c r="N135" s="664">
        <v>5</v>
      </c>
      <c r="O135" s="664">
        <v>3207</v>
      </c>
      <c r="P135" s="677">
        <v>1.0053291536050157</v>
      </c>
      <c r="Q135" s="665">
        <v>641.4</v>
      </c>
    </row>
    <row r="136" spans="1:17" ht="14.4" customHeight="1" x14ac:dyDescent="0.3">
      <c r="A136" s="660" t="s">
        <v>2103</v>
      </c>
      <c r="B136" s="661" t="s">
        <v>1897</v>
      </c>
      <c r="C136" s="661" t="s">
        <v>1975</v>
      </c>
      <c r="D136" s="661" t="s">
        <v>2001</v>
      </c>
      <c r="E136" s="661" t="s">
        <v>2002</v>
      </c>
      <c r="F136" s="664"/>
      <c r="G136" s="664"/>
      <c r="H136" s="664"/>
      <c r="I136" s="664"/>
      <c r="J136" s="664">
        <v>1</v>
      </c>
      <c r="K136" s="664">
        <v>1383</v>
      </c>
      <c r="L136" s="664"/>
      <c r="M136" s="664">
        <v>1383</v>
      </c>
      <c r="N136" s="664"/>
      <c r="O136" s="664"/>
      <c r="P136" s="677"/>
      <c r="Q136" s="665"/>
    </row>
    <row r="137" spans="1:17" ht="14.4" customHeight="1" x14ac:dyDescent="0.3">
      <c r="A137" s="660" t="s">
        <v>2103</v>
      </c>
      <c r="B137" s="661" t="s">
        <v>1897</v>
      </c>
      <c r="C137" s="661" t="s">
        <v>1975</v>
      </c>
      <c r="D137" s="661" t="s">
        <v>2003</v>
      </c>
      <c r="E137" s="661" t="s">
        <v>2004</v>
      </c>
      <c r="F137" s="664">
        <v>4</v>
      </c>
      <c r="G137" s="664">
        <v>7344</v>
      </c>
      <c r="H137" s="664">
        <v>1</v>
      </c>
      <c r="I137" s="664">
        <v>1836</v>
      </c>
      <c r="J137" s="664">
        <v>2</v>
      </c>
      <c r="K137" s="664">
        <v>3680</v>
      </c>
      <c r="L137" s="664">
        <v>0.50108932461873634</v>
      </c>
      <c r="M137" s="664">
        <v>1840</v>
      </c>
      <c r="N137" s="664">
        <v>2</v>
      </c>
      <c r="O137" s="664">
        <v>3686</v>
      </c>
      <c r="P137" s="677">
        <v>0.50190631808278863</v>
      </c>
      <c r="Q137" s="665">
        <v>1843</v>
      </c>
    </row>
    <row r="138" spans="1:17" ht="14.4" customHeight="1" x14ac:dyDescent="0.3">
      <c r="A138" s="660" t="s">
        <v>2103</v>
      </c>
      <c r="B138" s="661" t="s">
        <v>1897</v>
      </c>
      <c r="C138" s="661" t="s">
        <v>1975</v>
      </c>
      <c r="D138" s="661" t="s">
        <v>2005</v>
      </c>
      <c r="E138" s="661" t="s">
        <v>2006</v>
      </c>
      <c r="F138" s="664"/>
      <c r="G138" s="664"/>
      <c r="H138" s="664"/>
      <c r="I138" s="664"/>
      <c r="J138" s="664">
        <v>1</v>
      </c>
      <c r="K138" s="664">
        <v>1196</v>
      </c>
      <c r="L138" s="664"/>
      <c r="M138" s="664">
        <v>1196</v>
      </c>
      <c r="N138" s="664"/>
      <c r="O138" s="664"/>
      <c r="P138" s="677"/>
      <c r="Q138" s="665"/>
    </row>
    <row r="139" spans="1:17" ht="14.4" customHeight="1" x14ac:dyDescent="0.3">
      <c r="A139" s="660" t="s">
        <v>2103</v>
      </c>
      <c r="B139" s="661" t="s">
        <v>1897</v>
      </c>
      <c r="C139" s="661" t="s">
        <v>1975</v>
      </c>
      <c r="D139" s="661" t="s">
        <v>2007</v>
      </c>
      <c r="E139" s="661" t="s">
        <v>2008</v>
      </c>
      <c r="F139" s="664">
        <v>7</v>
      </c>
      <c r="G139" s="664">
        <v>8162</v>
      </c>
      <c r="H139" s="664">
        <v>1</v>
      </c>
      <c r="I139" s="664">
        <v>1166</v>
      </c>
      <c r="J139" s="664">
        <v>3</v>
      </c>
      <c r="K139" s="664">
        <v>3507</v>
      </c>
      <c r="L139" s="664">
        <v>0.42967409948542024</v>
      </c>
      <c r="M139" s="664">
        <v>1169</v>
      </c>
      <c r="N139" s="664">
        <v>7</v>
      </c>
      <c r="O139" s="664">
        <v>8213</v>
      </c>
      <c r="P139" s="677">
        <v>1.0062484685126194</v>
      </c>
      <c r="Q139" s="665">
        <v>1173.2857142857142</v>
      </c>
    </row>
    <row r="140" spans="1:17" ht="14.4" customHeight="1" x14ac:dyDescent="0.3">
      <c r="A140" s="660" t="s">
        <v>2103</v>
      </c>
      <c r="B140" s="661" t="s">
        <v>1897</v>
      </c>
      <c r="C140" s="661" t="s">
        <v>1975</v>
      </c>
      <c r="D140" s="661" t="s">
        <v>2009</v>
      </c>
      <c r="E140" s="661" t="s">
        <v>2010</v>
      </c>
      <c r="F140" s="664"/>
      <c r="G140" s="664"/>
      <c r="H140" s="664"/>
      <c r="I140" s="664"/>
      <c r="J140" s="664">
        <v>1</v>
      </c>
      <c r="K140" s="664">
        <v>1553</v>
      </c>
      <c r="L140" s="664"/>
      <c r="M140" s="664">
        <v>1553</v>
      </c>
      <c r="N140" s="664"/>
      <c r="O140" s="664"/>
      <c r="P140" s="677"/>
      <c r="Q140" s="665"/>
    </row>
    <row r="141" spans="1:17" ht="14.4" customHeight="1" x14ac:dyDescent="0.3">
      <c r="A141" s="660" t="s">
        <v>2103</v>
      </c>
      <c r="B141" s="661" t="s">
        <v>1897</v>
      </c>
      <c r="C141" s="661" t="s">
        <v>1975</v>
      </c>
      <c r="D141" s="661" t="s">
        <v>2011</v>
      </c>
      <c r="E141" s="661" t="s">
        <v>2012</v>
      </c>
      <c r="F141" s="664">
        <v>59</v>
      </c>
      <c r="G141" s="664">
        <v>38527</v>
      </c>
      <c r="H141" s="664">
        <v>1</v>
      </c>
      <c r="I141" s="664">
        <v>653</v>
      </c>
      <c r="J141" s="664">
        <v>47</v>
      </c>
      <c r="K141" s="664">
        <v>30738</v>
      </c>
      <c r="L141" s="664">
        <v>0.7978300931814053</v>
      </c>
      <c r="M141" s="664">
        <v>654</v>
      </c>
      <c r="N141" s="664">
        <v>51</v>
      </c>
      <c r="O141" s="664">
        <v>33471</v>
      </c>
      <c r="P141" s="677">
        <v>0.86876735795675764</v>
      </c>
      <c r="Q141" s="665">
        <v>656.29411764705878</v>
      </c>
    </row>
    <row r="142" spans="1:17" ht="14.4" customHeight="1" x14ac:dyDescent="0.3">
      <c r="A142" s="660" t="s">
        <v>2103</v>
      </c>
      <c r="B142" s="661" t="s">
        <v>1897</v>
      </c>
      <c r="C142" s="661" t="s">
        <v>1975</v>
      </c>
      <c r="D142" s="661" t="s">
        <v>2013</v>
      </c>
      <c r="E142" s="661" t="s">
        <v>2014</v>
      </c>
      <c r="F142" s="664"/>
      <c r="G142" s="664"/>
      <c r="H142" s="664"/>
      <c r="I142" s="664"/>
      <c r="J142" s="664"/>
      <c r="K142" s="664"/>
      <c r="L142" s="664"/>
      <c r="M142" s="664"/>
      <c r="N142" s="664">
        <v>1</v>
      </c>
      <c r="O142" s="664">
        <v>688</v>
      </c>
      <c r="P142" s="677"/>
      <c r="Q142" s="665">
        <v>688</v>
      </c>
    </row>
    <row r="143" spans="1:17" ht="14.4" customHeight="1" x14ac:dyDescent="0.3">
      <c r="A143" s="660" t="s">
        <v>2103</v>
      </c>
      <c r="B143" s="661" t="s">
        <v>1897</v>
      </c>
      <c r="C143" s="661" t="s">
        <v>1975</v>
      </c>
      <c r="D143" s="661" t="s">
        <v>2017</v>
      </c>
      <c r="E143" s="661" t="s">
        <v>2018</v>
      </c>
      <c r="F143" s="664">
        <v>281</v>
      </c>
      <c r="G143" s="664">
        <v>492031</v>
      </c>
      <c r="H143" s="664">
        <v>1</v>
      </c>
      <c r="I143" s="664">
        <v>1751</v>
      </c>
      <c r="J143" s="664">
        <v>173</v>
      </c>
      <c r="K143" s="664">
        <v>303442</v>
      </c>
      <c r="L143" s="664">
        <v>0.61671317457639863</v>
      </c>
      <c r="M143" s="664">
        <v>1754</v>
      </c>
      <c r="N143" s="664">
        <v>167</v>
      </c>
      <c r="O143" s="664">
        <v>293650</v>
      </c>
      <c r="P143" s="677">
        <v>0.59681198948846714</v>
      </c>
      <c r="Q143" s="665">
        <v>1758.3832335329341</v>
      </c>
    </row>
    <row r="144" spans="1:17" ht="14.4" customHeight="1" x14ac:dyDescent="0.3">
      <c r="A144" s="660" t="s">
        <v>2103</v>
      </c>
      <c r="B144" s="661" t="s">
        <v>1897</v>
      </c>
      <c r="C144" s="661" t="s">
        <v>1975</v>
      </c>
      <c r="D144" s="661" t="s">
        <v>2019</v>
      </c>
      <c r="E144" s="661" t="s">
        <v>2020</v>
      </c>
      <c r="F144" s="664">
        <v>53</v>
      </c>
      <c r="G144" s="664">
        <v>21677</v>
      </c>
      <c r="H144" s="664">
        <v>1</v>
      </c>
      <c r="I144" s="664">
        <v>409</v>
      </c>
      <c r="J144" s="664">
        <v>22</v>
      </c>
      <c r="K144" s="664">
        <v>9020</v>
      </c>
      <c r="L144" s="664">
        <v>0.41610924020851592</v>
      </c>
      <c r="M144" s="664">
        <v>410</v>
      </c>
      <c r="N144" s="664">
        <v>25</v>
      </c>
      <c r="O144" s="664">
        <v>10288</v>
      </c>
      <c r="P144" s="677">
        <v>0.47460441943073306</v>
      </c>
      <c r="Q144" s="665">
        <v>411.52</v>
      </c>
    </row>
    <row r="145" spans="1:17" ht="14.4" customHeight="1" x14ac:dyDescent="0.3">
      <c r="A145" s="660" t="s">
        <v>2103</v>
      </c>
      <c r="B145" s="661" t="s">
        <v>1897</v>
      </c>
      <c r="C145" s="661" t="s">
        <v>1975</v>
      </c>
      <c r="D145" s="661" t="s">
        <v>2025</v>
      </c>
      <c r="E145" s="661" t="s">
        <v>2026</v>
      </c>
      <c r="F145" s="664"/>
      <c r="G145" s="664"/>
      <c r="H145" s="664"/>
      <c r="I145" s="664"/>
      <c r="J145" s="664">
        <v>47</v>
      </c>
      <c r="K145" s="664">
        <v>673416</v>
      </c>
      <c r="L145" s="664"/>
      <c r="M145" s="664">
        <v>14328</v>
      </c>
      <c r="N145" s="664">
        <v>31</v>
      </c>
      <c r="O145" s="664">
        <v>444272</v>
      </c>
      <c r="P145" s="677"/>
      <c r="Q145" s="665">
        <v>14331.354838709678</v>
      </c>
    </row>
    <row r="146" spans="1:17" ht="14.4" customHeight="1" x14ac:dyDescent="0.3">
      <c r="A146" s="660" t="s">
        <v>2103</v>
      </c>
      <c r="B146" s="661" t="s">
        <v>1897</v>
      </c>
      <c r="C146" s="661" t="s">
        <v>1975</v>
      </c>
      <c r="D146" s="661" t="s">
        <v>2031</v>
      </c>
      <c r="E146" s="661" t="s">
        <v>1889</v>
      </c>
      <c r="F146" s="664">
        <v>64</v>
      </c>
      <c r="G146" s="664">
        <v>903744</v>
      </c>
      <c r="H146" s="664">
        <v>1</v>
      </c>
      <c r="I146" s="664">
        <v>14121</v>
      </c>
      <c r="J146" s="664"/>
      <c r="K146" s="664"/>
      <c r="L146" s="664"/>
      <c r="M146" s="664"/>
      <c r="N146" s="664"/>
      <c r="O146" s="664"/>
      <c r="P146" s="677"/>
      <c r="Q146" s="665"/>
    </row>
    <row r="147" spans="1:17" ht="14.4" customHeight="1" x14ac:dyDescent="0.3">
      <c r="A147" s="660" t="s">
        <v>2103</v>
      </c>
      <c r="B147" s="661" t="s">
        <v>1897</v>
      </c>
      <c r="C147" s="661" t="s">
        <v>1975</v>
      </c>
      <c r="D147" s="661" t="s">
        <v>2036</v>
      </c>
      <c r="E147" s="661" t="s">
        <v>2037</v>
      </c>
      <c r="F147" s="664">
        <v>11</v>
      </c>
      <c r="G147" s="664">
        <v>6358</v>
      </c>
      <c r="H147" s="664">
        <v>1</v>
      </c>
      <c r="I147" s="664">
        <v>578</v>
      </c>
      <c r="J147" s="664">
        <v>6</v>
      </c>
      <c r="K147" s="664">
        <v>3480</v>
      </c>
      <c r="L147" s="664">
        <v>0.54734193142497645</v>
      </c>
      <c r="M147" s="664">
        <v>580</v>
      </c>
      <c r="N147" s="664">
        <v>6</v>
      </c>
      <c r="O147" s="664">
        <v>3496</v>
      </c>
      <c r="P147" s="677">
        <v>0.54985844605221768</v>
      </c>
      <c r="Q147" s="665">
        <v>582.66666666666663</v>
      </c>
    </row>
    <row r="148" spans="1:17" ht="14.4" customHeight="1" x14ac:dyDescent="0.3">
      <c r="A148" s="660" t="s">
        <v>2103</v>
      </c>
      <c r="B148" s="661" t="s">
        <v>1897</v>
      </c>
      <c r="C148" s="661" t="s">
        <v>1975</v>
      </c>
      <c r="D148" s="661" t="s">
        <v>2040</v>
      </c>
      <c r="E148" s="661" t="s">
        <v>2041</v>
      </c>
      <c r="F148" s="664">
        <v>3</v>
      </c>
      <c r="G148" s="664">
        <v>1251</v>
      </c>
      <c r="H148" s="664">
        <v>1</v>
      </c>
      <c r="I148" s="664">
        <v>417</v>
      </c>
      <c r="J148" s="664">
        <v>6</v>
      </c>
      <c r="K148" s="664">
        <v>2508</v>
      </c>
      <c r="L148" s="664">
        <v>2.0047961630695443</v>
      </c>
      <c r="M148" s="664">
        <v>418</v>
      </c>
      <c r="N148" s="664">
        <v>7</v>
      </c>
      <c r="O148" s="664">
        <v>2940</v>
      </c>
      <c r="P148" s="677">
        <v>2.3501199040767387</v>
      </c>
      <c r="Q148" s="665">
        <v>420</v>
      </c>
    </row>
    <row r="149" spans="1:17" ht="14.4" customHeight="1" x14ac:dyDescent="0.3">
      <c r="A149" s="660" t="s">
        <v>2103</v>
      </c>
      <c r="B149" s="661" t="s">
        <v>1897</v>
      </c>
      <c r="C149" s="661" t="s">
        <v>1975</v>
      </c>
      <c r="D149" s="661" t="s">
        <v>2044</v>
      </c>
      <c r="E149" s="661" t="s">
        <v>2045</v>
      </c>
      <c r="F149" s="664">
        <v>30</v>
      </c>
      <c r="G149" s="664">
        <v>38490</v>
      </c>
      <c r="H149" s="664">
        <v>1</v>
      </c>
      <c r="I149" s="664">
        <v>1283</v>
      </c>
      <c r="J149" s="664">
        <v>17</v>
      </c>
      <c r="K149" s="664">
        <v>21862</v>
      </c>
      <c r="L149" s="664">
        <v>0.56799168615224738</v>
      </c>
      <c r="M149" s="664">
        <v>1286</v>
      </c>
      <c r="N149" s="664">
        <v>25</v>
      </c>
      <c r="O149" s="664">
        <v>32258</v>
      </c>
      <c r="P149" s="677">
        <v>0.83808781501688745</v>
      </c>
      <c r="Q149" s="665">
        <v>1290.32</v>
      </c>
    </row>
    <row r="150" spans="1:17" ht="14.4" customHeight="1" x14ac:dyDescent="0.3">
      <c r="A150" s="660" t="s">
        <v>2103</v>
      </c>
      <c r="B150" s="661" t="s">
        <v>1897</v>
      </c>
      <c r="C150" s="661" t="s">
        <v>1975</v>
      </c>
      <c r="D150" s="661" t="s">
        <v>2046</v>
      </c>
      <c r="E150" s="661" t="s">
        <v>2047</v>
      </c>
      <c r="F150" s="664">
        <v>119</v>
      </c>
      <c r="G150" s="664">
        <v>57834</v>
      </c>
      <c r="H150" s="664">
        <v>1</v>
      </c>
      <c r="I150" s="664">
        <v>486</v>
      </c>
      <c r="J150" s="664">
        <v>115</v>
      </c>
      <c r="K150" s="664">
        <v>56005</v>
      </c>
      <c r="L150" s="664">
        <v>0.96837500432271673</v>
      </c>
      <c r="M150" s="664">
        <v>487</v>
      </c>
      <c r="N150" s="664">
        <v>134</v>
      </c>
      <c r="O150" s="664">
        <v>65458</v>
      </c>
      <c r="P150" s="677">
        <v>1.1318255697340665</v>
      </c>
      <c r="Q150" s="665">
        <v>488.49253731343282</v>
      </c>
    </row>
    <row r="151" spans="1:17" ht="14.4" customHeight="1" x14ac:dyDescent="0.3">
      <c r="A151" s="660" t="s">
        <v>2103</v>
      </c>
      <c r="B151" s="661" t="s">
        <v>1897</v>
      </c>
      <c r="C151" s="661" t="s">
        <v>1975</v>
      </c>
      <c r="D151" s="661" t="s">
        <v>2048</v>
      </c>
      <c r="E151" s="661" t="s">
        <v>2049</v>
      </c>
      <c r="F151" s="664">
        <v>8</v>
      </c>
      <c r="G151" s="664">
        <v>17888</v>
      </c>
      <c r="H151" s="664">
        <v>1</v>
      </c>
      <c r="I151" s="664">
        <v>2236</v>
      </c>
      <c r="J151" s="664">
        <v>6</v>
      </c>
      <c r="K151" s="664">
        <v>13452</v>
      </c>
      <c r="L151" s="664">
        <v>0.75201252236135963</v>
      </c>
      <c r="M151" s="664">
        <v>2242</v>
      </c>
      <c r="N151" s="664">
        <v>9</v>
      </c>
      <c r="O151" s="664">
        <v>20255</v>
      </c>
      <c r="P151" s="677">
        <v>1.1323233452593917</v>
      </c>
      <c r="Q151" s="665">
        <v>2250.5555555555557</v>
      </c>
    </row>
    <row r="152" spans="1:17" ht="14.4" customHeight="1" x14ac:dyDescent="0.3">
      <c r="A152" s="660" t="s">
        <v>2103</v>
      </c>
      <c r="B152" s="661" t="s">
        <v>1897</v>
      </c>
      <c r="C152" s="661" t="s">
        <v>1975</v>
      </c>
      <c r="D152" s="661" t="s">
        <v>2050</v>
      </c>
      <c r="E152" s="661" t="s">
        <v>2051</v>
      </c>
      <c r="F152" s="664">
        <v>58</v>
      </c>
      <c r="G152" s="664">
        <v>146682</v>
      </c>
      <c r="H152" s="664">
        <v>1</v>
      </c>
      <c r="I152" s="664">
        <v>2529</v>
      </c>
      <c r="J152" s="664">
        <v>28</v>
      </c>
      <c r="K152" s="664">
        <v>70980</v>
      </c>
      <c r="L152" s="664">
        <v>0.48390395549556181</v>
      </c>
      <c r="M152" s="664">
        <v>2535</v>
      </c>
      <c r="N152" s="664">
        <v>4</v>
      </c>
      <c r="O152" s="664">
        <v>10151</v>
      </c>
      <c r="P152" s="677">
        <v>6.9204128659276526E-2</v>
      </c>
      <c r="Q152" s="665">
        <v>2537.75</v>
      </c>
    </row>
    <row r="153" spans="1:17" ht="14.4" customHeight="1" x14ac:dyDescent="0.3">
      <c r="A153" s="660" t="s">
        <v>2103</v>
      </c>
      <c r="B153" s="661" t="s">
        <v>1897</v>
      </c>
      <c r="C153" s="661" t="s">
        <v>1975</v>
      </c>
      <c r="D153" s="661" t="s">
        <v>2054</v>
      </c>
      <c r="E153" s="661" t="s">
        <v>2055</v>
      </c>
      <c r="F153" s="664">
        <v>3</v>
      </c>
      <c r="G153" s="664">
        <v>549</v>
      </c>
      <c r="H153" s="664">
        <v>1</v>
      </c>
      <c r="I153" s="664">
        <v>183</v>
      </c>
      <c r="J153" s="664"/>
      <c r="K153" s="664"/>
      <c r="L153" s="664"/>
      <c r="M153" s="664"/>
      <c r="N153" s="664"/>
      <c r="O153" s="664"/>
      <c r="P153" s="677"/>
      <c r="Q153" s="665"/>
    </row>
    <row r="154" spans="1:17" ht="14.4" customHeight="1" x14ac:dyDescent="0.3">
      <c r="A154" s="660" t="s">
        <v>2104</v>
      </c>
      <c r="B154" s="661" t="s">
        <v>1897</v>
      </c>
      <c r="C154" s="661" t="s">
        <v>1898</v>
      </c>
      <c r="D154" s="661" t="s">
        <v>1899</v>
      </c>
      <c r="E154" s="661" t="s">
        <v>977</v>
      </c>
      <c r="F154" s="664">
        <v>0.5</v>
      </c>
      <c r="G154" s="664">
        <v>1238.22</v>
      </c>
      <c r="H154" s="664">
        <v>1</v>
      </c>
      <c r="I154" s="664">
        <v>2476.44</v>
      </c>
      <c r="J154" s="664"/>
      <c r="K154" s="664"/>
      <c r="L154" s="664"/>
      <c r="M154" s="664"/>
      <c r="N154" s="664">
        <v>0.8</v>
      </c>
      <c r="O154" s="664">
        <v>1582.42</v>
      </c>
      <c r="P154" s="677">
        <v>1.2779796805091179</v>
      </c>
      <c r="Q154" s="665">
        <v>1978.0250000000001</v>
      </c>
    </row>
    <row r="155" spans="1:17" ht="14.4" customHeight="1" x14ac:dyDescent="0.3">
      <c r="A155" s="660" t="s">
        <v>2104</v>
      </c>
      <c r="B155" s="661" t="s">
        <v>1897</v>
      </c>
      <c r="C155" s="661" t="s">
        <v>1898</v>
      </c>
      <c r="D155" s="661" t="s">
        <v>1903</v>
      </c>
      <c r="E155" s="661" t="s">
        <v>1889</v>
      </c>
      <c r="F155" s="664"/>
      <c r="G155" s="664"/>
      <c r="H155" s="664"/>
      <c r="I155" s="664"/>
      <c r="J155" s="664">
        <v>0.2</v>
      </c>
      <c r="K155" s="664">
        <v>218.43</v>
      </c>
      <c r="L155" s="664"/>
      <c r="M155" s="664">
        <v>1092.1499999999999</v>
      </c>
      <c r="N155" s="664"/>
      <c r="O155" s="664"/>
      <c r="P155" s="677"/>
      <c r="Q155" s="665"/>
    </row>
    <row r="156" spans="1:17" ht="14.4" customHeight="1" x14ac:dyDescent="0.3">
      <c r="A156" s="660" t="s">
        <v>2104</v>
      </c>
      <c r="B156" s="661" t="s">
        <v>1897</v>
      </c>
      <c r="C156" s="661" t="s">
        <v>1898</v>
      </c>
      <c r="D156" s="661" t="s">
        <v>1903</v>
      </c>
      <c r="E156" s="661" t="s">
        <v>988</v>
      </c>
      <c r="F156" s="664"/>
      <c r="G156" s="664"/>
      <c r="H156" s="664"/>
      <c r="I156" s="664"/>
      <c r="J156" s="664">
        <v>0.4</v>
      </c>
      <c r="K156" s="664">
        <v>434.96000000000004</v>
      </c>
      <c r="L156" s="664"/>
      <c r="M156" s="664">
        <v>1087.4000000000001</v>
      </c>
      <c r="N156" s="664">
        <v>0.2</v>
      </c>
      <c r="O156" s="664">
        <v>218.43</v>
      </c>
      <c r="P156" s="677"/>
      <c r="Q156" s="665">
        <v>1092.1499999999999</v>
      </c>
    </row>
    <row r="157" spans="1:17" ht="14.4" customHeight="1" x14ac:dyDescent="0.3">
      <c r="A157" s="660" t="s">
        <v>2104</v>
      </c>
      <c r="B157" s="661" t="s">
        <v>1897</v>
      </c>
      <c r="C157" s="661" t="s">
        <v>1898</v>
      </c>
      <c r="D157" s="661" t="s">
        <v>1904</v>
      </c>
      <c r="E157" s="661" t="s">
        <v>988</v>
      </c>
      <c r="F157" s="664">
        <v>12.35</v>
      </c>
      <c r="G157" s="664">
        <v>26741.78</v>
      </c>
      <c r="H157" s="664">
        <v>1</v>
      </c>
      <c r="I157" s="664">
        <v>2165.3263157894735</v>
      </c>
      <c r="J157" s="664">
        <v>12.450000000000001</v>
      </c>
      <c r="K157" s="664">
        <v>27109.25</v>
      </c>
      <c r="L157" s="664">
        <v>1.0137414188584306</v>
      </c>
      <c r="M157" s="664">
        <v>2177.4497991967869</v>
      </c>
      <c r="N157" s="664">
        <v>8.3000000000000007</v>
      </c>
      <c r="O157" s="664">
        <v>18129.810000000001</v>
      </c>
      <c r="P157" s="677">
        <v>0.67795823613835737</v>
      </c>
      <c r="Q157" s="665">
        <v>2184.3144578313254</v>
      </c>
    </row>
    <row r="158" spans="1:17" ht="14.4" customHeight="1" x14ac:dyDescent="0.3">
      <c r="A158" s="660" t="s">
        <v>2104</v>
      </c>
      <c r="B158" s="661" t="s">
        <v>1897</v>
      </c>
      <c r="C158" s="661" t="s">
        <v>1898</v>
      </c>
      <c r="D158" s="661" t="s">
        <v>1905</v>
      </c>
      <c r="E158" s="661" t="s">
        <v>984</v>
      </c>
      <c r="F158" s="664">
        <v>0.3</v>
      </c>
      <c r="G158" s="664">
        <v>280.97999999999996</v>
      </c>
      <c r="H158" s="664">
        <v>1</v>
      </c>
      <c r="I158" s="664">
        <v>936.59999999999991</v>
      </c>
      <c r="J158" s="664">
        <v>0.05</v>
      </c>
      <c r="K158" s="664">
        <v>47.24</v>
      </c>
      <c r="L158" s="664">
        <v>0.16812584525589014</v>
      </c>
      <c r="M158" s="664">
        <v>944.8</v>
      </c>
      <c r="N158" s="664">
        <v>0.2</v>
      </c>
      <c r="O158" s="664">
        <v>188.96</v>
      </c>
      <c r="P158" s="677">
        <v>0.67250338102356055</v>
      </c>
      <c r="Q158" s="665">
        <v>944.8</v>
      </c>
    </row>
    <row r="159" spans="1:17" ht="14.4" customHeight="1" x14ac:dyDescent="0.3">
      <c r="A159" s="660" t="s">
        <v>2104</v>
      </c>
      <c r="B159" s="661" t="s">
        <v>1897</v>
      </c>
      <c r="C159" s="661" t="s">
        <v>1912</v>
      </c>
      <c r="D159" s="661" t="s">
        <v>1917</v>
      </c>
      <c r="E159" s="661" t="s">
        <v>1889</v>
      </c>
      <c r="F159" s="664">
        <v>330</v>
      </c>
      <c r="G159" s="664">
        <v>1523.7</v>
      </c>
      <c r="H159" s="664">
        <v>1</v>
      </c>
      <c r="I159" s="664">
        <v>4.6172727272727272</v>
      </c>
      <c r="J159" s="664">
        <v>150</v>
      </c>
      <c r="K159" s="664">
        <v>699</v>
      </c>
      <c r="L159" s="664">
        <v>0.45875172278007481</v>
      </c>
      <c r="M159" s="664">
        <v>4.66</v>
      </c>
      <c r="N159" s="664">
        <v>330</v>
      </c>
      <c r="O159" s="664">
        <v>1683</v>
      </c>
      <c r="P159" s="677">
        <v>1.1045481393975192</v>
      </c>
      <c r="Q159" s="665">
        <v>5.0999999999999996</v>
      </c>
    </row>
    <row r="160" spans="1:17" ht="14.4" customHeight="1" x14ac:dyDescent="0.3">
      <c r="A160" s="660" t="s">
        <v>2104</v>
      </c>
      <c r="B160" s="661" t="s">
        <v>1897</v>
      </c>
      <c r="C160" s="661" t="s">
        <v>1912</v>
      </c>
      <c r="D160" s="661" t="s">
        <v>1923</v>
      </c>
      <c r="E160" s="661" t="s">
        <v>1924</v>
      </c>
      <c r="F160" s="664"/>
      <c r="G160" s="664"/>
      <c r="H160" s="664"/>
      <c r="I160" s="664"/>
      <c r="J160" s="664"/>
      <c r="K160" s="664"/>
      <c r="L160" s="664"/>
      <c r="M160" s="664"/>
      <c r="N160" s="664">
        <v>1080</v>
      </c>
      <c r="O160" s="664">
        <v>6307.2</v>
      </c>
      <c r="P160" s="677"/>
      <c r="Q160" s="665">
        <v>5.84</v>
      </c>
    </row>
    <row r="161" spans="1:17" ht="14.4" customHeight="1" x14ac:dyDescent="0.3">
      <c r="A161" s="660" t="s">
        <v>2104</v>
      </c>
      <c r="B161" s="661" t="s">
        <v>1897</v>
      </c>
      <c r="C161" s="661" t="s">
        <v>1912</v>
      </c>
      <c r="D161" s="661" t="s">
        <v>1927</v>
      </c>
      <c r="E161" s="661" t="s">
        <v>1889</v>
      </c>
      <c r="F161" s="664">
        <v>45</v>
      </c>
      <c r="G161" s="664">
        <v>292.5</v>
      </c>
      <c r="H161" s="664">
        <v>1</v>
      </c>
      <c r="I161" s="664">
        <v>6.5</v>
      </c>
      <c r="J161" s="664"/>
      <c r="K161" s="664"/>
      <c r="L161" s="664"/>
      <c r="M161" s="664"/>
      <c r="N161" s="664"/>
      <c r="O161" s="664"/>
      <c r="P161" s="677"/>
      <c r="Q161" s="665"/>
    </row>
    <row r="162" spans="1:17" ht="14.4" customHeight="1" x14ac:dyDescent="0.3">
      <c r="A162" s="660" t="s">
        <v>2104</v>
      </c>
      <c r="B162" s="661" t="s">
        <v>1897</v>
      </c>
      <c r="C162" s="661" t="s">
        <v>1912</v>
      </c>
      <c r="D162" s="661" t="s">
        <v>1939</v>
      </c>
      <c r="E162" s="661" t="s">
        <v>1889</v>
      </c>
      <c r="F162" s="664">
        <v>505</v>
      </c>
      <c r="G162" s="664">
        <v>8044.65</v>
      </c>
      <c r="H162" s="664">
        <v>1</v>
      </c>
      <c r="I162" s="664">
        <v>15.93</v>
      </c>
      <c r="J162" s="664"/>
      <c r="K162" s="664"/>
      <c r="L162" s="664"/>
      <c r="M162" s="664"/>
      <c r="N162" s="664">
        <v>540</v>
      </c>
      <c r="O162" s="664">
        <v>10324.799999999999</v>
      </c>
      <c r="P162" s="677">
        <v>1.2834368182580969</v>
      </c>
      <c r="Q162" s="665">
        <v>19.119999999999997</v>
      </c>
    </row>
    <row r="163" spans="1:17" ht="14.4" customHeight="1" x14ac:dyDescent="0.3">
      <c r="A163" s="660" t="s">
        <v>2104</v>
      </c>
      <c r="B163" s="661" t="s">
        <v>1897</v>
      </c>
      <c r="C163" s="661" t="s">
        <v>1912</v>
      </c>
      <c r="D163" s="661" t="s">
        <v>1944</v>
      </c>
      <c r="E163" s="661" t="s">
        <v>1889</v>
      </c>
      <c r="F163" s="664"/>
      <c r="G163" s="664"/>
      <c r="H163" s="664"/>
      <c r="I163" s="664"/>
      <c r="J163" s="664">
        <v>1</v>
      </c>
      <c r="K163" s="664">
        <v>2261.84</v>
      </c>
      <c r="L163" s="664"/>
      <c r="M163" s="664">
        <v>2261.84</v>
      </c>
      <c r="N163" s="664">
        <v>1</v>
      </c>
      <c r="O163" s="664">
        <v>2195.35</v>
      </c>
      <c r="P163" s="677"/>
      <c r="Q163" s="665">
        <v>2195.35</v>
      </c>
    </row>
    <row r="164" spans="1:17" ht="14.4" customHeight="1" x14ac:dyDescent="0.3">
      <c r="A164" s="660" t="s">
        <v>2104</v>
      </c>
      <c r="B164" s="661" t="s">
        <v>1897</v>
      </c>
      <c r="C164" s="661" t="s">
        <v>1912</v>
      </c>
      <c r="D164" s="661" t="s">
        <v>1948</v>
      </c>
      <c r="E164" s="661" t="s">
        <v>1889</v>
      </c>
      <c r="F164" s="664"/>
      <c r="G164" s="664"/>
      <c r="H164" s="664"/>
      <c r="I164" s="664"/>
      <c r="J164" s="664">
        <v>1473</v>
      </c>
      <c r="K164" s="664">
        <v>4563.6099999999997</v>
      </c>
      <c r="L164" s="664"/>
      <c r="M164" s="664">
        <v>3.0981737949762387</v>
      </c>
      <c r="N164" s="664">
        <v>2169</v>
      </c>
      <c r="O164" s="664">
        <v>7070.94</v>
      </c>
      <c r="P164" s="677"/>
      <c r="Q164" s="665">
        <v>3.26</v>
      </c>
    </row>
    <row r="165" spans="1:17" ht="14.4" customHeight="1" x14ac:dyDescent="0.3">
      <c r="A165" s="660" t="s">
        <v>2104</v>
      </c>
      <c r="B165" s="661" t="s">
        <v>1897</v>
      </c>
      <c r="C165" s="661" t="s">
        <v>1912</v>
      </c>
      <c r="D165" s="661" t="s">
        <v>1956</v>
      </c>
      <c r="E165" s="661" t="s">
        <v>1889</v>
      </c>
      <c r="F165" s="664">
        <v>9074</v>
      </c>
      <c r="G165" s="664">
        <v>286100.42</v>
      </c>
      <c r="H165" s="664">
        <v>1</v>
      </c>
      <c r="I165" s="664">
        <v>31.529691426052455</v>
      </c>
      <c r="J165" s="664">
        <v>6239</v>
      </c>
      <c r="K165" s="664">
        <v>207146.98</v>
      </c>
      <c r="L165" s="664">
        <v>0.72403591717901017</v>
      </c>
      <c r="M165" s="664">
        <v>33.201952235935245</v>
      </c>
      <c r="N165" s="664">
        <v>6463</v>
      </c>
      <c r="O165" s="664">
        <v>215217.9</v>
      </c>
      <c r="P165" s="677">
        <v>0.75224601208205144</v>
      </c>
      <c r="Q165" s="665">
        <v>33.299999999999997</v>
      </c>
    </row>
    <row r="166" spans="1:17" ht="14.4" customHeight="1" x14ac:dyDescent="0.3">
      <c r="A166" s="660" t="s">
        <v>2104</v>
      </c>
      <c r="B166" s="661" t="s">
        <v>1897</v>
      </c>
      <c r="C166" s="661" t="s">
        <v>1912</v>
      </c>
      <c r="D166" s="661" t="s">
        <v>1956</v>
      </c>
      <c r="E166" s="661" t="s">
        <v>1957</v>
      </c>
      <c r="F166" s="664">
        <v>3592</v>
      </c>
      <c r="G166" s="664">
        <v>116660.68</v>
      </c>
      <c r="H166" s="664">
        <v>1</v>
      </c>
      <c r="I166" s="664">
        <v>32.477917594654784</v>
      </c>
      <c r="J166" s="664">
        <v>4743</v>
      </c>
      <c r="K166" s="664">
        <v>157873.98000000001</v>
      </c>
      <c r="L166" s="664">
        <v>1.3532749851963835</v>
      </c>
      <c r="M166" s="664">
        <v>33.285679949399118</v>
      </c>
      <c r="N166" s="664">
        <v>1563</v>
      </c>
      <c r="O166" s="664">
        <v>52338.400000000001</v>
      </c>
      <c r="P166" s="677">
        <v>0.44863787867514576</v>
      </c>
      <c r="Q166" s="665">
        <v>33.485860524632116</v>
      </c>
    </row>
    <row r="167" spans="1:17" ht="14.4" customHeight="1" x14ac:dyDescent="0.3">
      <c r="A167" s="660" t="s">
        <v>2104</v>
      </c>
      <c r="B167" s="661" t="s">
        <v>1897</v>
      </c>
      <c r="C167" s="661" t="s">
        <v>1912</v>
      </c>
      <c r="D167" s="661" t="s">
        <v>1961</v>
      </c>
      <c r="E167" s="661" t="s">
        <v>1889</v>
      </c>
      <c r="F167" s="664">
        <v>21310</v>
      </c>
      <c r="G167" s="664">
        <v>384241.1</v>
      </c>
      <c r="H167" s="664">
        <v>1</v>
      </c>
      <c r="I167" s="664">
        <v>18.031022993899576</v>
      </c>
      <c r="J167" s="664">
        <v>25125</v>
      </c>
      <c r="K167" s="664">
        <v>485964.25</v>
      </c>
      <c r="L167" s="664">
        <v>1.2647378169591958</v>
      </c>
      <c r="M167" s="664">
        <v>19.341860696517411</v>
      </c>
      <c r="N167" s="664">
        <v>23195</v>
      </c>
      <c r="O167" s="664">
        <v>448591.3</v>
      </c>
      <c r="P167" s="677">
        <v>1.1674734951570771</v>
      </c>
      <c r="Q167" s="665">
        <v>19.34</v>
      </c>
    </row>
    <row r="168" spans="1:17" ht="14.4" customHeight="1" x14ac:dyDescent="0.3">
      <c r="A168" s="660" t="s">
        <v>2104</v>
      </c>
      <c r="B168" s="661" t="s">
        <v>1897</v>
      </c>
      <c r="C168" s="661" t="s">
        <v>1912</v>
      </c>
      <c r="D168" s="661" t="s">
        <v>1961</v>
      </c>
      <c r="E168" s="661" t="s">
        <v>1962</v>
      </c>
      <c r="F168" s="664">
        <v>10065</v>
      </c>
      <c r="G168" s="664">
        <v>188193</v>
      </c>
      <c r="H168" s="664">
        <v>1</v>
      </c>
      <c r="I168" s="664">
        <v>18.697764530551417</v>
      </c>
      <c r="J168" s="664">
        <v>12130</v>
      </c>
      <c r="K168" s="664">
        <v>234976.7</v>
      </c>
      <c r="L168" s="664">
        <v>1.2485942622733046</v>
      </c>
      <c r="M168" s="664">
        <v>19.371533388293489</v>
      </c>
      <c r="N168" s="664">
        <v>13590</v>
      </c>
      <c r="O168" s="664">
        <v>273162.60000000003</v>
      </c>
      <c r="P168" s="677">
        <v>1.4515024469560507</v>
      </c>
      <c r="Q168" s="665">
        <v>20.100264900662253</v>
      </c>
    </row>
    <row r="169" spans="1:17" ht="14.4" customHeight="1" x14ac:dyDescent="0.3">
      <c r="A169" s="660" t="s">
        <v>2104</v>
      </c>
      <c r="B169" s="661" t="s">
        <v>1897</v>
      </c>
      <c r="C169" s="661" t="s">
        <v>1972</v>
      </c>
      <c r="D169" s="661" t="s">
        <v>1973</v>
      </c>
      <c r="E169" s="661" t="s">
        <v>1974</v>
      </c>
      <c r="F169" s="664">
        <v>2</v>
      </c>
      <c r="G169" s="664">
        <v>1768.64</v>
      </c>
      <c r="H169" s="664">
        <v>1</v>
      </c>
      <c r="I169" s="664">
        <v>884.32</v>
      </c>
      <c r="J169" s="664"/>
      <c r="K169" s="664"/>
      <c r="L169" s="664"/>
      <c r="M169" s="664"/>
      <c r="N169" s="664">
        <v>17</v>
      </c>
      <c r="O169" s="664">
        <v>15033.44</v>
      </c>
      <c r="P169" s="677">
        <v>8.5</v>
      </c>
      <c r="Q169" s="665">
        <v>884.32</v>
      </c>
    </row>
    <row r="170" spans="1:17" ht="14.4" customHeight="1" x14ac:dyDescent="0.3">
      <c r="A170" s="660" t="s">
        <v>2104</v>
      </c>
      <c r="B170" s="661" t="s">
        <v>1897</v>
      </c>
      <c r="C170" s="661" t="s">
        <v>1975</v>
      </c>
      <c r="D170" s="661" t="s">
        <v>1993</v>
      </c>
      <c r="E170" s="661" t="s">
        <v>1994</v>
      </c>
      <c r="F170" s="664">
        <v>1</v>
      </c>
      <c r="G170" s="664">
        <v>2982</v>
      </c>
      <c r="H170" s="664">
        <v>1</v>
      </c>
      <c r="I170" s="664">
        <v>2982</v>
      </c>
      <c r="J170" s="664"/>
      <c r="K170" s="664"/>
      <c r="L170" s="664"/>
      <c r="M170" s="664"/>
      <c r="N170" s="664"/>
      <c r="O170" s="664"/>
      <c r="P170" s="677"/>
      <c r="Q170" s="665"/>
    </row>
    <row r="171" spans="1:17" ht="14.4" customHeight="1" x14ac:dyDescent="0.3">
      <c r="A171" s="660" t="s">
        <v>2104</v>
      </c>
      <c r="B171" s="661" t="s">
        <v>1897</v>
      </c>
      <c r="C171" s="661" t="s">
        <v>1975</v>
      </c>
      <c r="D171" s="661" t="s">
        <v>2007</v>
      </c>
      <c r="E171" s="661" t="s">
        <v>2008</v>
      </c>
      <c r="F171" s="664"/>
      <c r="G171" s="664"/>
      <c r="H171" s="664"/>
      <c r="I171" s="664"/>
      <c r="J171" s="664"/>
      <c r="K171" s="664"/>
      <c r="L171" s="664"/>
      <c r="M171" s="664"/>
      <c r="N171" s="664">
        <v>1</v>
      </c>
      <c r="O171" s="664">
        <v>1175</v>
      </c>
      <c r="P171" s="677"/>
      <c r="Q171" s="665">
        <v>1175</v>
      </c>
    </row>
    <row r="172" spans="1:17" ht="14.4" customHeight="1" x14ac:dyDescent="0.3">
      <c r="A172" s="660" t="s">
        <v>2104</v>
      </c>
      <c r="B172" s="661" t="s">
        <v>1897</v>
      </c>
      <c r="C172" s="661" t="s">
        <v>1975</v>
      </c>
      <c r="D172" s="661" t="s">
        <v>2011</v>
      </c>
      <c r="E172" s="661" t="s">
        <v>2012</v>
      </c>
      <c r="F172" s="664"/>
      <c r="G172" s="664"/>
      <c r="H172" s="664"/>
      <c r="I172" s="664"/>
      <c r="J172" s="664">
        <v>1</v>
      </c>
      <c r="K172" s="664">
        <v>654</v>
      </c>
      <c r="L172" s="664"/>
      <c r="M172" s="664">
        <v>654</v>
      </c>
      <c r="N172" s="664">
        <v>1</v>
      </c>
      <c r="O172" s="664">
        <v>654</v>
      </c>
      <c r="P172" s="677"/>
      <c r="Q172" s="665">
        <v>654</v>
      </c>
    </row>
    <row r="173" spans="1:17" ht="14.4" customHeight="1" x14ac:dyDescent="0.3">
      <c r="A173" s="660" t="s">
        <v>2104</v>
      </c>
      <c r="B173" s="661" t="s">
        <v>1897</v>
      </c>
      <c r="C173" s="661" t="s">
        <v>1975</v>
      </c>
      <c r="D173" s="661" t="s">
        <v>2013</v>
      </c>
      <c r="E173" s="661" t="s">
        <v>2014</v>
      </c>
      <c r="F173" s="664"/>
      <c r="G173" s="664"/>
      <c r="H173" s="664"/>
      <c r="I173" s="664"/>
      <c r="J173" s="664">
        <v>2</v>
      </c>
      <c r="K173" s="664">
        <v>1370</v>
      </c>
      <c r="L173" s="664"/>
      <c r="M173" s="664">
        <v>685</v>
      </c>
      <c r="N173" s="664"/>
      <c r="O173" s="664"/>
      <c r="P173" s="677"/>
      <c r="Q173" s="665"/>
    </row>
    <row r="174" spans="1:17" ht="14.4" customHeight="1" x14ac:dyDescent="0.3">
      <c r="A174" s="660" t="s">
        <v>2104</v>
      </c>
      <c r="B174" s="661" t="s">
        <v>1897</v>
      </c>
      <c r="C174" s="661" t="s">
        <v>1975</v>
      </c>
      <c r="D174" s="661" t="s">
        <v>2017</v>
      </c>
      <c r="E174" s="661" t="s">
        <v>2018</v>
      </c>
      <c r="F174" s="664">
        <v>3</v>
      </c>
      <c r="G174" s="664">
        <v>5253</v>
      </c>
      <c r="H174" s="664">
        <v>1</v>
      </c>
      <c r="I174" s="664">
        <v>1751</v>
      </c>
      <c r="J174" s="664">
        <v>5</v>
      </c>
      <c r="K174" s="664">
        <v>8770</v>
      </c>
      <c r="L174" s="664">
        <v>1.6695221778031601</v>
      </c>
      <c r="M174" s="664">
        <v>1754</v>
      </c>
      <c r="N174" s="664">
        <v>9</v>
      </c>
      <c r="O174" s="664">
        <v>15822</v>
      </c>
      <c r="P174" s="677">
        <v>3.0119931467732726</v>
      </c>
      <c r="Q174" s="665">
        <v>1758</v>
      </c>
    </row>
    <row r="175" spans="1:17" ht="14.4" customHeight="1" x14ac:dyDescent="0.3">
      <c r="A175" s="660" t="s">
        <v>2104</v>
      </c>
      <c r="B175" s="661" t="s">
        <v>1897</v>
      </c>
      <c r="C175" s="661" t="s">
        <v>1975</v>
      </c>
      <c r="D175" s="661" t="s">
        <v>2019</v>
      </c>
      <c r="E175" s="661" t="s">
        <v>2020</v>
      </c>
      <c r="F175" s="664"/>
      <c r="G175" s="664"/>
      <c r="H175" s="664"/>
      <c r="I175" s="664"/>
      <c r="J175" s="664"/>
      <c r="K175" s="664"/>
      <c r="L175" s="664"/>
      <c r="M175" s="664"/>
      <c r="N175" s="664">
        <v>1</v>
      </c>
      <c r="O175" s="664">
        <v>412</v>
      </c>
      <c r="P175" s="677"/>
      <c r="Q175" s="665">
        <v>412</v>
      </c>
    </row>
    <row r="176" spans="1:17" ht="14.4" customHeight="1" x14ac:dyDescent="0.3">
      <c r="A176" s="660" t="s">
        <v>2104</v>
      </c>
      <c r="B176" s="661" t="s">
        <v>1897</v>
      </c>
      <c r="C176" s="661" t="s">
        <v>1975</v>
      </c>
      <c r="D176" s="661" t="s">
        <v>2021</v>
      </c>
      <c r="E176" s="661" t="s">
        <v>2022</v>
      </c>
      <c r="F176" s="664">
        <v>232</v>
      </c>
      <c r="G176" s="664">
        <v>795992</v>
      </c>
      <c r="H176" s="664">
        <v>1</v>
      </c>
      <c r="I176" s="664">
        <v>3431</v>
      </c>
      <c r="J176" s="664">
        <v>294</v>
      </c>
      <c r="K176" s="664">
        <v>1010478</v>
      </c>
      <c r="L176" s="664">
        <v>1.2694574819847435</v>
      </c>
      <c r="M176" s="664">
        <v>3437</v>
      </c>
      <c r="N176" s="664">
        <v>306</v>
      </c>
      <c r="O176" s="664">
        <v>1054790</v>
      </c>
      <c r="P176" s="677">
        <v>1.3251263831797304</v>
      </c>
      <c r="Q176" s="665">
        <v>3447.0261437908498</v>
      </c>
    </row>
    <row r="177" spans="1:17" ht="14.4" customHeight="1" x14ac:dyDescent="0.3">
      <c r="A177" s="660" t="s">
        <v>2104</v>
      </c>
      <c r="B177" s="661" t="s">
        <v>1897</v>
      </c>
      <c r="C177" s="661" t="s">
        <v>1975</v>
      </c>
      <c r="D177" s="661" t="s">
        <v>2025</v>
      </c>
      <c r="E177" s="661" t="s">
        <v>2026</v>
      </c>
      <c r="F177" s="664"/>
      <c r="G177" s="664"/>
      <c r="H177" s="664"/>
      <c r="I177" s="664"/>
      <c r="J177" s="664">
        <v>26</v>
      </c>
      <c r="K177" s="664">
        <v>372528</v>
      </c>
      <c r="L177" s="664"/>
      <c r="M177" s="664">
        <v>14328</v>
      </c>
      <c r="N177" s="664">
        <v>20</v>
      </c>
      <c r="O177" s="664">
        <v>286656</v>
      </c>
      <c r="P177" s="677"/>
      <c r="Q177" s="665">
        <v>14332.8</v>
      </c>
    </row>
    <row r="178" spans="1:17" ht="14.4" customHeight="1" x14ac:dyDescent="0.3">
      <c r="A178" s="660" t="s">
        <v>2104</v>
      </c>
      <c r="B178" s="661" t="s">
        <v>1897</v>
      </c>
      <c r="C178" s="661" t="s">
        <v>1975</v>
      </c>
      <c r="D178" s="661" t="s">
        <v>2031</v>
      </c>
      <c r="E178" s="661" t="s">
        <v>1889</v>
      </c>
      <c r="F178" s="664">
        <v>31</v>
      </c>
      <c r="G178" s="664">
        <v>443634</v>
      </c>
      <c r="H178" s="664">
        <v>1</v>
      </c>
      <c r="I178" s="664">
        <v>14310.774193548386</v>
      </c>
      <c r="J178" s="664"/>
      <c r="K178" s="664"/>
      <c r="L178" s="664"/>
      <c r="M178" s="664"/>
      <c r="N178" s="664"/>
      <c r="O178" s="664"/>
      <c r="P178" s="677"/>
      <c r="Q178" s="665"/>
    </row>
    <row r="179" spans="1:17" ht="14.4" customHeight="1" x14ac:dyDescent="0.3">
      <c r="A179" s="660" t="s">
        <v>2104</v>
      </c>
      <c r="B179" s="661" t="s">
        <v>1897</v>
      </c>
      <c r="C179" s="661" t="s">
        <v>1975</v>
      </c>
      <c r="D179" s="661" t="s">
        <v>2044</v>
      </c>
      <c r="E179" s="661" t="s">
        <v>2045</v>
      </c>
      <c r="F179" s="664"/>
      <c r="G179" s="664"/>
      <c r="H179" s="664"/>
      <c r="I179" s="664"/>
      <c r="J179" s="664">
        <v>2</v>
      </c>
      <c r="K179" s="664">
        <v>2572</v>
      </c>
      <c r="L179" s="664"/>
      <c r="M179" s="664">
        <v>1286</v>
      </c>
      <c r="N179" s="664">
        <v>3</v>
      </c>
      <c r="O179" s="664">
        <v>3870</v>
      </c>
      <c r="P179" s="677"/>
      <c r="Q179" s="665">
        <v>1290</v>
      </c>
    </row>
    <row r="180" spans="1:17" ht="14.4" customHeight="1" x14ac:dyDescent="0.3">
      <c r="A180" s="660" t="s">
        <v>2104</v>
      </c>
      <c r="B180" s="661" t="s">
        <v>1897</v>
      </c>
      <c r="C180" s="661" t="s">
        <v>1975</v>
      </c>
      <c r="D180" s="661" t="s">
        <v>2046</v>
      </c>
      <c r="E180" s="661" t="s">
        <v>2047</v>
      </c>
      <c r="F180" s="664">
        <v>2</v>
      </c>
      <c r="G180" s="664">
        <v>972</v>
      </c>
      <c r="H180" s="664">
        <v>1</v>
      </c>
      <c r="I180" s="664">
        <v>486</v>
      </c>
      <c r="J180" s="664">
        <v>1</v>
      </c>
      <c r="K180" s="664">
        <v>487</v>
      </c>
      <c r="L180" s="664">
        <v>0.50102880658436211</v>
      </c>
      <c r="M180" s="664">
        <v>487</v>
      </c>
      <c r="N180" s="664">
        <v>2</v>
      </c>
      <c r="O180" s="664">
        <v>974</v>
      </c>
      <c r="P180" s="677">
        <v>1.0020576131687242</v>
      </c>
      <c r="Q180" s="665">
        <v>487</v>
      </c>
    </row>
    <row r="181" spans="1:17" ht="14.4" customHeight="1" x14ac:dyDescent="0.3">
      <c r="A181" s="660" t="s">
        <v>2104</v>
      </c>
      <c r="B181" s="661" t="s">
        <v>1897</v>
      </c>
      <c r="C181" s="661" t="s">
        <v>1975</v>
      </c>
      <c r="D181" s="661" t="s">
        <v>2048</v>
      </c>
      <c r="E181" s="661" t="s">
        <v>2049</v>
      </c>
      <c r="F181" s="664">
        <v>1</v>
      </c>
      <c r="G181" s="664">
        <v>2236</v>
      </c>
      <c r="H181" s="664">
        <v>1</v>
      </c>
      <c r="I181" s="664">
        <v>2236</v>
      </c>
      <c r="J181" s="664"/>
      <c r="K181" s="664"/>
      <c r="L181" s="664"/>
      <c r="M181" s="664"/>
      <c r="N181" s="664">
        <v>1</v>
      </c>
      <c r="O181" s="664">
        <v>2253</v>
      </c>
      <c r="P181" s="677">
        <v>1.007602862254025</v>
      </c>
      <c r="Q181" s="665">
        <v>2253</v>
      </c>
    </row>
    <row r="182" spans="1:17" ht="14.4" customHeight="1" x14ac:dyDescent="0.3">
      <c r="A182" s="660" t="s">
        <v>2105</v>
      </c>
      <c r="B182" s="661" t="s">
        <v>1897</v>
      </c>
      <c r="C182" s="661" t="s">
        <v>1898</v>
      </c>
      <c r="D182" s="661" t="s">
        <v>1904</v>
      </c>
      <c r="E182" s="661" t="s">
        <v>988</v>
      </c>
      <c r="F182" s="664">
        <v>1.1000000000000001</v>
      </c>
      <c r="G182" s="664">
        <v>2381.86</v>
      </c>
      <c r="H182" s="664">
        <v>1</v>
      </c>
      <c r="I182" s="664">
        <v>2165.3272727272729</v>
      </c>
      <c r="J182" s="664">
        <v>0.4</v>
      </c>
      <c r="K182" s="664">
        <v>873.72</v>
      </c>
      <c r="L182" s="664">
        <v>0.36682256723736911</v>
      </c>
      <c r="M182" s="664">
        <v>2184.2999999999997</v>
      </c>
      <c r="N182" s="664">
        <v>0.8</v>
      </c>
      <c r="O182" s="664">
        <v>1747.45</v>
      </c>
      <c r="P182" s="677">
        <v>0.73364933287430834</v>
      </c>
      <c r="Q182" s="665">
        <v>2184.3125</v>
      </c>
    </row>
    <row r="183" spans="1:17" ht="14.4" customHeight="1" x14ac:dyDescent="0.3">
      <c r="A183" s="660" t="s">
        <v>2105</v>
      </c>
      <c r="B183" s="661" t="s">
        <v>1897</v>
      </c>
      <c r="C183" s="661" t="s">
        <v>1898</v>
      </c>
      <c r="D183" s="661" t="s">
        <v>1905</v>
      </c>
      <c r="E183" s="661" t="s">
        <v>984</v>
      </c>
      <c r="F183" s="664">
        <v>0.05</v>
      </c>
      <c r="G183" s="664">
        <v>46.83</v>
      </c>
      <c r="H183" s="664">
        <v>1</v>
      </c>
      <c r="I183" s="664">
        <v>936.59999999999991</v>
      </c>
      <c r="J183" s="664">
        <v>0.05</v>
      </c>
      <c r="K183" s="664">
        <v>47.24</v>
      </c>
      <c r="L183" s="664">
        <v>1.0087550715353406</v>
      </c>
      <c r="M183" s="664">
        <v>944.8</v>
      </c>
      <c r="N183" s="664"/>
      <c r="O183" s="664"/>
      <c r="P183" s="677"/>
      <c r="Q183" s="665"/>
    </row>
    <row r="184" spans="1:17" ht="14.4" customHeight="1" x14ac:dyDescent="0.3">
      <c r="A184" s="660" t="s">
        <v>2105</v>
      </c>
      <c r="B184" s="661" t="s">
        <v>1897</v>
      </c>
      <c r="C184" s="661" t="s">
        <v>1912</v>
      </c>
      <c r="D184" s="661" t="s">
        <v>1917</v>
      </c>
      <c r="E184" s="661" t="s">
        <v>1889</v>
      </c>
      <c r="F184" s="664">
        <v>250</v>
      </c>
      <c r="G184" s="664">
        <v>1132.5</v>
      </c>
      <c r="H184" s="664">
        <v>1</v>
      </c>
      <c r="I184" s="664">
        <v>4.53</v>
      </c>
      <c r="J184" s="664"/>
      <c r="K184" s="664"/>
      <c r="L184" s="664"/>
      <c r="M184" s="664"/>
      <c r="N184" s="664">
        <v>180</v>
      </c>
      <c r="O184" s="664">
        <v>918</v>
      </c>
      <c r="P184" s="677">
        <v>0.81059602649006623</v>
      </c>
      <c r="Q184" s="665">
        <v>5.0999999999999996</v>
      </c>
    </row>
    <row r="185" spans="1:17" ht="14.4" customHeight="1" x14ac:dyDescent="0.3">
      <c r="A185" s="660" t="s">
        <v>2105</v>
      </c>
      <c r="B185" s="661" t="s">
        <v>1897</v>
      </c>
      <c r="C185" s="661" t="s">
        <v>1912</v>
      </c>
      <c r="D185" s="661" t="s">
        <v>1917</v>
      </c>
      <c r="E185" s="661" t="s">
        <v>1918</v>
      </c>
      <c r="F185" s="664">
        <v>150</v>
      </c>
      <c r="G185" s="664">
        <v>699</v>
      </c>
      <c r="H185" s="664">
        <v>1</v>
      </c>
      <c r="I185" s="664">
        <v>4.66</v>
      </c>
      <c r="J185" s="664"/>
      <c r="K185" s="664"/>
      <c r="L185" s="664"/>
      <c r="M185" s="664"/>
      <c r="N185" s="664"/>
      <c r="O185" s="664"/>
      <c r="P185" s="677"/>
      <c r="Q185" s="665"/>
    </row>
    <row r="186" spans="1:17" ht="14.4" customHeight="1" x14ac:dyDescent="0.3">
      <c r="A186" s="660" t="s">
        <v>2105</v>
      </c>
      <c r="B186" s="661" t="s">
        <v>1897</v>
      </c>
      <c r="C186" s="661" t="s">
        <v>1912</v>
      </c>
      <c r="D186" s="661" t="s">
        <v>1923</v>
      </c>
      <c r="E186" s="661" t="s">
        <v>1889</v>
      </c>
      <c r="F186" s="664">
        <v>800</v>
      </c>
      <c r="G186" s="664">
        <v>4248</v>
      </c>
      <c r="H186" s="664">
        <v>1</v>
      </c>
      <c r="I186" s="664">
        <v>5.31</v>
      </c>
      <c r="J186" s="664">
        <v>300</v>
      </c>
      <c r="K186" s="664">
        <v>1659</v>
      </c>
      <c r="L186" s="664">
        <v>0.3905367231638418</v>
      </c>
      <c r="M186" s="664">
        <v>5.53</v>
      </c>
      <c r="N186" s="664"/>
      <c r="O186" s="664"/>
      <c r="P186" s="677"/>
      <c r="Q186" s="665"/>
    </row>
    <row r="187" spans="1:17" ht="14.4" customHeight="1" x14ac:dyDescent="0.3">
      <c r="A187" s="660" t="s">
        <v>2105</v>
      </c>
      <c r="B187" s="661" t="s">
        <v>1897</v>
      </c>
      <c r="C187" s="661" t="s">
        <v>1912</v>
      </c>
      <c r="D187" s="661" t="s">
        <v>1923</v>
      </c>
      <c r="E187" s="661" t="s">
        <v>1924</v>
      </c>
      <c r="F187" s="664">
        <v>3000</v>
      </c>
      <c r="G187" s="664">
        <v>16554</v>
      </c>
      <c r="H187" s="664">
        <v>1</v>
      </c>
      <c r="I187" s="664">
        <v>5.5179999999999998</v>
      </c>
      <c r="J187" s="664"/>
      <c r="K187" s="664"/>
      <c r="L187" s="664"/>
      <c r="M187" s="664"/>
      <c r="N187" s="664"/>
      <c r="O187" s="664"/>
      <c r="P187" s="677"/>
      <c r="Q187" s="665"/>
    </row>
    <row r="188" spans="1:17" ht="14.4" customHeight="1" x14ac:dyDescent="0.3">
      <c r="A188" s="660" t="s">
        <v>2105</v>
      </c>
      <c r="B188" s="661" t="s">
        <v>1897</v>
      </c>
      <c r="C188" s="661" t="s">
        <v>1912</v>
      </c>
      <c r="D188" s="661" t="s">
        <v>1929</v>
      </c>
      <c r="E188" s="661" t="s">
        <v>1889</v>
      </c>
      <c r="F188" s="664">
        <v>150</v>
      </c>
      <c r="G188" s="664">
        <v>1093.5</v>
      </c>
      <c r="H188" s="664">
        <v>1</v>
      </c>
      <c r="I188" s="664">
        <v>7.29</v>
      </c>
      <c r="J188" s="664"/>
      <c r="K188" s="664"/>
      <c r="L188" s="664"/>
      <c r="M188" s="664"/>
      <c r="N188" s="664"/>
      <c r="O188" s="664"/>
      <c r="P188" s="677"/>
      <c r="Q188" s="665"/>
    </row>
    <row r="189" spans="1:17" ht="14.4" customHeight="1" x14ac:dyDescent="0.3">
      <c r="A189" s="660" t="s">
        <v>2105</v>
      </c>
      <c r="B189" s="661" t="s">
        <v>1897</v>
      </c>
      <c r="C189" s="661" t="s">
        <v>1912</v>
      </c>
      <c r="D189" s="661" t="s">
        <v>1933</v>
      </c>
      <c r="E189" s="661" t="s">
        <v>1934</v>
      </c>
      <c r="F189" s="664">
        <v>800</v>
      </c>
      <c r="G189" s="664">
        <v>13304</v>
      </c>
      <c r="H189" s="664">
        <v>1</v>
      </c>
      <c r="I189" s="664">
        <v>16.63</v>
      </c>
      <c r="J189" s="664"/>
      <c r="K189" s="664"/>
      <c r="L189" s="664"/>
      <c r="M189" s="664"/>
      <c r="N189" s="664"/>
      <c r="O189" s="664"/>
      <c r="P189" s="677"/>
      <c r="Q189" s="665"/>
    </row>
    <row r="190" spans="1:17" ht="14.4" customHeight="1" x14ac:dyDescent="0.3">
      <c r="A190" s="660" t="s">
        <v>2105</v>
      </c>
      <c r="B190" s="661" t="s">
        <v>1897</v>
      </c>
      <c r="C190" s="661" t="s">
        <v>1912</v>
      </c>
      <c r="D190" s="661" t="s">
        <v>1939</v>
      </c>
      <c r="E190" s="661" t="s">
        <v>1889</v>
      </c>
      <c r="F190" s="664">
        <v>480</v>
      </c>
      <c r="G190" s="664">
        <v>7646.4</v>
      </c>
      <c r="H190" s="664">
        <v>1</v>
      </c>
      <c r="I190" s="664">
        <v>15.93</v>
      </c>
      <c r="J190" s="664"/>
      <c r="K190" s="664"/>
      <c r="L190" s="664"/>
      <c r="M190" s="664"/>
      <c r="N190" s="664">
        <v>400</v>
      </c>
      <c r="O190" s="664">
        <v>7648</v>
      </c>
      <c r="P190" s="677">
        <v>1.0002092487968195</v>
      </c>
      <c r="Q190" s="665">
        <v>19.12</v>
      </c>
    </row>
    <row r="191" spans="1:17" ht="14.4" customHeight="1" x14ac:dyDescent="0.3">
      <c r="A191" s="660" t="s">
        <v>2105</v>
      </c>
      <c r="B191" s="661" t="s">
        <v>1897</v>
      </c>
      <c r="C191" s="661" t="s">
        <v>1912</v>
      </c>
      <c r="D191" s="661" t="s">
        <v>1944</v>
      </c>
      <c r="E191" s="661" t="s">
        <v>1945</v>
      </c>
      <c r="F191" s="664">
        <v>1</v>
      </c>
      <c r="G191" s="664">
        <v>2261.84</v>
      </c>
      <c r="H191" s="664">
        <v>1</v>
      </c>
      <c r="I191" s="664">
        <v>2261.84</v>
      </c>
      <c r="J191" s="664"/>
      <c r="K191" s="664"/>
      <c r="L191" s="664"/>
      <c r="M191" s="664"/>
      <c r="N191" s="664"/>
      <c r="O191" s="664"/>
      <c r="P191" s="677"/>
      <c r="Q191" s="665"/>
    </row>
    <row r="192" spans="1:17" ht="14.4" customHeight="1" x14ac:dyDescent="0.3">
      <c r="A192" s="660" t="s">
        <v>2105</v>
      </c>
      <c r="B192" s="661" t="s">
        <v>1897</v>
      </c>
      <c r="C192" s="661" t="s">
        <v>1912</v>
      </c>
      <c r="D192" s="661" t="s">
        <v>1956</v>
      </c>
      <c r="E192" s="661" t="s">
        <v>1889</v>
      </c>
      <c r="F192" s="664">
        <v>926</v>
      </c>
      <c r="G192" s="664">
        <v>29346.080000000002</v>
      </c>
      <c r="H192" s="664">
        <v>1</v>
      </c>
      <c r="I192" s="664">
        <v>31.691231101511882</v>
      </c>
      <c r="J192" s="664">
        <v>407</v>
      </c>
      <c r="K192" s="664">
        <v>13398.44</v>
      </c>
      <c r="L192" s="664">
        <v>0.45656660105881264</v>
      </c>
      <c r="M192" s="664">
        <v>32.92</v>
      </c>
      <c r="N192" s="664">
        <v>895</v>
      </c>
      <c r="O192" s="664">
        <v>29803.5</v>
      </c>
      <c r="P192" s="677">
        <v>1.015587090337108</v>
      </c>
      <c r="Q192" s="665">
        <v>33.299999999999997</v>
      </c>
    </row>
    <row r="193" spans="1:17" ht="14.4" customHeight="1" x14ac:dyDescent="0.3">
      <c r="A193" s="660" t="s">
        <v>2105</v>
      </c>
      <c r="B193" s="661" t="s">
        <v>1897</v>
      </c>
      <c r="C193" s="661" t="s">
        <v>1912</v>
      </c>
      <c r="D193" s="661" t="s">
        <v>1956</v>
      </c>
      <c r="E193" s="661" t="s">
        <v>1957</v>
      </c>
      <c r="F193" s="664">
        <v>405</v>
      </c>
      <c r="G193" s="664">
        <v>13065.3</v>
      </c>
      <c r="H193" s="664">
        <v>1</v>
      </c>
      <c r="I193" s="664">
        <v>32.26</v>
      </c>
      <c r="J193" s="664"/>
      <c r="K193" s="664"/>
      <c r="L193" s="664"/>
      <c r="M193" s="664"/>
      <c r="N193" s="664"/>
      <c r="O193" s="664"/>
      <c r="P193" s="677"/>
      <c r="Q193" s="665"/>
    </row>
    <row r="194" spans="1:17" ht="14.4" customHeight="1" x14ac:dyDescent="0.3">
      <c r="A194" s="660" t="s">
        <v>2105</v>
      </c>
      <c r="B194" s="661" t="s">
        <v>1897</v>
      </c>
      <c r="C194" s="661" t="s">
        <v>1972</v>
      </c>
      <c r="D194" s="661" t="s">
        <v>1973</v>
      </c>
      <c r="E194" s="661" t="s">
        <v>1974</v>
      </c>
      <c r="F194" s="664"/>
      <c r="G194" s="664"/>
      <c r="H194" s="664"/>
      <c r="I194" s="664"/>
      <c r="J194" s="664"/>
      <c r="K194" s="664"/>
      <c r="L194" s="664"/>
      <c r="M194" s="664"/>
      <c r="N194" s="664">
        <v>1</v>
      </c>
      <c r="O194" s="664">
        <v>884.32</v>
      </c>
      <c r="P194" s="677"/>
      <c r="Q194" s="665">
        <v>884.32</v>
      </c>
    </row>
    <row r="195" spans="1:17" ht="14.4" customHeight="1" x14ac:dyDescent="0.3">
      <c r="A195" s="660" t="s">
        <v>2105</v>
      </c>
      <c r="B195" s="661" t="s">
        <v>1897</v>
      </c>
      <c r="C195" s="661" t="s">
        <v>1975</v>
      </c>
      <c r="D195" s="661" t="s">
        <v>1976</v>
      </c>
      <c r="E195" s="661" t="s">
        <v>1977</v>
      </c>
      <c r="F195" s="664">
        <v>3</v>
      </c>
      <c r="G195" s="664">
        <v>102</v>
      </c>
      <c r="H195" s="664">
        <v>1</v>
      </c>
      <c r="I195" s="664">
        <v>34</v>
      </c>
      <c r="J195" s="664"/>
      <c r="K195" s="664"/>
      <c r="L195" s="664"/>
      <c r="M195" s="664"/>
      <c r="N195" s="664"/>
      <c r="O195" s="664"/>
      <c r="P195" s="677"/>
      <c r="Q195" s="665"/>
    </row>
    <row r="196" spans="1:17" ht="14.4" customHeight="1" x14ac:dyDescent="0.3">
      <c r="A196" s="660" t="s">
        <v>2105</v>
      </c>
      <c r="B196" s="661" t="s">
        <v>1897</v>
      </c>
      <c r="C196" s="661" t="s">
        <v>1975</v>
      </c>
      <c r="D196" s="661" t="s">
        <v>1978</v>
      </c>
      <c r="E196" s="661" t="s">
        <v>1979</v>
      </c>
      <c r="F196" s="664">
        <v>2</v>
      </c>
      <c r="G196" s="664">
        <v>838</v>
      </c>
      <c r="H196" s="664">
        <v>1</v>
      </c>
      <c r="I196" s="664">
        <v>419</v>
      </c>
      <c r="J196" s="664"/>
      <c r="K196" s="664"/>
      <c r="L196" s="664"/>
      <c r="M196" s="664"/>
      <c r="N196" s="664"/>
      <c r="O196" s="664"/>
      <c r="P196" s="677"/>
      <c r="Q196" s="665"/>
    </row>
    <row r="197" spans="1:17" ht="14.4" customHeight="1" x14ac:dyDescent="0.3">
      <c r="A197" s="660" t="s">
        <v>2105</v>
      </c>
      <c r="B197" s="661" t="s">
        <v>1897</v>
      </c>
      <c r="C197" s="661" t="s">
        <v>1975</v>
      </c>
      <c r="D197" s="661" t="s">
        <v>1991</v>
      </c>
      <c r="E197" s="661" t="s">
        <v>1992</v>
      </c>
      <c r="F197" s="664">
        <v>1</v>
      </c>
      <c r="G197" s="664">
        <v>1961</v>
      </c>
      <c r="H197" s="664">
        <v>1</v>
      </c>
      <c r="I197" s="664">
        <v>1961</v>
      </c>
      <c r="J197" s="664"/>
      <c r="K197" s="664"/>
      <c r="L197" s="664"/>
      <c r="M197" s="664"/>
      <c r="N197" s="664"/>
      <c r="O197" s="664"/>
      <c r="P197" s="677"/>
      <c r="Q197" s="665"/>
    </row>
    <row r="198" spans="1:17" ht="14.4" customHeight="1" x14ac:dyDescent="0.3">
      <c r="A198" s="660" t="s">
        <v>2105</v>
      </c>
      <c r="B198" s="661" t="s">
        <v>1897</v>
      </c>
      <c r="C198" s="661" t="s">
        <v>1975</v>
      </c>
      <c r="D198" s="661" t="s">
        <v>2003</v>
      </c>
      <c r="E198" s="661" t="s">
        <v>2004</v>
      </c>
      <c r="F198" s="664">
        <v>1</v>
      </c>
      <c r="G198" s="664">
        <v>1836</v>
      </c>
      <c r="H198" s="664">
        <v>1</v>
      </c>
      <c r="I198" s="664">
        <v>1836</v>
      </c>
      <c r="J198" s="664"/>
      <c r="K198" s="664"/>
      <c r="L198" s="664"/>
      <c r="M198" s="664"/>
      <c r="N198" s="664"/>
      <c r="O198" s="664"/>
      <c r="P198" s="677"/>
      <c r="Q198" s="665"/>
    </row>
    <row r="199" spans="1:17" ht="14.4" customHeight="1" x14ac:dyDescent="0.3">
      <c r="A199" s="660" t="s">
        <v>2105</v>
      </c>
      <c r="B199" s="661" t="s">
        <v>1897</v>
      </c>
      <c r="C199" s="661" t="s">
        <v>1975</v>
      </c>
      <c r="D199" s="661" t="s">
        <v>2011</v>
      </c>
      <c r="E199" s="661" t="s">
        <v>2012</v>
      </c>
      <c r="F199" s="664">
        <v>1</v>
      </c>
      <c r="G199" s="664">
        <v>653</v>
      </c>
      <c r="H199" s="664">
        <v>1</v>
      </c>
      <c r="I199" s="664">
        <v>653</v>
      </c>
      <c r="J199" s="664"/>
      <c r="K199" s="664"/>
      <c r="L199" s="664"/>
      <c r="M199" s="664"/>
      <c r="N199" s="664"/>
      <c r="O199" s="664"/>
      <c r="P199" s="677"/>
      <c r="Q199" s="665"/>
    </row>
    <row r="200" spans="1:17" ht="14.4" customHeight="1" x14ac:dyDescent="0.3">
      <c r="A200" s="660" t="s">
        <v>2105</v>
      </c>
      <c r="B200" s="661" t="s">
        <v>1897</v>
      </c>
      <c r="C200" s="661" t="s">
        <v>1975</v>
      </c>
      <c r="D200" s="661" t="s">
        <v>2015</v>
      </c>
      <c r="E200" s="661" t="s">
        <v>2016</v>
      </c>
      <c r="F200" s="664">
        <v>1</v>
      </c>
      <c r="G200" s="664">
        <v>2521</v>
      </c>
      <c r="H200" s="664">
        <v>1</v>
      </c>
      <c r="I200" s="664">
        <v>2521</v>
      </c>
      <c r="J200" s="664"/>
      <c r="K200" s="664"/>
      <c r="L200" s="664"/>
      <c r="M200" s="664"/>
      <c r="N200" s="664"/>
      <c r="O200" s="664"/>
      <c r="P200" s="677"/>
      <c r="Q200" s="665"/>
    </row>
    <row r="201" spans="1:17" ht="14.4" customHeight="1" x14ac:dyDescent="0.3">
      <c r="A201" s="660" t="s">
        <v>2105</v>
      </c>
      <c r="B201" s="661" t="s">
        <v>1897</v>
      </c>
      <c r="C201" s="661" t="s">
        <v>1975</v>
      </c>
      <c r="D201" s="661" t="s">
        <v>2017</v>
      </c>
      <c r="E201" s="661" t="s">
        <v>2018</v>
      </c>
      <c r="F201" s="664">
        <v>8</v>
      </c>
      <c r="G201" s="664">
        <v>14008</v>
      </c>
      <c r="H201" s="664">
        <v>1</v>
      </c>
      <c r="I201" s="664">
        <v>1751</v>
      </c>
      <c r="J201" s="664">
        <v>1</v>
      </c>
      <c r="K201" s="664">
        <v>1754</v>
      </c>
      <c r="L201" s="664">
        <v>0.12521416333523699</v>
      </c>
      <c r="M201" s="664">
        <v>1754</v>
      </c>
      <c r="N201" s="664">
        <v>2</v>
      </c>
      <c r="O201" s="664">
        <v>3514</v>
      </c>
      <c r="P201" s="677">
        <v>0.25085665334094803</v>
      </c>
      <c r="Q201" s="665">
        <v>1757</v>
      </c>
    </row>
    <row r="202" spans="1:17" ht="14.4" customHeight="1" x14ac:dyDescent="0.3">
      <c r="A202" s="660" t="s">
        <v>2105</v>
      </c>
      <c r="B202" s="661" t="s">
        <v>1897</v>
      </c>
      <c r="C202" s="661" t="s">
        <v>1975</v>
      </c>
      <c r="D202" s="661" t="s">
        <v>2019</v>
      </c>
      <c r="E202" s="661" t="s">
        <v>2020</v>
      </c>
      <c r="F202" s="664">
        <v>4</v>
      </c>
      <c r="G202" s="664">
        <v>1636</v>
      </c>
      <c r="H202" s="664">
        <v>1</v>
      </c>
      <c r="I202" s="664">
        <v>409</v>
      </c>
      <c r="J202" s="664">
        <v>1</v>
      </c>
      <c r="K202" s="664">
        <v>410</v>
      </c>
      <c r="L202" s="664">
        <v>0.2506112469437653</v>
      </c>
      <c r="M202" s="664">
        <v>410</v>
      </c>
      <c r="N202" s="664"/>
      <c r="O202" s="664"/>
      <c r="P202" s="677"/>
      <c r="Q202" s="665"/>
    </row>
    <row r="203" spans="1:17" ht="14.4" customHeight="1" x14ac:dyDescent="0.3">
      <c r="A203" s="660" t="s">
        <v>2105</v>
      </c>
      <c r="B203" s="661" t="s">
        <v>1897</v>
      </c>
      <c r="C203" s="661" t="s">
        <v>1975</v>
      </c>
      <c r="D203" s="661" t="s">
        <v>2025</v>
      </c>
      <c r="E203" s="661" t="s">
        <v>2026</v>
      </c>
      <c r="F203" s="664"/>
      <c r="G203" s="664"/>
      <c r="H203" s="664"/>
      <c r="I203" s="664"/>
      <c r="J203" s="664">
        <v>1</v>
      </c>
      <c r="K203" s="664">
        <v>14328</v>
      </c>
      <c r="L203" s="664"/>
      <c r="M203" s="664">
        <v>14328</v>
      </c>
      <c r="N203" s="664">
        <v>2</v>
      </c>
      <c r="O203" s="664">
        <v>28656</v>
      </c>
      <c r="P203" s="677"/>
      <c r="Q203" s="665">
        <v>14328</v>
      </c>
    </row>
    <row r="204" spans="1:17" ht="14.4" customHeight="1" x14ac:dyDescent="0.3">
      <c r="A204" s="660" t="s">
        <v>2105</v>
      </c>
      <c r="B204" s="661" t="s">
        <v>1897</v>
      </c>
      <c r="C204" s="661" t="s">
        <v>1975</v>
      </c>
      <c r="D204" s="661" t="s">
        <v>2031</v>
      </c>
      <c r="E204" s="661" t="s">
        <v>1889</v>
      </c>
      <c r="F204" s="664">
        <v>3</v>
      </c>
      <c r="G204" s="664">
        <v>40106</v>
      </c>
      <c r="H204" s="664">
        <v>1</v>
      </c>
      <c r="I204" s="664">
        <v>13368.666666666666</v>
      </c>
      <c r="J204" s="664"/>
      <c r="K204" s="664"/>
      <c r="L204" s="664"/>
      <c r="M204" s="664"/>
      <c r="N204" s="664"/>
      <c r="O204" s="664"/>
      <c r="P204" s="677"/>
      <c r="Q204" s="665"/>
    </row>
    <row r="205" spans="1:17" ht="14.4" customHeight="1" x14ac:dyDescent="0.3">
      <c r="A205" s="660" t="s">
        <v>2105</v>
      </c>
      <c r="B205" s="661" t="s">
        <v>1897</v>
      </c>
      <c r="C205" s="661" t="s">
        <v>1975</v>
      </c>
      <c r="D205" s="661" t="s">
        <v>2036</v>
      </c>
      <c r="E205" s="661" t="s">
        <v>2037</v>
      </c>
      <c r="F205" s="664"/>
      <c r="G205" s="664"/>
      <c r="H205" s="664"/>
      <c r="I205" s="664"/>
      <c r="J205" s="664">
        <v>1</v>
      </c>
      <c r="K205" s="664">
        <v>580</v>
      </c>
      <c r="L205" s="664"/>
      <c r="M205" s="664">
        <v>580</v>
      </c>
      <c r="N205" s="664"/>
      <c r="O205" s="664"/>
      <c r="P205" s="677"/>
      <c r="Q205" s="665"/>
    </row>
    <row r="206" spans="1:17" ht="14.4" customHeight="1" x14ac:dyDescent="0.3">
      <c r="A206" s="660" t="s">
        <v>2105</v>
      </c>
      <c r="B206" s="661" t="s">
        <v>1897</v>
      </c>
      <c r="C206" s="661" t="s">
        <v>1975</v>
      </c>
      <c r="D206" s="661" t="s">
        <v>2046</v>
      </c>
      <c r="E206" s="661" t="s">
        <v>2047</v>
      </c>
      <c r="F206" s="664">
        <v>2</v>
      </c>
      <c r="G206" s="664">
        <v>972</v>
      </c>
      <c r="H206" s="664">
        <v>1</v>
      </c>
      <c r="I206" s="664">
        <v>486</v>
      </c>
      <c r="J206" s="664"/>
      <c r="K206" s="664"/>
      <c r="L206" s="664"/>
      <c r="M206" s="664"/>
      <c r="N206" s="664">
        <v>1</v>
      </c>
      <c r="O206" s="664">
        <v>489</v>
      </c>
      <c r="P206" s="677">
        <v>0.50308641975308643</v>
      </c>
      <c r="Q206" s="665">
        <v>489</v>
      </c>
    </row>
    <row r="207" spans="1:17" ht="14.4" customHeight="1" x14ac:dyDescent="0.3">
      <c r="A207" s="660" t="s">
        <v>2105</v>
      </c>
      <c r="B207" s="661" t="s">
        <v>1897</v>
      </c>
      <c r="C207" s="661" t="s">
        <v>1975</v>
      </c>
      <c r="D207" s="661" t="s">
        <v>2048</v>
      </c>
      <c r="E207" s="661" t="s">
        <v>2049</v>
      </c>
      <c r="F207" s="664">
        <v>1</v>
      </c>
      <c r="G207" s="664">
        <v>2236</v>
      </c>
      <c r="H207" s="664">
        <v>1</v>
      </c>
      <c r="I207" s="664">
        <v>2236</v>
      </c>
      <c r="J207" s="664"/>
      <c r="K207" s="664"/>
      <c r="L207" s="664"/>
      <c r="M207" s="664"/>
      <c r="N207" s="664">
        <v>1</v>
      </c>
      <c r="O207" s="664">
        <v>2242</v>
      </c>
      <c r="P207" s="677">
        <v>1.0026833631484795</v>
      </c>
      <c r="Q207" s="665">
        <v>2242</v>
      </c>
    </row>
    <row r="208" spans="1:17" ht="14.4" customHeight="1" x14ac:dyDescent="0.3">
      <c r="A208" s="660" t="s">
        <v>2106</v>
      </c>
      <c r="B208" s="661" t="s">
        <v>1897</v>
      </c>
      <c r="C208" s="661" t="s">
        <v>1898</v>
      </c>
      <c r="D208" s="661" t="s">
        <v>1899</v>
      </c>
      <c r="E208" s="661" t="s">
        <v>977</v>
      </c>
      <c r="F208" s="664"/>
      <c r="G208" s="664"/>
      <c r="H208" s="664"/>
      <c r="I208" s="664"/>
      <c r="J208" s="664"/>
      <c r="K208" s="664"/>
      <c r="L208" s="664"/>
      <c r="M208" s="664"/>
      <c r="N208" s="664">
        <v>1</v>
      </c>
      <c r="O208" s="664">
        <v>1978.03</v>
      </c>
      <c r="P208" s="677"/>
      <c r="Q208" s="665">
        <v>1978.03</v>
      </c>
    </row>
    <row r="209" spans="1:17" ht="14.4" customHeight="1" x14ac:dyDescent="0.3">
      <c r="A209" s="660" t="s">
        <v>2106</v>
      </c>
      <c r="B209" s="661" t="s">
        <v>1897</v>
      </c>
      <c r="C209" s="661" t="s">
        <v>1898</v>
      </c>
      <c r="D209" s="661" t="s">
        <v>1904</v>
      </c>
      <c r="E209" s="661" t="s">
        <v>988</v>
      </c>
      <c r="F209" s="664">
        <v>1</v>
      </c>
      <c r="G209" s="664">
        <v>2165.3200000000002</v>
      </c>
      <c r="H209" s="664">
        <v>1</v>
      </c>
      <c r="I209" s="664">
        <v>2165.3200000000002</v>
      </c>
      <c r="J209" s="664"/>
      <c r="K209" s="664"/>
      <c r="L209" s="664"/>
      <c r="M209" s="664"/>
      <c r="N209" s="664">
        <v>1.1000000000000001</v>
      </c>
      <c r="O209" s="664">
        <v>2402.75</v>
      </c>
      <c r="P209" s="677">
        <v>1.1096512293794911</v>
      </c>
      <c r="Q209" s="665">
        <v>2184.3181818181815</v>
      </c>
    </row>
    <row r="210" spans="1:17" ht="14.4" customHeight="1" x14ac:dyDescent="0.3">
      <c r="A210" s="660" t="s">
        <v>2106</v>
      </c>
      <c r="B210" s="661" t="s">
        <v>1897</v>
      </c>
      <c r="C210" s="661" t="s">
        <v>1898</v>
      </c>
      <c r="D210" s="661" t="s">
        <v>1905</v>
      </c>
      <c r="E210" s="661" t="s">
        <v>984</v>
      </c>
      <c r="F210" s="664">
        <v>0.05</v>
      </c>
      <c r="G210" s="664">
        <v>46.83</v>
      </c>
      <c r="H210" s="664">
        <v>1</v>
      </c>
      <c r="I210" s="664">
        <v>936.59999999999991</v>
      </c>
      <c r="J210" s="664"/>
      <c r="K210" s="664"/>
      <c r="L210" s="664"/>
      <c r="M210" s="664"/>
      <c r="N210" s="664">
        <v>0.05</v>
      </c>
      <c r="O210" s="664">
        <v>47.24</v>
      </c>
      <c r="P210" s="677">
        <v>1.0087550715353406</v>
      </c>
      <c r="Q210" s="665">
        <v>944.8</v>
      </c>
    </row>
    <row r="211" spans="1:17" ht="14.4" customHeight="1" x14ac:dyDescent="0.3">
      <c r="A211" s="660" t="s">
        <v>2106</v>
      </c>
      <c r="B211" s="661" t="s">
        <v>1897</v>
      </c>
      <c r="C211" s="661" t="s">
        <v>1912</v>
      </c>
      <c r="D211" s="661" t="s">
        <v>1923</v>
      </c>
      <c r="E211" s="661" t="s">
        <v>1889</v>
      </c>
      <c r="F211" s="664"/>
      <c r="G211" s="664"/>
      <c r="H211" s="664"/>
      <c r="I211" s="664"/>
      <c r="J211" s="664"/>
      <c r="K211" s="664"/>
      <c r="L211" s="664"/>
      <c r="M211" s="664"/>
      <c r="N211" s="664">
        <v>1807</v>
      </c>
      <c r="O211" s="664">
        <v>10028.85</v>
      </c>
      <c r="P211" s="677"/>
      <c r="Q211" s="665">
        <v>5.55</v>
      </c>
    </row>
    <row r="212" spans="1:17" ht="14.4" customHeight="1" x14ac:dyDescent="0.3">
      <c r="A212" s="660" t="s">
        <v>2106</v>
      </c>
      <c r="B212" s="661" t="s">
        <v>1897</v>
      </c>
      <c r="C212" s="661" t="s">
        <v>1912</v>
      </c>
      <c r="D212" s="661" t="s">
        <v>1933</v>
      </c>
      <c r="E212" s="661" t="s">
        <v>1889</v>
      </c>
      <c r="F212" s="664"/>
      <c r="G212" s="664"/>
      <c r="H212" s="664"/>
      <c r="I212" s="664"/>
      <c r="J212" s="664"/>
      <c r="K212" s="664"/>
      <c r="L212" s="664"/>
      <c r="M212" s="664"/>
      <c r="N212" s="664">
        <v>800</v>
      </c>
      <c r="O212" s="664">
        <v>14000</v>
      </c>
      <c r="P212" s="677"/>
      <c r="Q212" s="665">
        <v>17.5</v>
      </c>
    </row>
    <row r="213" spans="1:17" ht="14.4" customHeight="1" x14ac:dyDescent="0.3">
      <c r="A213" s="660" t="s">
        <v>2106</v>
      </c>
      <c r="B213" s="661" t="s">
        <v>1897</v>
      </c>
      <c r="C213" s="661" t="s">
        <v>1912</v>
      </c>
      <c r="D213" s="661" t="s">
        <v>1939</v>
      </c>
      <c r="E213" s="661" t="s">
        <v>1940</v>
      </c>
      <c r="F213" s="664"/>
      <c r="G213" s="664"/>
      <c r="H213" s="664"/>
      <c r="I213" s="664"/>
      <c r="J213" s="664"/>
      <c r="K213" s="664"/>
      <c r="L213" s="664"/>
      <c r="M213" s="664"/>
      <c r="N213" s="664">
        <v>520</v>
      </c>
      <c r="O213" s="664">
        <v>10368.799999999999</v>
      </c>
      <c r="P213" s="677"/>
      <c r="Q213" s="665">
        <v>19.939999999999998</v>
      </c>
    </row>
    <row r="214" spans="1:17" ht="14.4" customHeight="1" x14ac:dyDescent="0.3">
      <c r="A214" s="660" t="s">
        <v>2106</v>
      </c>
      <c r="B214" s="661" t="s">
        <v>1897</v>
      </c>
      <c r="C214" s="661" t="s">
        <v>1912</v>
      </c>
      <c r="D214" s="661" t="s">
        <v>1956</v>
      </c>
      <c r="E214" s="661" t="s">
        <v>1889</v>
      </c>
      <c r="F214" s="664">
        <v>903</v>
      </c>
      <c r="G214" s="664">
        <v>28658.82</v>
      </c>
      <c r="H214" s="664">
        <v>1</v>
      </c>
      <c r="I214" s="664">
        <v>31.737342192691031</v>
      </c>
      <c r="J214" s="664"/>
      <c r="K214" s="664"/>
      <c r="L214" s="664"/>
      <c r="M214" s="664"/>
      <c r="N214" s="664">
        <v>1019</v>
      </c>
      <c r="O214" s="664">
        <v>33932.699999999997</v>
      </c>
      <c r="P214" s="677">
        <v>1.1840229290668631</v>
      </c>
      <c r="Q214" s="665">
        <v>33.299999999999997</v>
      </c>
    </row>
    <row r="215" spans="1:17" ht="14.4" customHeight="1" x14ac:dyDescent="0.3">
      <c r="A215" s="660" t="s">
        <v>2106</v>
      </c>
      <c r="B215" s="661" t="s">
        <v>1897</v>
      </c>
      <c r="C215" s="661" t="s">
        <v>1912</v>
      </c>
      <c r="D215" s="661" t="s">
        <v>1956</v>
      </c>
      <c r="E215" s="661" t="s">
        <v>1957</v>
      </c>
      <c r="F215" s="664"/>
      <c r="G215" s="664"/>
      <c r="H215" s="664"/>
      <c r="I215" s="664"/>
      <c r="J215" s="664"/>
      <c r="K215" s="664"/>
      <c r="L215" s="664"/>
      <c r="M215" s="664"/>
      <c r="N215" s="664">
        <v>952</v>
      </c>
      <c r="O215" s="664">
        <v>31939.599999999999</v>
      </c>
      <c r="P215" s="677"/>
      <c r="Q215" s="665">
        <v>33.549999999999997</v>
      </c>
    </row>
    <row r="216" spans="1:17" ht="14.4" customHeight="1" x14ac:dyDescent="0.3">
      <c r="A216" s="660" t="s">
        <v>2106</v>
      </c>
      <c r="B216" s="661" t="s">
        <v>1897</v>
      </c>
      <c r="C216" s="661" t="s">
        <v>1912</v>
      </c>
      <c r="D216" s="661" t="s">
        <v>1959</v>
      </c>
      <c r="E216" s="661" t="s">
        <v>1889</v>
      </c>
      <c r="F216" s="664"/>
      <c r="G216" s="664"/>
      <c r="H216" s="664"/>
      <c r="I216" s="664"/>
      <c r="J216" s="664">
        <v>180</v>
      </c>
      <c r="K216" s="664">
        <v>28378.799999999999</v>
      </c>
      <c r="L216" s="664"/>
      <c r="M216" s="664">
        <v>157.66</v>
      </c>
      <c r="N216" s="664"/>
      <c r="O216" s="664"/>
      <c r="P216" s="677"/>
      <c r="Q216" s="665"/>
    </row>
    <row r="217" spans="1:17" ht="14.4" customHeight="1" x14ac:dyDescent="0.3">
      <c r="A217" s="660" t="s">
        <v>2106</v>
      </c>
      <c r="B217" s="661" t="s">
        <v>1897</v>
      </c>
      <c r="C217" s="661" t="s">
        <v>1972</v>
      </c>
      <c r="D217" s="661" t="s">
        <v>1973</v>
      </c>
      <c r="E217" s="661" t="s">
        <v>1974</v>
      </c>
      <c r="F217" s="664"/>
      <c r="G217" s="664"/>
      <c r="H217" s="664"/>
      <c r="I217" s="664"/>
      <c r="J217" s="664"/>
      <c r="K217" s="664"/>
      <c r="L217" s="664"/>
      <c r="M217" s="664"/>
      <c r="N217" s="664">
        <v>4</v>
      </c>
      <c r="O217" s="664">
        <v>3537.28</v>
      </c>
      <c r="P217" s="677"/>
      <c r="Q217" s="665">
        <v>884.32</v>
      </c>
    </row>
    <row r="218" spans="1:17" ht="14.4" customHeight="1" x14ac:dyDescent="0.3">
      <c r="A218" s="660" t="s">
        <v>2106</v>
      </c>
      <c r="B218" s="661" t="s">
        <v>1897</v>
      </c>
      <c r="C218" s="661" t="s">
        <v>1975</v>
      </c>
      <c r="D218" s="661" t="s">
        <v>2017</v>
      </c>
      <c r="E218" s="661" t="s">
        <v>2018</v>
      </c>
      <c r="F218" s="664"/>
      <c r="G218" s="664"/>
      <c r="H218" s="664"/>
      <c r="I218" s="664"/>
      <c r="J218" s="664">
        <v>1</v>
      </c>
      <c r="K218" s="664">
        <v>1754</v>
      </c>
      <c r="L218" s="664"/>
      <c r="M218" s="664">
        <v>1754</v>
      </c>
      <c r="N218" s="664">
        <v>7</v>
      </c>
      <c r="O218" s="664">
        <v>12308</v>
      </c>
      <c r="P218" s="677"/>
      <c r="Q218" s="665">
        <v>1758.2857142857142</v>
      </c>
    </row>
    <row r="219" spans="1:17" ht="14.4" customHeight="1" x14ac:dyDescent="0.3">
      <c r="A219" s="660" t="s">
        <v>2106</v>
      </c>
      <c r="B219" s="661" t="s">
        <v>1897</v>
      </c>
      <c r="C219" s="661" t="s">
        <v>1975</v>
      </c>
      <c r="D219" s="661" t="s">
        <v>2019</v>
      </c>
      <c r="E219" s="661" t="s">
        <v>2020</v>
      </c>
      <c r="F219" s="664"/>
      <c r="G219" s="664"/>
      <c r="H219" s="664"/>
      <c r="I219" s="664"/>
      <c r="J219" s="664">
        <v>1</v>
      </c>
      <c r="K219" s="664">
        <v>410</v>
      </c>
      <c r="L219" s="664"/>
      <c r="M219" s="664">
        <v>410</v>
      </c>
      <c r="N219" s="664">
        <v>2</v>
      </c>
      <c r="O219" s="664">
        <v>820</v>
      </c>
      <c r="P219" s="677"/>
      <c r="Q219" s="665">
        <v>410</v>
      </c>
    </row>
    <row r="220" spans="1:17" ht="14.4" customHeight="1" x14ac:dyDescent="0.3">
      <c r="A220" s="660" t="s">
        <v>2106</v>
      </c>
      <c r="B220" s="661" t="s">
        <v>1897</v>
      </c>
      <c r="C220" s="661" t="s">
        <v>1975</v>
      </c>
      <c r="D220" s="661" t="s">
        <v>2025</v>
      </c>
      <c r="E220" s="661" t="s">
        <v>2026</v>
      </c>
      <c r="F220" s="664"/>
      <c r="G220" s="664"/>
      <c r="H220" s="664"/>
      <c r="I220" s="664"/>
      <c r="J220" s="664"/>
      <c r="K220" s="664"/>
      <c r="L220" s="664"/>
      <c r="M220" s="664"/>
      <c r="N220" s="664">
        <v>4</v>
      </c>
      <c r="O220" s="664">
        <v>57336</v>
      </c>
      <c r="P220" s="677"/>
      <c r="Q220" s="665">
        <v>14334</v>
      </c>
    </row>
    <row r="221" spans="1:17" ht="14.4" customHeight="1" x14ac:dyDescent="0.3">
      <c r="A221" s="660" t="s">
        <v>2106</v>
      </c>
      <c r="B221" s="661" t="s">
        <v>1897</v>
      </c>
      <c r="C221" s="661" t="s">
        <v>1975</v>
      </c>
      <c r="D221" s="661" t="s">
        <v>2031</v>
      </c>
      <c r="E221" s="661" t="s">
        <v>1889</v>
      </c>
      <c r="F221" s="664">
        <v>2</v>
      </c>
      <c r="G221" s="664">
        <v>30684</v>
      </c>
      <c r="H221" s="664">
        <v>1</v>
      </c>
      <c r="I221" s="664">
        <v>15342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2106</v>
      </c>
      <c r="B222" s="661" t="s">
        <v>1897</v>
      </c>
      <c r="C222" s="661" t="s">
        <v>1975</v>
      </c>
      <c r="D222" s="661" t="s">
        <v>2036</v>
      </c>
      <c r="E222" s="661" t="s">
        <v>2037</v>
      </c>
      <c r="F222" s="664"/>
      <c r="G222" s="664"/>
      <c r="H222" s="664"/>
      <c r="I222" s="664"/>
      <c r="J222" s="664"/>
      <c r="K222" s="664"/>
      <c r="L222" s="664"/>
      <c r="M222" s="664"/>
      <c r="N222" s="664">
        <v>1</v>
      </c>
      <c r="O222" s="664">
        <v>580</v>
      </c>
      <c r="P222" s="677"/>
      <c r="Q222" s="665">
        <v>580</v>
      </c>
    </row>
    <row r="223" spans="1:17" ht="14.4" customHeight="1" x14ac:dyDescent="0.3">
      <c r="A223" s="660" t="s">
        <v>2106</v>
      </c>
      <c r="B223" s="661" t="s">
        <v>1897</v>
      </c>
      <c r="C223" s="661" t="s">
        <v>1975</v>
      </c>
      <c r="D223" s="661" t="s">
        <v>2048</v>
      </c>
      <c r="E223" s="661" t="s">
        <v>2049</v>
      </c>
      <c r="F223" s="664"/>
      <c r="G223" s="664"/>
      <c r="H223" s="664"/>
      <c r="I223" s="664"/>
      <c r="J223" s="664"/>
      <c r="K223" s="664"/>
      <c r="L223" s="664"/>
      <c r="M223" s="664"/>
      <c r="N223" s="664">
        <v>2</v>
      </c>
      <c r="O223" s="664">
        <v>4506</v>
      </c>
      <c r="P223" s="677"/>
      <c r="Q223" s="665">
        <v>2253</v>
      </c>
    </row>
    <row r="224" spans="1:17" ht="14.4" customHeight="1" x14ac:dyDescent="0.3">
      <c r="A224" s="660" t="s">
        <v>2106</v>
      </c>
      <c r="B224" s="661" t="s">
        <v>1897</v>
      </c>
      <c r="C224" s="661" t="s">
        <v>1975</v>
      </c>
      <c r="D224" s="661" t="s">
        <v>2050</v>
      </c>
      <c r="E224" s="661" t="s">
        <v>2051</v>
      </c>
      <c r="F224" s="664"/>
      <c r="G224" s="664"/>
      <c r="H224" s="664"/>
      <c r="I224" s="664"/>
      <c r="J224" s="664"/>
      <c r="K224" s="664"/>
      <c r="L224" s="664"/>
      <c r="M224" s="664"/>
      <c r="N224" s="664">
        <v>1</v>
      </c>
      <c r="O224" s="664">
        <v>2546</v>
      </c>
      <c r="P224" s="677"/>
      <c r="Q224" s="665">
        <v>2546</v>
      </c>
    </row>
    <row r="225" spans="1:17" ht="14.4" customHeight="1" x14ac:dyDescent="0.3">
      <c r="A225" s="660" t="s">
        <v>2107</v>
      </c>
      <c r="B225" s="661" t="s">
        <v>1897</v>
      </c>
      <c r="C225" s="661" t="s">
        <v>1898</v>
      </c>
      <c r="D225" s="661" t="s">
        <v>1904</v>
      </c>
      <c r="E225" s="661" t="s">
        <v>988</v>
      </c>
      <c r="F225" s="664">
        <v>0.3</v>
      </c>
      <c r="G225" s="664">
        <v>649.59</v>
      </c>
      <c r="H225" s="664">
        <v>1</v>
      </c>
      <c r="I225" s="664">
        <v>2165.3000000000002</v>
      </c>
      <c r="J225" s="664">
        <v>0.5</v>
      </c>
      <c r="K225" s="664">
        <v>1092.1600000000001</v>
      </c>
      <c r="L225" s="664">
        <v>1.6813066703613049</v>
      </c>
      <c r="M225" s="664">
        <v>2184.3200000000002</v>
      </c>
      <c r="N225" s="664"/>
      <c r="O225" s="664"/>
      <c r="P225" s="677"/>
      <c r="Q225" s="665"/>
    </row>
    <row r="226" spans="1:17" ht="14.4" customHeight="1" x14ac:dyDescent="0.3">
      <c r="A226" s="660" t="s">
        <v>2107</v>
      </c>
      <c r="B226" s="661" t="s">
        <v>1897</v>
      </c>
      <c r="C226" s="661" t="s">
        <v>1912</v>
      </c>
      <c r="D226" s="661" t="s">
        <v>1922</v>
      </c>
      <c r="E226" s="661" t="s">
        <v>1889</v>
      </c>
      <c r="F226" s="664">
        <v>800</v>
      </c>
      <c r="G226" s="664">
        <v>4496</v>
      </c>
      <c r="H226" s="664">
        <v>1</v>
      </c>
      <c r="I226" s="664">
        <v>5.62</v>
      </c>
      <c r="J226" s="664"/>
      <c r="K226" s="664"/>
      <c r="L226" s="664"/>
      <c r="M226" s="664"/>
      <c r="N226" s="664"/>
      <c r="O226" s="664"/>
      <c r="P226" s="677"/>
      <c r="Q226" s="665"/>
    </row>
    <row r="227" spans="1:17" ht="14.4" customHeight="1" x14ac:dyDescent="0.3">
      <c r="A227" s="660" t="s">
        <v>2107</v>
      </c>
      <c r="B227" s="661" t="s">
        <v>1897</v>
      </c>
      <c r="C227" s="661" t="s">
        <v>1912</v>
      </c>
      <c r="D227" s="661" t="s">
        <v>1956</v>
      </c>
      <c r="E227" s="661" t="s">
        <v>1889</v>
      </c>
      <c r="F227" s="664">
        <v>404</v>
      </c>
      <c r="G227" s="664">
        <v>12572.48</v>
      </c>
      <c r="H227" s="664">
        <v>1</v>
      </c>
      <c r="I227" s="664">
        <v>31.119999999999997</v>
      </c>
      <c r="J227" s="664"/>
      <c r="K227" s="664"/>
      <c r="L227" s="664"/>
      <c r="M227" s="664"/>
      <c r="N227" s="664"/>
      <c r="O227" s="664"/>
      <c r="P227" s="677"/>
      <c r="Q227" s="665"/>
    </row>
    <row r="228" spans="1:17" ht="14.4" customHeight="1" x14ac:dyDescent="0.3">
      <c r="A228" s="660" t="s">
        <v>2107</v>
      </c>
      <c r="B228" s="661" t="s">
        <v>1897</v>
      </c>
      <c r="C228" s="661" t="s">
        <v>1912</v>
      </c>
      <c r="D228" s="661" t="s">
        <v>1956</v>
      </c>
      <c r="E228" s="661" t="s">
        <v>1957</v>
      </c>
      <c r="F228" s="664"/>
      <c r="G228" s="664"/>
      <c r="H228" s="664"/>
      <c r="I228" s="664"/>
      <c r="J228" s="664">
        <v>400</v>
      </c>
      <c r="K228" s="664">
        <v>13308</v>
      </c>
      <c r="L228" s="664"/>
      <c r="M228" s="664">
        <v>33.270000000000003</v>
      </c>
      <c r="N228" s="664"/>
      <c r="O228" s="664"/>
      <c r="P228" s="677"/>
      <c r="Q228" s="665"/>
    </row>
    <row r="229" spans="1:17" ht="14.4" customHeight="1" x14ac:dyDescent="0.3">
      <c r="A229" s="660" t="s">
        <v>2107</v>
      </c>
      <c r="B229" s="661" t="s">
        <v>1897</v>
      </c>
      <c r="C229" s="661" t="s">
        <v>1975</v>
      </c>
      <c r="D229" s="661" t="s">
        <v>2009</v>
      </c>
      <c r="E229" s="661" t="s">
        <v>2010</v>
      </c>
      <c r="F229" s="664">
        <v>1</v>
      </c>
      <c r="G229" s="664">
        <v>1550</v>
      </c>
      <c r="H229" s="664">
        <v>1</v>
      </c>
      <c r="I229" s="664">
        <v>1550</v>
      </c>
      <c r="J229" s="664"/>
      <c r="K229" s="664"/>
      <c r="L229" s="664"/>
      <c r="M229" s="664"/>
      <c r="N229" s="664"/>
      <c r="O229" s="664"/>
      <c r="P229" s="677"/>
      <c r="Q229" s="665"/>
    </row>
    <row r="230" spans="1:17" ht="14.4" customHeight="1" x14ac:dyDescent="0.3">
      <c r="A230" s="660" t="s">
        <v>2107</v>
      </c>
      <c r="B230" s="661" t="s">
        <v>1897</v>
      </c>
      <c r="C230" s="661" t="s">
        <v>1975</v>
      </c>
      <c r="D230" s="661" t="s">
        <v>2019</v>
      </c>
      <c r="E230" s="661" t="s">
        <v>2020</v>
      </c>
      <c r="F230" s="664">
        <v>1</v>
      </c>
      <c r="G230" s="664">
        <v>409</v>
      </c>
      <c r="H230" s="664">
        <v>1</v>
      </c>
      <c r="I230" s="664">
        <v>409</v>
      </c>
      <c r="J230" s="664"/>
      <c r="K230" s="664"/>
      <c r="L230" s="664"/>
      <c r="M230" s="664"/>
      <c r="N230" s="664"/>
      <c r="O230" s="664"/>
      <c r="P230" s="677"/>
      <c r="Q230" s="665"/>
    </row>
    <row r="231" spans="1:17" ht="14.4" customHeight="1" x14ac:dyDescent="0.3">
      <c r="A231" s="660" t="s">
        <v>2107</v>
      </c>
      <c r="B231" s="661" t="s">
        <v>1897</v>
      </c>
      <c r="C231" s="661" t="s">
        <v>1975</v>
      </c>
      <c r="D231" s="661" t="s">
        <v>2025</v>
      </c>
      <c r="E231" s="661" t="s">
        <v>2026</v>
      </c>
      <c r="F231" s="664"/>
      <c r="G231" s="664"/>
      <c r="H231" s="664"/>
      <c r="I231" s="664"/>
      <c r="J231" s="664">
        <v>1</v>
      </c>
      <c r="K231" s="664">
        <v>14328</v>
      </c>
      <c r="L231" s="664"/>
      <c r="M231" s="664">
        <v>14328</v>
      </c>
      <c r="N231" s="664"/>
      <c r="O231" s="664"/>
      <c r="P231" s="677"/>
      <c r="Q231" s="665"/>
    </row>
    <row r="232" spans="1:17" ht="14.4" customHeight="1" x14ac:dyDescent="0.3">
      <c r="A232" s="660" t="s">
        <v>2107</v>
      </c>
      <c r="B232" s="661" t="s">
        <v>1897</v>
      </c>
      <c r="C232" s="661" t="s">
        <v>1975</v>
      </c>
      <c r="D232" s="661" t="s">
        <v>2031</v>
      </c>
      <c r="E232" s="661" t="s">
        <v>1889</v>
      </c>
      <c r="F232" s="664">
        <v>1</v>
      </c>
      <c r="G232" s="664">
        <v>14158</v>
      </c>
      <c r="H232" s="664">
        <v>1</v>
      </c>
      <c r="I232" s="664">
        <v>14158</v>
      </c>
      <c r="J232" s="664"/>
      <c r="K232" s="664"/>
      <c r="L232" s="664"/>
      <c r="M232" s="664"/>
      <c r="N232" s="664"/>
      <c r="O232" s="664"/>
      <c r="P232" s="677"/>
      <c r="Q232" s="665"/>
    </row>
    <row r="233" spans="1:17" ht="14.4" customHeight="1" x14ac:dyDescent="0.3">
      <c r="A233" s="660" t="s">
        <v>2108</v>
      </c>
      <c r="B233" s="661" t="s">
        <v>1897</v>
      </c>
      <c r="C233" s="661" t="s">
        <v>1898</v>
      </c>
      <c r="D233" s="661" t="s">
        <v>1902</v>
      </c>
      <c r="E233" s="661" t="s">
        <v>988</v>
      </c>
      <c r="F233" s="664"/>
      <c r="G233" s="664"/>
      <c r="H233" s="664"/>
      <c r="I233" s="664"/>
      <c r="J233" s="664"/>
      <c r="K233" s="664"/>
      <c r="L233" s="664"/>
      <c r="M233" s="664"/>
      <c r="N233" s="664">
        <v>0.01</v>
      </c>
      <c r="O233" s="664">
        <v>103.04</v>
      </c>
      <c r="P233" s="677"/>
      <c r="Q233" s="665">
        <v>10304</v>
      </c>
    </row>
    <row r="234" spans="1:17" ht="14.4" customHeight="1" x14ac:dyDescent="0.3">
      <c r="A234" s="660" t="s">
        <v>2108</v>
      </c>
      <c r="B234" s="661" t="s">
        <v>1897</v>
      </c>
      <c r="C234" s="661" t="s">
        <v>1898</v>
      </c>
      <c r="D234" s="661" t="s">
        <v>1904</v>
      </c>
      <c r="E234" s="661" t="s">
        <v>988</v>
      </c>
      <c r="F234" s="664">
        <v>1.1000000000000001</v>
      </c>
      <c r="G234" s="664">
        <v>2381.86</v>
      </c>
      <c r="H234" s="664">
        <v>1</v>
      </c>
      <c r="I234" s="664">
        <v>2165.3272727272729</v>
      </c>
      <c r="J234" s="664">
        <v>0.5</v>
      </c>
      <c r="K234" s="664">
        <v>1082.6600000000001</v>
      </c>
      <c r="L234" s="664">
        <v>0.45454392785470182</v>
      </c>
      <c r="M234" s="664">
        <v>2165.3200000000002</v>
      </c>
      <c r="N234" s="664">
        <v>2.0499999999999998</v>
      </c>
      <c r="O234" s="664">
        <v>4477.8500000000004</v>
      </c>
      <c r="P234" s="677">
        <v>1.879980351490012</v>
      </c>
      <c r="Q234" s="665">
        <v>2184.3170731707319</v>
      </c>
    </row>
    <row r="235" spans="1:17" ht="14.4" customHeight="1" x14ac:dyDescent="0.3">
      <c r="A235" s="660" t="s">
        <v>2108</v>
      </c>
      <c r="B235" s="661" t="s">
        <v>1897</v>
      </c>
      <c r="C235" s="661" t="s">
        <v>1898</v>
      </c>
      <c r="D235" s="661" t="s">
        <v>1905</v>
      </c>
      <c r="E235" s="661" t="s">
        <v>984</v>
      </c>
      <c r="F235" s="664">
        <v>0.05</v>
      </c>
      <c r="G235" s="664">
        <v>46.83</v>
      </c>
      <c r="H235" s="664">
        <v>1</v>
      </c>
      <c r="I235" s="664">
        <v>936.59999999999991</v>
      </c>
      <c r="J235" s="664"/>
      <c r="K235" s="664"/>
      <c r="L235" s="664"/>
      <c r="M235" s="664"/>
      <c r="N235" s="664">
        <v>0.15000000000000002</v>
      </c>
      <c r="O235" s="664">
        <v>141.72</v>
      </c>
      <c r="P235" s="677">
        <v>3.0262652146060218</v>
      </c>
      <c r="Q235" s="665">
        <v>944.79999999999984</v>
      </c>
    </row>
    <row r="236" spans="1:17" ht="14.4" customHeight="1" x14ac:dyDescent="0.3">
      <c r="A236" s="660" t="s">
        <v>2108</v>
      </c>
      <c r="B236" s="661" t="s">
        <v>1897</v>
      </c>
      <c r="C236" s="661" t="s">
        <v>1912</v>
      </c>
      <c r="D236" s="661" t="s">
        <v>1917</v>
      </c>
      <c r="E236" s="661" t="s">
        <v>1889</v>
      </c>
      <c r="F236" s="664">
        <v>400</v>
      </c>
      <c r="G236" s="664">
        <v>1852</v>
      </c>
      <c r="H236" s="664">
        <v>1</v>
      </c>
      <c r="I236" s="664">
        <v>4.63</v>
      </c>
      <c r="J236" s="664">
        <v>180</v>
      </c>
      <c r="K236" s="664">
        <v>871.2</v>
      </c>
      <c r="L236" s="664">
        <v>0.4704103671706264</v>
      </c>
      <c r="M236" s="664">
        <v>4.84</v>
      </c>
      <c r="N236" s="664">
        <v>160</v>
      </c>
      <c r="O236" s="664">
        <v>816</v>
      </c>
      <c r="P236" s="677">
        <v>0.44060475161987039</v>
      </c>
      <c r="Q236" s="665">
        <v>5.0999999999999996</v>
      </c>
    </row>
    <row r="237" spans="1:17" ht="14.4" customHeight="1" x14ac:dyDescent="0.3">
      <c r="A237" s="660" t="s">
        <v>2108</v>
      </c>
      <c r="B237" s="661" t="s">
        <v>1897</v>
      </c>
      <c r="C237" s="661" t="s">
        <v>1912</v>
      </c>
      <c r="D237" s="661" t="s">
        <v>1917</v>
      </c>
      <c r="E237" s="661" t="s">
        <v>1918</v>
      </c>
      <c r="F237" s="664">
        <v>150</v>
      </c>
      <c r="G237" s="664">
        <v>699</v>
      </c>
      <c r="H237" s="664">
        <v>1</v>
      </c>
      <c r="I237" s="664">
        <v>4.66</v>
      </c>
      <c r="J237" s="664"/>
      <c r="K237" s="664"/>
      <c r="L237" s="664"/>
      <c r="M237" s="664"/>
      <c r="N237" s="664"/>
      <c r="O237" s="664"/>
      <c r="P237" s="677"/>
      <c r="Q237" s="665"/>
    </row>
    <row r="238" spans="1:17" ht="14.4" customHeight="1" x14ac:dyDescent="0.3">
      <c r="A238" s="660" t="s">
        <v>2108</v>
      </c>
      <c r="B238" s="661" t="s">
        <v>1897</v>
      </c>
      <c r="C238" s="661" t="s">
        <v>1912</v>
      </c>
      <c r="D238" s="661" t="s">
        <v>1929</v>
      </c>
      <c r="E238" s="661" t="s">
        <v>1889</v>
      </c>
      <c r="F238" s="664">
        <v>130</v>
      </c>
      <c r="G238" s="664">
        <v>1107.5999999999999</v>
      </c>
      <c r="H238" s="664">
        <v>1</v>
      </c>
      <c r="I238" s="664">
        <v>8.52</v>
      </c>
      <c r="J238" s="664"/>
      <c r="K238" s="664"/>
      <c r="L238" s="664"/>
      <c r="M238" s="664"/>
      <c r="N238" s="664"/>
      <c r="O238" s="664"/>
      <c r="P238" s="677"/>
      <c r="Q238" s="665"/>
    </row>
    <row r="239" spans="1:17" ht="14.4" customHeight="1" x14ac:dyDescent="0.3">
      <c r="A239" s="660" t="s">
        <v>2108</v>
      </c>
      <c r="B239" s="661" t="s">
        <v>1897</v>
      </c>
      <c r="C239" s="661" t="s">
        <v>1912</v>
      </c>
      <c r="D239" s="661" t="s">
        <v>1944</v>
      </c>
      <c r="E239" s="661" t="s">
        <v>1889</v>
      </c>
      <c r="F239" s="664">
        <v>2</v>
      </c>
      <c r="G239" s="664">
        <v>4347.34</v>
      </c>
      <c r="H239" s="664">
        <v>1</v>
      </c>
      <c r="I239" s="664">
        <v>2173.67</v>
      </c>
      <c r="J239" s="664"/>
      <c r="K239" s="664"/>
      <c r="L239" s="664"/>
      <c r="M239" s="664"/>
      <c r="N239" s="664"/>
      <c r="O239" s="664"/>
      <c r="P239" s="677"/>
      <c r="Q239" s="665"/>
    </row>
    <row r="240" spans="1:17" ht="14.4" customHeight="1" x14ac:dyDescent="0.3">
      <c r="A240" s="660" t="s">
        <v>2108</v>
      </c>
      <c r="B240" s="661" t="s">
        <v>1897</v>
      </c>
      <c r="C240" s="661" t="s">
        <v>1912</v>
      </c>
      <c r="D240" s="661" t="s">
        <v>1944</v>
      </c>
      <c r="E240" s="661" t="s">
        <v>1945</v>
      </c>
      <c r="F240" s="664">
        <v>1</v>
      </c>
      <c r="G240" s="664">
        <v>2261.84</v>
      </c>
      <c r="H240" s="664">
        <v>1</v>
      </c>
      <c r="I240" s="664">
        <v>2261.84</v>
      </c>
      <c r="J240" s="664"/>
      <c r="K240" s="664"/>
      <c r="L240" s="664"/>
      <c r="M240" s="664"/>
      <c r="N240" s="664"/>
      <c r="O240" s="664"/>
      <c r="P240" s="677"/>
      <c r="Q240" s="665"/>
    </row>
    <row r="241" spans="1:17" ht="14.4" customHeight="1" x14ac:dyDescent="0.3">
      <c r="A241" s="660" t="s">
        <v>2108</v>
      </c>
      <c r="B241" s="661" t="s">
        <v>1897</v>
      </c>
      <c r="C241" s="661" t="s">
        <v>1912</v>
      </c>
      <c r="D241" s="661" t="s">
        <v>1956</v>
      </c>
      <c r="E241" s="661" t="s">
        <v>1889</v>
      </c>
      <c r="F241" s="664">
        <v>978</v>
      </c>
      <c r="G241" s="664">
        <v>30435.360000000001</v>
      </c>
      <c r="H241" s="664">
        <v>1</v>
      </c>
      <c r="I241" s="664">
        <v>31.12</v>
      </c>
      <c r="J241" s="664">
        <v>412</v>
      </c>
      <c r="K241" s="664">
        <v>13707.24</v>
      </c>
      <c r="L241" s="664">
        <v>0.45037219865314554</v>
      </c>
      <c r="M241" s="664">
        <v>33.269999999999996</v>
      </c>
      <c r="N241" s="664">
        <v>818</v>
      </c>
      <c r="O241" s="664">
        <v>27239.4</v>
      </c>
      <c r="P241" s="677">
        <v>0.8949918778683742</v>
      </c>
      <c r="Q241" s="665">
        <v>33.300000000000004</v>
      </c>
    </row>
    <row r="242" spans="1:17" ht="14.4" customHeight="1" x14ac:dyDescent="0.3">
      <c r="A242" s="660" t="s">
        <v>2108</v>
      </c>
      <c r="B242" s="661" t="s">
        <v>1897</v>
      </c>
      <c r="C242" s="661" t="s">
        <v>1912</v>
      </c>
      <c r="D242" s="661" t="s">
        <v>1956</v>
      </c>
      <c r="E242" s="661" t="s">
        <v>1957</v>
      </c>
      <c r="F242" s="664"/>
      <c r="G242" s="664"/>
      <c r="H242" s="664"/>
      <c r="I242" s="664"/>
      <c r="J242" s="664">
        <v>0</v>
      </c>
      <c r="K242" s="664">
        <v>0</v>
      </c>
      <c r="L242" s="664"/>
      <c r="M242" s="664"/>
      <c r="N242" s="664">
        <v>861</v>
      </c>
      <c r="O242" s="664">
        <v>28671.3</v>
      </c>
      <c r="P242" s="677"/>
      <c r="Q242" s="665">
        <v>33.299999999999997</v>
      </c>
    </row>
    <row r="243" spans="1:17" ht="14.4" customHeight="1" x14ac:dyDescent="0.3">
      <c r="A243" s="660" t="s">
        <v>2108</v>
      </c>
      <c r="B243" s="661" t="s">
        <v>1897</v>
      </c>
      <c r="C243" s="661" t="s">
        <v>1972</v>
      </c>
      <c r="D243" s="661" t="s">
        <v>1973</v>
      </c>
      <c r="E243" s="661" t="s">
        <v>1974</v>
      </c>
      <c r="F243" s="664">
        <v>1</v>
      </c>
      <c r="G243" s="664">
        <v>884.32</v>
      </c>
      <c r="H243" s="664">
        <v>1</v>
      </c>
      <c r="I243" s="664">
        <v>884.32</v>
      </c>
      <c r="J243" s="664"/>
      <c r="K243" s="664"/>
      <c r="L243" s="664"/>
      <c r="M243" s="664"/>
      <c r="N243" s="664">
        <v>4</v>
      </c>
      <c r="O243" s="664">
        <v>3537.28</v>
      </c>
      <c r="P243" s="677">
        <v>4</v>
      </c>
      <c r="Q243" s="665">
        <v>884.32</v>
      </c>
    </row>
    <row r="244" spans="1:17" ht="14.4" customHeight="1" x14ac:dyDescent="0.3">
      <c r="A244" s="660" t="s">
        <v>2108</v>
      </c>
      <c r="B244" s="661" t="s">
        <v>1897</v>
      </c>
      <c r="C244" s="661" t="s">
        <v>1975</v>
      </c>
      <c r="D244" s="661" t="s">
        <v>2003</v>
      </c>
      <c r="E244" s="661" t="s">
        <v>2004</v>
      </c>
      <c r="F244" s="664">
        <v>1</v>
      </c>
      <c r="G244" s="664">
        <v>1836</v>
      </c>
      <c r="H244" s="664">
        <v>1</v>
      </c>
      <c r="I244" s="664">
        <v>1836</v>
      </c>
      <c r="J244" s="664"/>
      <c r="K244" s="664"/>
      <c r="L244" s="664"/>
      <c r="M244" s="664"/>
      <c r="N244" s="664"/>
      <c r="O244" s="664"/>
      <c r="P244" s="677"/>
      <c r="Q244" s="665"/>
    </row>
    <row r="245" spans="1:17" ht="14.4" customHeight="1" x14ac:dyDescent="0.3">
      <c r="A245" s="660" t="s">
        <v>2108</v>
      </c>
      <c r="B245" s="661" t="s">
        <v>1897</v>
      </c>
      <c r="C245" s="661" t="s">
        <v>1975</v>
      </c>
      <c r="D245" s="661" t="s">
        <v>2011</v>
      </c>
      <c r="E245" s="661" t="s">
        <v>2012</v>
      </c>
      <c r="F245" s="664">
        <v>3</v>
      </c>
      <c r="G245" s="664">
        <v>1959</v>
      </c>
      <c r="H245" s="664">
        <v>1</v>
      </c>
      <c r="I245" s="664">
        <v>653</v>
      </c>
      <c r="J245" s="664"/>
      <c r="K245" s="664"/>
      <c r="L245" s="664"/>
      <c r="M245" s="664"/>
      <c r="N245" s="664"/>
      <c r="O245" s="664"/>
      <c r="P245" s="677"/>
      <c r="Q245" s="665"/>
    </row>
    <row r="246" spans="1:17" ht="14.4" customHeight="1" x14ac:dyDescent="0.3">
      <c r="A246" s="660" t="s">
        <v>2108</v>
      </c>
      <c r="B246" s="661" t="s">
        <v>1897</v>
      </c>
      <c r="C246" s="661" t="s">
        <v>1975</v>
      </c>
      <c r="D246" s="661" t="s">
        <v>2017</v>
      </c>
      <c r="E246" s="661" t="s">
        <v>2018</v>
      </c>
      <c r="F246" s="664">
        <v>1</v>
      </c>
      <c r="G246" s="664">
        <v>1751</v>
      </c>
      <c r="H246" s="664">
        <v>1</v>
      </c>
      <c r="I246" s="664">
        <v>1751</v>
      </c>
      <c r="J246" s="664">
        <v>1</v>
      </c>
      <c r="K246" s="664">
        <v>1754</v>
      </c>
      <c r="L246" s="664">
        <v>1.001713306681896</v>
      </c>
      <c r="M246" s="664">
        <v>1754</v>
      </c>
      <c r="N246" s="664"/>
      <c r="O246" s="664"/>
      <c r="P246" s="677"/>
      <c r="Q246" s="665"/>
    </row>
    <row r="247" spans="1:17" ht="14.4" customHeight="1" x14ac:dyDescent="0.3">
      <c r="A247" s="660" t="s">
        <v>2108</v>
      </c>
      <c r="B247" s="661" t="s">
        <v>1897</v>
      </c>
      <c r="C247" s="661" t="s">
        <v>1975</v>
      </c>
      <c r="D247" s="661" t="s">
        <v>2025</v>
      </c>
      <c r="E247" s="661" t="s">
        <v>2026</v>
      </c>
      <c r="F247" s="664"/>
      <c r="G247" s="664"/>
      <c r="H247" s="664"/>
      <c r="I247" s="664"/>
      <c r="J247" s="664">
        <v>1</v>
      </c>
      <c r="K247" s="664">
        <v>14328</v>
      </c>
      <c r="L247" s="664"/>
      <c r="M247" s="664">
        <v>14328</v>
      </c>
      <c r="N247" s="664">
        <v>4</v>
      </c>
      <c r="O247" s="664">
        <v>57336</v>
      </c>
      <c r="P247" s="677"/>
      <c r="Q247" s="665">
        <v>14334</v>
      </c>
    </row>
    <row r="248" spans="1:17" ht="14.4" customHeight="1" x14ac:dyDescent="0.3">
      <c r="A248" s="660" t="s">
        <v>2108</v>
      </c>
      <c r="B248" s="661" t="s">
        <v>1897</v>
      </c>
      <c r="C248" s="661" t="s">
        <v>1975</v>
      </c>
      <c r="D248" s="661" t="s">
        <v>2031</v>
      </c>
      <c r="E248" s="661" t="s">
        <v>1889</v>
      </c>
      <c r="F248" s="664">
        <v>2</v>
      </c>
      <c r="G248" s="664">
        <v>30684</v>
      </c>
      <c r="H248" s="664">
        <v>1</v>
      </c>
      <c r="I248" s="664">
        <v>15342</v>
      </c>
      <c r="J248" s="664"/>
      <c r="K248" s="664"/>
      <c r="L248" s="664"/>
      <c r="M248" s="664"/>
      <c r="N248" s="664"/>
      <c r="O248" s="664"/>
      <c r="P248" s="677"/>
      <c r="Q248" s="665"/>
    </row>
    <row r="249" spans="1:17" ht="14.4" customHeight="1" x14ac:dyDescent="0.3">
      <c r="A249" s="660" t="s">
        <v>2108</v>
      </c>
      <c r="B249" s="661" t="s">
        <v>1897</v>
      </c>
      <c r="C249" s="661" t="s">
        <v>1975</v>
      </c>
      <c r="D249" s="661" t="s">
        <v>2046</v>
      </c>
      <c r="E249" s="661" t="s">
        <v>2047</v>
      </c>
      <c r="F249" s="664">
        <v>4</v>
      </c>
      <c r="G249" s="664">
        <v>1944</v>
      </c>
      <c r="H249" s="664">
        <v>1</v>
      </c>
      <c r="I249" s="664">
        <v>486</v>
      </c>
      <c r="J249" s="664">
        <v>1</v>
      </c>
      <c r="K249" s="664">
        <v>487</v>
      </c>
      <c r="L249" s="664">
        <v>0.25051440329218105</v>
      </c>
      <c r="M249" s="664">
        <v>487</v>
      </c>
      <c r="N249" s="664">
        <v>2</v>
      </c>
      <c r="O249" s="664">
        <v>976</v>
      </c>
      <c r="P249" s="677">
        <v>0.50205761316872433</v>
      </c>
      <c r="Q249" s="665">
        <v>488</v>
      </c>
    </row>
    <row r="250" spans="1:17" ht="14.4" customHeight="1" x14ac:dyDescent="0.3">
      <c r="A250" s="660" t="s">
        <v>2109</v>
      </c>
      <c r="B250" s="661" t="s">
        <v>1897</v>
      </c>
      <c r="C250" s="661" t="s">
        <v>1912</v>
      </c>
      <c r="D250" s="661" t="s">
        <v>1925</v>
      </c>
      <c r="E250" s="661" t="s">
        <v>1926</v>
      </c>
      <c r="F250" s="664"/>
      <c r="G250" s="664"/>
      <c r="H250" s="664"/>
      <c r="I250" s="664"/>
      <c r="J250" s="664">
        <v>25</v>
      </c>
      <c r="K250" s="664">
        <v>205.5</v>
      </c>
      <c r="L250" s="664"/>
      <c r="M250" s="664">
        <v>8.2200000000000006</v>
      </c>
      <c r="N250" s="664"/>
      <c r="O250" s="664"/>
      <c r="P250" s="677"/>
      <c r="Q250" s="665"/>
    </row>
    <row r="251" spans="1:17" ht="14.4" customHeight="1" x14ac:dyDescent="0.3">
      <c r="A251" s="660" t="s">
        <v>2109</v>
      </c>
      <c r="B251" s="661" t="s">
        <v>1897</v>
      </c>
      <c r="C251" s="661" t="s">
        <v>1975</v>
      </c>
      <c r="D251" s="661" t="s">
        <v>2001</v>
      </c>
      <c r="E251" s="661" t="s">
        <v>2002</v>
      </c>
      <c r="F251" s="664"/>
      <c r="G251" s="664"/>
      <c r="H251" s="664"/>
      <c r="I251" s="664"/>
      <c r="J251" s="664">
        <v>1</v>
      </c>
      <c r="K251" s="664">
        <v>1383</v>
      </c>
      <c r="L251" s="664"/>
      <c r="M251" s="664">
        <v>1383</v>
      </c>
      <c r="N251" s="664"/>
      <c r="O251" s="664"/>
      <c r="P251" s="677"/>
      <c r="Q251" s="665"/>
    </row>
    <row r="252" spans="1:17" ht="14.4" customHeight="1" x14ac:dyDescent="0.3">
      <c r="A252" s="660" t="s">
        <v>2110</v>
      </c>
      <c r="B252" s="661" t="s">
        <v>1897</v>
      </c>
      <c r="C252" s="661" t="s">
        <v>1898</v>
      </c>
      <c r="D252" s="661" t="s">
        <v>1900</v>
      </c>
      <c r="E252" s="661" t="s">
        <v>1901</v>
      </c>
      <c r="F252" s="664"/>
      <c r="G252" s="664"/>
      <c r="H252" s="664"/>
      <c r="I252" s="664"/>
      <c r="J252" s="664">
        <v>0.03</v>
      </c>
      <c r="K252" s="664">
        <v>258.43</v>
      </c>
      <c r="L252" s="664"/>
      <c r="M252" s="664">
        <v>8614.3333333333339</v>
      </c>
      <c r="N252" s="664"/>
      <c r="O252" s="664"/>
      <c r="P252" s="677"/>
      <c r="Q252" s="665"/>
    </row>
    <row r="253" spans="1:17" ht="14.4" customHeight="1" x14ac:dyDescent="0.3">
      <c r="A253" s="660" t="s">
        <v>2110</v>
      </c>
      <c r="B253" s="661" t="s">
        <v>1897</v>
      </c>
      <c r="C253" s="661" t="s">
        <v>1898</v>
      </c>
      <c r="D253" s="661" t="s">
        <v>1903</v>
      </c>
      <c r="E253" s="661" t="s">
        <v>988</v>
      </c>
      <c r="F253" s="664"/>
      <c r="G253" s="664"/>
      <c r="H253" s="664"/>
      <c r="I253" s="664"/>
      <c r="J253" s="664"/>
      <c r="K253" s="664"/>
      <c r="L253" s="664"/>
      <c r="M253" s="664"/>
      <c r="N253" s="664">
        <v>0.89999999999999991</v>
      </c>
      <c r="O253" s="664">
        <v>982.93</v>
      </c>
      <c r="P253" s="677"/>
      <c r="Q253" s="665">
        <v>1092.1444444444444</v>
      </c>
    </row>
    <row r="254" spans="1:17" ht="14.4" customHeight="1" x14ac:dyDescent="0.3">
      <c r="A254" s="660" t="s">
        <v>2110</v>
      </c>
      <c r="B254" s="661" t="s">
        <v>1897</v>
      </c>
      <c r="C254" s="661" t="s">
        <v>1898</v>
      </c>
      <c r="D254" s="661" t="s">
        <v>1904</v>
      </c>
      <c r="E254" s="661" t="s">
        <v>988</v>
      </c>
      <c r="F254" s="664">
        <v>3.45</v>
      </c>
      <c r="G254" s="664">
        <v>7470.3600000000006</v>
      </c>
      <c r="H254" s="664">
        <v>1</v>
      </c>
      <c r="I254" s="664">
        <v>2165.3217391304347</v>
      </c>
      <c r="J254" s="664">
        <v>0.9</v>
      </c>
      <c r="K254" s="664">
        <v>1965.88</v>
      </c>
      <c r="L254" s="664">
        <v>0.2631573311058637</v>
      </c>
      <c r="M254" s="664">
        <v>2184.3111111111111</v>
      </c>
      <c r="N254" s="664">
        <v>0.6</v>
      </c>
      <c r="O254" s="664">
        <v>1310.58</v>
      </c>
      <c r="P254" s="677">
        <v>0.17543732832152664</v>
      </c>
      <c r="Q254" s="665">
        <v>2184.3000000000002</v>
      </c>
    </row>
    <row r="255" spans="1:17" ht="14.4" customHeight="1" x14ac:dyDescent="0.3">
      <c r="A255" s="660" t="s">
        <v>2110</v>
      </c>
      <c r="B255" s="661" t="s">
        <v>1897</v>
      </c>
      <c r="C255" s="661" t="s">
        <v>1898</v>
      </c>
      <c r="D255" s="661" t="s">
        <v>1905</v>
      </c>
      <c r="E255" s="661" t="s">
        <v>984</v>
      </c>
      <c r="F255" s="664">
        <v>0.35999999999999993</v>
      </c>
      <c r="G255" s="664">
        <v>327.79999999999995</v>
      </c>
      <c r="H255" s="664">
        <v>1</v>
      </c>
      <c r="I255" s="664">
        <v>910.55555555555566</v>
      </c>
      <c r="J255" s="664">
        <v>0.05</v>
      </c>
      <c r="K255" s="664">
        <v>47.24</v>
      </c>
      <c r="L255" s="664">
        <v>0.14411226357535084</v>
      </c>
      <c r="M255" s="664">
        <v>944.8</v>
      </c>
      <c r="N255" s="664">
        <v>0.06</v>
      </c>
      <c r="O255" s="664">
        <v>47.24</v>
      </c>
      <c r="P255" s="677">
        <v>0.14411226357535084</v>
      </c>
      <c r="Q255" s="665">
        <v>787.33333333333337</v>
      </c>
    </row>
    <row r="256" spans="1:17" ht="14.4" customHeight="1" x14ac:dyDescent="0.3">
      <c r="A256" s="660" t="s">
        <v>2110</v>
      </c>
      <c r="B256" s="661" t="s">
        <v>1897</v>
      </c>
      <c r="C256" s="661" t="s">
        <v>1912</v>
      </c>
      <c r="D256" s="661" t="s">
        <v>1915</v>
      </c>
      <c r="E256" s="661" t="s">
        <v>1889</v>
      </c>
      <c r="F256" s="664">
        <v>600</v>
      </c>
      <c r="G256" s="664">
        <v>1104</v>
      </c>
      <c r="H256" s="664">
        <v>1</v>
      </c>
      <c r="I256" s="664">
        <v>1.84</v>
      </c>
      <c r="J256" s="664">
        <v>320</v>
      </c>
      <c r="K256" s="664">
        <v>610</v>
      </c>
      <c r="L256" s="664">
        <v>0.55253623188405798</v>
      </c>
      <c r="M256" s="664">
        <v>1.90625</v>
      </c>
      <c r="N256" s="664">
        <v>150</v>
      </c>
      <c r="O256" s="664">
        <v>300</v>
      </c>
      <c r="P256" s="677">
        <v>0.27173913043478259</v>
      </c>
      <c r="Q256" s="665">
        <v>2</v>
      </c>
    </row>
    <row r="257" spans="1:17" ht="14.4" customHeight="1" x14ac:dyDescent="0.3">
      <c r="A257" s="660" t="s">
        <v>2110</v>
      </c>
      <c r="B257" s="661" t="s">
        <v>1897</v>
      </c>
      <c r="C257" s="661" t="s">
        <v>1912</v>
      </c>
      <c r="D257" s="661" t="s">
        <v>1915</v>
      </c>
      <c r="E257" s="661" t="s">
        <v>1916</v>
      </c>
      <c r="F257" s="664"/>
      <c r="G257" s="664"/>
      <c r="H257" s="664"/>
      <c r="I257" s="664"/>
      <c r="J257" s="664">
        <v>193</v>
      </c>
      <c r="K257" s="664">
        <v>386</v>
      </c>
      <c r="L257" s="664"/>
      <c r="M257" s="664">
        <v>2</v>
      </c>
      <c r="N257" s="664"/>
      <c r="O257" s="664"/>
      <c r="P257" s="677"/>
      <c r="Q257" s="665"/>
    </row>
    <row r="258" spans="1:17" ht="14.4" customHeight="1" x14ac:dyDescent="0.3">
      <c r="A258" s="660" t="s">
        <v>2110</v>
      </c>
      <c r="B258" s="661" t="s">
        <v>1897</v>
      </c>
      <c r="C258" s="661" t="s">
        <v>1912</v>
      </c>
      <c r="D258" s="661" t="s">
        <v>1917</v>
      </c>
      <c r="E258" s="661" t="s">
        <v>1889</v>
      </c>
      <c r="F258" s="664"/>
      <c r="G258" s="664"/>
      <c r="H258" s="664"/>
      <c r="I258" s="664"/>
      <c r="J258" s="664"/>
      <c r="K258" s="664"/>
      <c r="L258" s="664"/>
      <c r="M258" s="664"/>
      <c r="N258" s="664">
        <v>150</v>
      </c>
      <c r="O258" s="664">
        <v>765</v>
      </c>
      <c r="P258" s="677"/>
      <c r="Q258" s="665">
        <v>5.0999999999999996</v>
      </c>
    </row>
    <row r="259" spans="1:17" ht="14.4" customHeight="1" x14ac:dyDescent="0.3">
      <c r="A259" s="660" t="s">
        <v>2110</v>
      </c>
      <c r="B259" s="661" t="s">
        <v>1897</v>
      </c>
      <c r="C259" s="661" t="s">
        <v>1912</v>
      </c>
      <c r="D259" s="661" t="s">
        <v>1923</v>
      </c>
      <c r="E259" s="661" t="s">
        <v>1924</v>
      </c>
      <c r="F259" s="664">
        <v>900</v>
      </c>
      <c r="G259" s="664">
        <v>4950</v>
      </c>
      <c r="H259" s="664">
        <v>1</v>
      </c>
      <c r="I259" s="664">
        <v>5.5</v>
      </c>
      <c r="J259" s="664"/>
      <c r="K259" s="664"/>
      <c r="L259" s="664"/>
      <c r="M259" s="664"/>
      <c r="N259" s="664"/>
      <c r="O259" s="664"/>
      <c r="P259" s="677"/>
      <c r="Q259" s="665"/>
    </row>
    <row r="260" spans="1:17" ht="14.4" customHeight="1" x14ac:dyDescent="0.3">
      <c r="A260" s="660" t="s">
        <v>2110</v>
      </c>
      <c r="B260" s="661" t="s">
        <v>1897</v>
      </c>
      <c r="C260" s="661" t="s">
        <v>1912</v>
      </c>
      <c r="D260" s="661" t="s">
        <v>1925</v>
      </c>
      <c r="E260" s="661" t="s">
        <v>1889</v>
      </c>
      <c r="F260" s="664">
        <v>279</v>
      </c>
      <c r="G260" s="664">
        <v>2043.8400000000001</v>
      </c>
      <c r="H260" s="664">
        <v>1</v>
      </c>
      <c r="I260" s="664">
        <v>7.3255913978494629</v>
      </c>
      <c r="J260" s="664">
        <v>259</v>
      </c>
      <c r="K260" s="664">
        <v>2014.4900000000002</v>
      </c>
      <c r="L260" s="664">
        <v>0.9856397761077188</v>
      </c>
      <c r="M260" s="664">
        <v>7.7779536679536685</v>
      </c>
      <c r="N260" s="664">
        <v>98</v>
      </c>
      <c r="O260" s="664">
        <v>805.56</v>
      </c>
      <c r="P260" s="677">
        <v>0.39414044152184119</v>
      </c>
      <c r="Q260" s="665">
        <v>8.2199999999999989</v>
      </c>
    </row>
    <row r="261" spans="1:17" ht="14.4" customHeight="1" x14ac:dyDescent="0.3">
      <c r="A261" s="660" t="s">
        <v>2110</v>
      </c>
      <c r="B261" s="661" t="s">
        <v>1897</v>
      </c>
      <c r="C261" s="661" t="s">
        <v>1912</v>
      </c>
      <c r="D261" s="661" t="s">
        <v>1925</v>
      </c>
      <c r="E261" s="661" t="s">
        <v>1926</v>
      </c>
      <c r="F261" s="664">
        <v>214</v>
      </c>
      <c r="G261" s="664">
        <v>1595.74</v>
      </c>
      <c r="H261" s="664">
        <v>1</v>
      </c>
      <c r="I261" s="664">
        <v>7.4567289719626171</v>
      </c>
      <c r="J261" s="664">
        <v>445</v>
      </c>
      <c r="K261" s="664">
        <v>3638.06</v>
      </c>
      <c r="L261" s="664">
        <v>2.279857620915688</v>
      </c>
      <c r="M261" s="664">
        <v>8.1754157303370789</v>
      </c>
      <c r="N261" s="664">
        <v>22</v>
      </c>
      <c r="O261" s="664">
        <v>185.24</v>
      </c>
      <c r="P261" s="677">
        <v>0.11608407384661662</v>
      </c>
      <c r="Q261" s="665">
        <v>8.42</v>
      </c>
    </row>
    <row r="262" spans="1:17" ht="14.4" customHeight="1" x14ac:dyDescent="0.3">
      <c r="A262" s="660" t="s">
        <v>2110</v>
      </c>
      <c r="B262" s="661" t="s">
        <v>1897</v>
      </c>
      <c r="C262" s="661" t="s">
        <v>1912</v>
      </c>
      <c r="D262" s="661" t="s">
        <v>1929</v>
      </c>
      <c r="E262" s="661" t="s">
        <v>1930</v>
      </c>
      <c r="F262" s="664">
        <v>55</v>
      </c>
      <c r="G262" s="664">
        <v>468.6</v>
      </c>
      <c r="H262" s="664">
        <v>1</v>
      </c>
      <c r="I262" s="664">
        <v>8.52</v>
      </c>
      <c r="J262" s="664"/>
      <c r="K262" s="664"/>
      <c r="L262" s="664"/>
      <c r="M262" s="664"/>
      <c r="N262" s="664"/>
      <c r="O262" s="664"/>
      <c r="P262" s="677"/>
      <c r="Q262" s="665"/>
    </row>
    <row r="263" spans="1:17" ht="14.4" customHeight="1" x14ac:dyDescent="0.3">
      <c r="A263" s="660" t="s">
        <v>2110</v>
      </c>
      <c r="B263" s="661" t="s">
        <v>1897</v>
      </c>
      <c r="C263" s="661" t="s">
        <v>1912</v>
      </c>
      <c r="D263" s="661" t="s">
        <v>1931</v>
      </c>
      <c r="E263" s="661" t="s">
        <v>1889</v>
      </c>
      <c r="F263" s="664">
        <v>369</v>
      </c>
      <c r="G263" s="664">
        <v>3144.63</v>
      </c>
      <c r="H263" s="664">
        <v>1</v>
      </c>
      <c r="I263" s="664">
        <v>8.5220325203252028</v>
      </c>
      <c r="J263" s="664">
        <v>84</v>
      </c>
      <c r="K263" s="664">
        <v>737.52</v>
      </c>
      <c r="L263" s="664">
        <v>0.23453315652397896</v>
      </c>
      <c r="M263" s="664">
        <v>8.7799999999999994</v>
      </c>
      <c r="N263" s="664">
        <v>111</v>
      </c>
      <c r="O263" s="664">
        <v>1045.6199999999999</v>
      </c>
      <c r="P263" s="677">
        <v>0.33250970702435578</v>
      </c>
      <c r="Q263" s="665">
        <v>9.4199999999999982</v>
      </c>
    </row>
    <row r="264" spans="1:17" ht="14.4" customHeight="1" x14ac:dyDescent="0.3">
      <c r="A264" s="660" t="s">
        <v>2110</v>
      </c>
      <c r="B264" s="661" t="s">
        <v>1897</v>
      </c>
      <c r="C264" s="661" t="s">
        <v>1912</v>
      </c>
      <c r="D264" s="661" t="s">
        <v>1931</v>
      </c>
      <c r="E264" s="661" t="s">
        <v>1932</v>
      </c>
      <c r="F264" s="664">
        <v>56</v>
      </c>
      <c r="G264" s="664">
        <v>491.67999999999995</v>
      </c>
      <c r="H264" s="664">
        <v>1</v>
      </c>
      <c r="I264" s="664">
        <v>8.7799999999999994</v>
      </c>
      <c r="J264" s="664">
        <v>17.5</v>
      </c>
      <c r="K264" s="664">
        <v>162.05000000000001</v>
      </c>
      <c r="L264" s="664">
        <v>0.32958428246013671</v>
      </c>
      <c r="M264" s="664">
        <v>9.26</v>
      </c>
      <c r="N264" s="664">
        <v>43</v>
      </c>
      <c r="O264" s="664">
        <v>405.06</v>
      </c>
      <c r="P264" s="677">
        <v>0.82382850634559068</v>
      </c>
      <c r="Q264" s="665">
        <v>9.42</v>
      </c>
    </row>
    <row r="265" spans="1:17" ht="14.4" customHeight="1" x14ac:dyDescent="0.3">
      <c r="A265" s="660" t="s">
        <v>2110</v>
      </c>
      <c r="B265" s="661" t="s">
        <v>1897</v>
      </c>
      <c r="C265" s="661" t="s">
        <v>1912</v>
      </c>
      <c r="D265" s="661" t="s">
        <v>1939</v>
      </c>
      <c r="E265" s="661" t="s">
        <v>1889</v>
      </c>
      <c r="F265" s="664">
        <v>410</v>
      </c>
      <c r="G265" s="664">
        <v>6740.4</v>
      </c>
      <c r="H265" s="664">
        <v>1</v>
      </c>
      <c r="I265" s="664">
        <v>16.439999999999998</v>
      </c>
      <c r="J265" s="664">
        <v>231</v>
      </c>
      <c r="K265" s="664">
        <v>4030.95</v>
      </c>
      <c r="L265" s="664">
        <v>0.59802830692540498</v>
      </c>
      <c r="M265" s="664">
        <v>17.45</v>
      </c>
      <c r="N265" s="664"/>
      <c r="O265" s="664"/>
      <c r="P265" s="677"/>
      <c r="Q265" s="665"/>
    </row>
    <row r="266" spans="1:17" ht="14.4" customHeight="1" x14ac:dyDescent="0.3">
      <c r="A266" s="660" t="s">
        <v>2110</v>
      </c>
      <c r="B266" s="661" t="s">
        <v>1897</v>
      </c>
      <c r="C266" s="661" t="s">
        <v>1912</v>
      </c>
      <c r="D266" s="661" t="s">
        <v>1939</v>
      </c>
      <c r="E266" s="661" t="s">
        <v>1940</v>
      </c>
      <c r="F266" s="664"/>
      <c r="G266" s="664"/>
      <c r="H266" s="664"/>
      <c r="I266" s="664"/>
      <c r="J266" s="664">
        <v>480</v>
      </c>
      <c r="K266" s="664">
        <v>9177.6</v>
      </c>
      <c r="L266" s="664"/>
      <c r="M266" s="664">
        <v>19.12</v>
      </c>
      <c r="N266" s="664"/>
      <c r="O266" s="664"/>
      <c r="P266" s="677"/>
      <c r="Q266" s="665"/>
    </row>
    <row r="267" spans="1:17" ht="14.4" customHeight="1" x14ac:dyDescent="0.3">
      <c r="A267" s="660" t="s">
        <v>2110</v>
      </c>
      <c r="B267" s="661" t="s">
        <v>1897</v>
      </c>
      <c r="C267" s="661" t="s">
        <v>1912</v>
      </c>
      <c r="D267" s="661" t="s">
        <v>1941</v>
      </c>
      <c r="E267" s="661" t="s">
        <v>1889</v>
      </c>
      <c r="F267" s="664"/>
      <c r="G267" s="664"/>
      <c r="H267" s="664"/>
      <c r="I267" s="664"/>
      <c r="J267" s="664">
        <v>6</v>
      </c>
      <c r="K267" s="664">
        <v>9481.98</v>
      </c>
      <c r="L267" s="664"/>
      <c r="M267" s="664">
        <v>1580.33</v>
      </c>
      <c r="N267" s="664"/>
      <c r="O267" s="664"/>
      <c r="P267" s="677"/>
      <c r="Q267" s="665"/>
    </row>
    <row r="268" spans="1:17" ht="14.4" customHeight="1" x14ac:dyDescent="0.3">
      <c r="A268" s="660" t="s">
        <v>2110</v>
      </c>
      <c r="B268" s="661" t="s">
        <v>1897</v>
      </c>
      <c r="C268" s="661" t="s">
        <v>1912</v>
      </c>
      <c r="D268" s="661" t="s">
        <v>1944</v>
      </c>
      <c r="E268" s="661" t="s">
        <v>1889</v>
      </c>
      <c r="F268" s="664"/>
      <c r="G268" s="664"/>
      <c r="H268" s="664"/>
      <c r="I268" s="664"/>
      <c r="J268" s="664"/>
      <c r="K268" s="664"/>
      <c r="L268" s="664"/>
      <c r="M268" s="664"/>
      <c r="N268" s="664">
        <v>1</v>
      </c>
      <c r="O268" s="664">
        <v>2193.58</v>
      </c>
      <c r="P268" s="677"/>
      <c r="Q268" s="665">
        <v>2193.58</v>
      </c>
    </row>
    <row r="269" spans="1:17" ht="14.4" customHeight="1" x14ac:dyDescent="0.3">
      <c r="A269" s="660" t="s">
        <v>2110</v>
      </c>
      <c r="B269" s="661" t="s">
        <v>1897</v>
      </c>
      <c r="C269" s="661" t="s">
        <v>1912</v>
      </c>
      <c r="D269" s="661" t="s">
        <v>1948</v>
      </c>
      <c r="E269" s="661" t="s">
        <v>1889</v>
      </c>
      <c r="F269" s="664"/>
      <c r="G269" s="664"/>
      <c r="H269" s="664"/>
      <c r="I269" s="664"/>
      <c r="J269" s="664">
        <v>984</v>
      </c>
      <c r="K269" s="664">
        <v>3070.08</v>
      </c>
      <c r="L269" s="664"/>
      <c r="M269" s="664">
        <v>3.12</v>
      </c>
      <c r="N269" s="664">
        <v>260</v>
      </c>
      <c r="O269" s="664">
        <v>847.6</v>
      </c>
      <c r="P269" s="677"/>
      <c r="Q269" s="665">
        <v>3.2600000000000002</v>
      </c>
    </row>
    <row r="270" spans="1:17" ht="14.4" customHeight="1" x14ac:dyDescent="0.3">
      <c r="A270" s="660" t="s">
        <v>2110</v>
      </c>
      <c r="B270" s="661" t="s">
        <v>1897</v>
      </c>
      <c r="C270" s="661" t="s">
        <v>1912</v>
      </c>
      <c r="D270" s="661" t="s">
        <v>1952</v>
      </c>
      <c r="E270" s="661" t="s">
        <v>1889</v>
      </c>
      <c r="F270" s="664"/>
      <c r="G270" s="664"/>
      <c r="H270" s="664"/>
      <c r="I270" s="664"/>
      <c r="J270" s="664">
        <v>220</v>
      </c>
      <c r="K270" s="664">
        <v>51442.6</v>
      </c>
      <c r="L270" s="664"/>
      <c r="M270" s="664">
        <v>233.82999999999998</v>
      </c>
      <c r="N270" s="664"/>
      <c r="O270" s="664"/>
      <c r="P270" s="677"/>
      <c r="Q270" s="665"/>
    </row>
    <row r="271" spans="1:17" ht="14.4" customHeight="1" x14ac:dyDescent="0.3">
      <c r="A271" s="660" t="s">
        <v>2110</v>
      </c>
      <c r="B271" s="661" t="s">
        <v>1897</v>
      </c>
      <c r="C271" s="661" t="s">
        <v>1912</v>
      </c>
      <c r="D271" s="661" t="s">
        <v>1952</v>
      </c>
      <c r="E271" s="661" t="s">
        <v>1953</v>
      </c>
      <c r="F271" s="664">
        <v>200</v>
      </c>
      <c r="G271" s="664">
        <v>46766</v>
      </c>
      <c r="H271" s="664">
        <v>1</v>
      </c>
      <c r="I271" s="664">
        <v>233.83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2110</v>
      </c>
      <c r="B272" s="661" t="s">
        <v>1897</v>
      </c>
      <c r="C272" s="661" t="s">
        <v>1912</v>
      </c>
      <c r="D272" s="661" t="s">
        <v>1956</v>
      </c>
      <c r="E272" s="661" t="s">
        <v>1889</v>
      </c>
      <c r="F272" s="664">
        <v>3391</v>
      </c>
      <c r="G272" s="664">
        <v>108591.1</v>
      </c>
      <c r="H272" s="664">
        <v>1</v>
      </c>
      <c r="I272" s="664">
        <v>32.023326452373929</v>
      </c>
      <c r="J272" s="664">
        <v>390</v>
      </c>
      <c r="K272" s="664">
        <v>12975.3</v>
      </c>
      <c r="L272" s="664">
        <v>0.11948769282197158</v>
      </c>
      <c r="M272" s="664">
        <v>33.269999999999996</v>
      </c>
      <c r="N272" s="664">
        <v>1044</v>
      </c>
      <c r="O272" s="664">
        <v>34765.199999999997</v>
      </c>
      <c r="P272" s="677">
        <v>0.32014778375023362</v>
      </c>
      <c r="Q272" s="665">
        <v>33.299999999999997</v>
      </c>
    </row>
    <row r="273" spans="1:17" ht="14.4" customHeight="1" x14ac:dyDescent="0.3">
      <c r="A273" s="660" t="s">
        <v>2110</v>
      </c>
      <c r="B273" s="661" t="s">
        <v>1897</v>
      </c>
      <c r="C273" s="661" t="s">
        <v>1912</v>
      </c>
      <c r="D273" s="661" t="s">
        <v>1956</v>
      </c>
      <c r="E273" s="661" t="s">
        <v>1957</v>
      </c>
      <c r="F273" s="664">
        <v>453</v>
      </c>
      <c r="G273" s="664">
        <v>14785.380000000001</v>
      </c>
      <c r="H273" s="664">
        <v>1</v>
      </c>
      <c r="I273" s="664">
        <v>32.63880794701987</v>
      </c>
      <c r="J273" s="664">
        <v>517</v>
      </c>
      <c r="K273" s="664">
        <v>17216.099999999999</v>
      </c>
      <c r="L273" s="664">
        <v>1.1644002386140901</v>
      </c>
      <c r="M273" s="664">
        <v>33.299999999999997</v>
      </c>
      <c r="N273" s="664">
        <v>174</v>
      </c>
      <c r="O273" s="664">
        <v>5794.2</v>
      </c>
      <c r="P273" s="677">
        <v>0.3918871209262122</v>
      </c>
      <c r="Q273" s="665">
        <v>33.299999999999997</v>
      </c>
    </row>
    <row r="274" spans="1:17" ht="14.4" customHeight="1" x14ac:dyDescent="0.3">
      <c r="A274" s="660" t="s">
        <v>2110</v>
      </c>
      <c r="B274" s="661" t="s">
        <v>1897</v>
      </c>
      <c r="C274" s="661" t="s">
        <v>1912</v>
      </c>
      <c r="D274" s="661" t="s">
        <v>1968</v>
      </c>
      <c r="E274" s="661" t="s">
        <v>1889</v>
      </c>
      <c r="F274" s="664"/>
      <c r="G274" s="664"/>
      <c r="H274" s="664"/>
      <c r="I274" s="664"/>
      <c r="J274" s="664"/>
      <c r="K274" s="664"/>
      <c r="L274" s="664"/>
      <c r="M274" s="664"/>
      <c r="N274" s="664">
        <v>373</v>
      </c>
      <c r="O274" s="664">
        <v>21939.86</v>
      </c>
      <c r="P274" s="677"/>
      <c r="Q274" s="665">
        <v>58.82</v>
      </c>
    </row>
    <row r="275" spans="1:17" ht="14.4" customHeight="1" x14ac:dyDescent="0.3">
      <c r="A275" s="660" t="s">
        <v>2110</v>
      </c>
      <c r="B275" s="661" t="s">
        <v>1897</v>
      </c>
      <c r="C275" s="661" t="s">
        <v>1972</v>
      </c>
      <c r="D275" s="661" t="s">
        <v>1973</v>
      </c>
      <c r="E275" s="661" t="s">
        <v>1974</v>
      </c>
      <c r="F275" s="664"/>
      <c r="G275" s="664"/>
      <c r="H275" s="664"/>
      <c r="I275" s="664"/>
      <c r="J275" s="664"/>
      <c r="K275" s="664"/>
      <c r="L275" s="664"/>
      <c r="M275" s="664"/>
      <c r="N275" s="664">
        <v>5</v>
      </c>
      <c r="O275" s="664">
        <v>4421.6000000000004</v>
      </c>
      <c r="P275" s="677"/>
      <c r="Q275" s="665">
        <v>884.32</v>
      </c>
    </row>
    <row r="276" spans="1:17" ht="14.4" customHeight="1" x14ac:dyDescent="0.3">
      <c r="A276" s="660" t="s">
        <v>2110</v>
      </c>
      <c r="B276" s="661" t="s">
        <v>1897</v>
      </c>
      <c r="C276" s="661" t="s">
        <v>1975</v>
      </c>
      <c r="D276" s="661" t="s">
        <v>1997</v>
      </c>
      <c r="E276" s="661" t="s">
        <v>1998</v>
      </c>
      <c r="F276" s="664">
        <v>3</v>
      </c>
      <c r="G276" s="664">
        <v>3906</v>
      </c>
      <c r="H276" s="664">
        <v>1</v>
      </c>
      <c r="I276" s="664">
        <v>1302</v>
      </c>
      <c r="J276" s="664">
        <v>3</v>
      </c>
      <c r="K276" s="664">
        <v>3918</v>
      </c>
      <c r="L276" s="664">
        <v>1.0030721966205838</v>
      </c>
      <c r="M276" s="664">
        <v>1306</v>
      </c>
      <c r="N276" s="664">
        <v>2</v>
      </c>
      <c r="O276" s="664">
        <v>2619</v>
      </c>
      <c r="P276" s="677">
        <v>0.67050691244239635</v>
      </c>
      <c r="Q276" s="665">
        <v>1309.5</v>
      </c>
    </row>
    <row r="277" spans="1:17" ht="14.4" customHeight="1" x14ac:dyDescent="0.3">
      <c r="A277" s="660" t="s">
        <v>2110</v>
      </c>
      <c r="B277" s="661" t="s">
        <v>1897</v>
      </c>
      <c r="C277" s="661" t="s">
        <v>1975</v>
      </c>
      <c r="D277" s="661" t="s">
        <v>2001</v>
      </c>
      <c r="E277" s="661" t="s">
        <v>2002</v>
      </c>
      <c r="F277" s="664">
        <v>10</v>
      </c>
      <c r="G277" s="664">
        <v>13800</v>
      </c>
      <c r="H277" s="664">
        <v>1</v>
      </c>
      <c r="I277" s="664">
        <v>1380</v>
      </c>
      <c r="J277" s="664">
        <v>13</v>
      </c>
      <c r="K277" s="664">
        <v>17979</v>
      </c>
      <c r="L277" s="664">
        <v>1.3028260869565218</v>
      </c>
      <c r="M277" s="664">
        <v>1383</v>
      </c>
      <c r="N277" s="664">
        <v>4</v>
      </c>
      <c r="O277" s="664">
        <v>5556</v>
      </c>
      <c r="P277" s="677">
        <v>0.40260869565217389</v>
      </c>
      <c r="Q277" s="665">
        <v>1389</v>
      </c>
    </row>
    <row r="278" spans="1:17" ht="14.4" customHeight="1" x14ac:dyDescent="0.3">
      <c r="A278" s="660" t="s">
        <v>2110</v>
      </c>
      <c r="B278" s="661" t="s">
        <v>1897</v>
      </c>
      <c r="C278" s="661" t="s">
        <v>1975</v>
      </c>
      <c r="D278" s="661" t="s">
        <v>2003</v>
      </c>
      <c r="E278" s="661" t="s">
        <v>2004</v>
      </c>
      <c r="F278" s="664">
        <v>8</v>
      </c>
      <c r="G278" s="664">
        <v>14688</v>
      </c>
      <c r="H278" s="664">
        <v>1</v>
      </c>
      <c r="I278" s="664">
        <v>1836</v>
      </c>
      <c r="J278" s="664">
        <v>3</v>
      </c>
      <c r="K278" s="664">
        <v>5520</v>
      </c>
      <c r="L278" s="664">
        <v>0.37581699346405228</v>
      </c>
      <c r="M278" s="664">
        <v>1840</v>
      </c>
      <c r="N278" s="664">
        <v>4</v>
      </c>
      <c r="O278" s="664">
        <v>7384</v>
      </c>
      <c r="P278" s="677">
        <v>0.50272331154684091</v>
      </c>
      <c r="Q278" s="665">
        <v>1846</v>
      </c>
    </row>
    <row r="279" spans="1:17" ht="14.4" customHeight="1" x14ac:dyDescent="0.3">
      <c r="A279" s="660" t="s">
        <v>2110</v>
      </c>
      <c r="B279" s="661" t="s">
        <v>1897</v>
      </c>
      <c r="C279" s="661" t="s">
        <v>1975</v>
      </c>
      <c r="D279" s="661" t="s">
        <v>2007</v>
      </c>
      <c r="E279" s="661" t="s">
        <v>2008</v>
      </c>
      <c r="F279" s="664"/>
      <c r="G279" s="664"/>
      <c r="H279" s="664"/>
      <c r="I279" s="664"/>
      <c r="J279" s="664">
        <v>1</v>
      </c>
      <c r="K279" s="664">
        <v>1169</v>
      </c>
      <c r="L279" s="664"/>
      <c r="M279" s="664">
        <v>1169</v>
      </c>
      <c r="N279" s="664">
        <v>1</v>
      </c>
      <c r="O279" s="664">
        <v>1175</v>
      </c>
      <c r="P279" s="677"/>
      <c r="Q279" s="665">
        <v>1175</v>
      </c>
    </row>
    <row r="280" spans="1:17" ht="14.4" customHeight="1" x14ac:dyDescent="0.3">
      <c r="A280" s="660" t="s">
        <v>2110</v>
      </c>
      <c r="B280" s="661" t="s">
        <v>1897</v>
      </c>
      <c r="C280" s="661" t="s">
        <v>1975</v>
      </c>
      <c r="D280" s="661" t="s">
        <v>2011</v>
      </c>
      <c r="E280" s="661" t="s">
        <v>2012</v>
      </c>
      <c r="F280" s="664"/>
      <c r="G280" s="664"/>
      <c r="H280" s="664"/>
      <c r="I280" s="664"/>
      <c r="J280" s="664"/>
      <c r="K280" s="664"/>
      <c r="L280" s="664"/>
      <c r="M280" s="664"/>
      <c r="N280" s="664">
        <v>1</v>
      </c>
      <c r="O280" s="664">
        <v>657</v>
      </c>
      <c r="P280" s="677"/>
      <c r="Q280" s="665">
        <v>657</v>
      </c>
    </row>
    <row r="281" spans="1:17" ht="14.4" customHeight="1" x14ac:dyDescent="0.3">
      <c r="A281" s="660" t="s">
        <v>2110</v>
      </c>
      <c r="B281" s="661" t="s">
        <v>1897</v>
      </c>
      <c r="C281" s="661" t="s">
        <v>1975</v>
      </c>
      <c r="D281" s="661" t="s">
        <v>2017</v>
      </c>
      <c r="E281" s="661" t="s">
        <v>2018</v>
      </c>
      <c r="F281" s="664">
        <v>5</v>
      </c>
      <c r="G281" s="664">
        <v>8755</v>
      </c>
      <c r="H281" s="664">
        <v>1</v>
      </c>
      <c r="I281" s="664">
        <v>1751</v>
      </c>
      <c r="J281" s="664">
        <v>6</v>
      </c>
      <c r="K281" s="664">
        <v>10524</v>
      </c>
      <c r="L281" s="664">
        <v>1.2020559680182752</v>
      </c>
      <c r="M281" s="664">
        <v>1754</v>
      </c>
      <c r="N281" s="664">
        <v>2</v>
      </c>
      <c r="O281" s="664">
        <v>3520</v>
      </c>
      <c r="P281" s="677">
        <v>0.40205596801827526</v>
      </c>
      <c r="Q281" s="665">
        <v>1760</v>
      </c>
    </row>
    <row r="282" spans="1:17" ht="14.4" customHeight="1" x14ac:dyDescent="0.3">
      <c r="A282" s="660" t="s">
        <v>2110</v>
      </c>
      <c r="B282" s="661" t="s">
        <v>1897</v>
      </c>
      <c r="C282" s="661" t="s">
        <v>1975</v>
      </c>
      <c r="D282" s="661" t="s">
        <v>2019</v>
      </c>
      <c r="E282" s="661" t="s">
        <v>2020</v>
      </c>
      <c r="F282" s="664">
        <v>1</v>
      </c>
      <c r="G282" s="664">
        <v>409</v>
      </c>
      <c r="H282" s="664">
        <v>1</v>
      </c>
      <c r="I282" s="664">
        <v>409</v>
      </c>
      <c r="J282" s="664"/>
      <c r="K282" s="664"/>
      <c r="L282" s="664"/>
      <c r="M282" s="664"/>
      <c r="N282" s="664"/>
      <c r="O282" s="664"/>
      <c r="P282" s="677"/>
      <c r="Q282" s="665"/>
    </row>
    <row r="283" spans="1:17" ht="14.4" customHeight="1" x14ac:dyDescent="0.3">
      <c r="A283" s="660" t="s">
        <v>2110</v>
      </c>
      <c r="B283" s="661" t="s">
        <v>1897</v>
      </c>
      <c r="C283" s="661" t="s">
        <v>1975</v>
      </c>
      <c r="D283" s="661" t="s">
        <v>2025</v>
      </c>
      <c r="E283" s="661" t="s">
        <v>2026</v>
      </c>
      <c r="F283" s="664"/>
      <c r="G283" s="664"/>
      <c r="H283" s="664"/>
      <c r="I283" s="664"/>
      <c r="J283" s="664">
        <v>3</v>
      </c>
      <c r="K283" s="664">
        <v>42984</v>
      </c>
      <c r="L283" s="664"/>
      <c r="M283" s="664">
        <v>14328</v>
      </c>
      <c r="N283" s="664">
        <v>7</v>
      </c>
      <c r="O283" s="664">
        <v>100328</v>
      </c>
      <c r="P283" s="677"/>
      <c r="Q283" s="665">
        <v>14332.571428571429</v>
      </c>
    </row>
    <row r="284" spans="1:17" ht="14.4" customHeight="1" x14ac:dyDescent="0.3">
      <c r="A284" s="660" t="s">
        <v>2110</v>
      </c>
      <c r="B284" s="661" t="s">
        <v>1897</v>
      </c>
      <c r="C284" s="661" t="s">
        <v>1975</v>
      </c>
      <c r="D284" s="661" t="s">
        <v>2029</v>
      </c>
      <c r="E284" s="661" t="s">
        <v>2030</v>
      </c>
      <c r="F284" s="664">
        <v>1</v>
      </c>
      <c r="G284" s="664">
        <v>0</v>
      </c>
      <c r="H284" s="664"/>
      <c r="I284" s="664">
        <v>0</v>
      </c>
      <c r="J284" s="664"/>
      <c r="K284" s="664"/>
      <c r="L284" s="664"/>
      <c r="M284" s="664"/>
      <c r="N284" s="664"/>
      <c r="O284" s="664"/>
      <c r="P284" s="677"/>
      <c r="Q284" s="665"/>
    </row>
    <row r="285" spans="1:17" ht="14.4" customHeight="1" x14ac:dyDescent="0.3">
      <c r="A285" s="660" t="s">
        <v>2110</v>
      </c>
      <c r="B285" s="661" t="s">
        <v>1897</v>
      </c>
      <c r="C285" s="661" t="s">
        <v>1975</v>
      </c>
      <c r="D285" s="661" t="s">
        <v>2031</v>
      </c>
      <c r="E285" s="661" t="s">
        <v>1889</v>
      </c>
      <c r="F285" s="664">
        <v>11</v>
      </c>
      <c r="G285" s="664">
        <v>153370</v>
      </c>
      <c r="H285" s="664">
        <v>1</v>
      </c>
      <c r="I285" s="664">
        <v>13942.727272727272</v>
      </c>
      <c r="J285" s="664"/>
      <c r="K285" s="664"/>
      <c r="L285" s="664"/>
      <c r="M285" s="664"/>
      <c r="N285" s="664"/>
      <c r="O285" s="664"/>
      <c r="P285" s="677"/>
      <c r="Q285" s="665"/>
    </row>
    <row r="286" spans="1:17" ht="14.4" customHeight="1" x14ac:dyDescent="0.3">
      <c r="A286" s="660" t="s">
        <v>2110</v>
      </c>
      <c r="B286" s="661" t="s">
        <v>1897</v>
      </c>
      <c r="C286" s="661" t="s">
        <v>1975</v>
      </c>
      <c r="D286" s="661" t="s">
        <v>2044</v>
      </c>
      <c r="E286" s="661" t="s">
        <v>2045</v>
      </c>
      <c r="F286" s="664"/>
      <c r="G286" s="664"/>
      <c r="H286" s="664"/>
      <c r="I286" s="664"/>
      <c r="J286" s="664">
        <v>2</v>
      </c>
      <c r="K286" s="664">
        <v>2572</v>
      </c>
      <c r="L286" s="664"/>
      <c r="M286" s="664">
        <v>1286</v>
      </c>
      <c r="N286" s="664">
        <v>1</v>
      </c>
      <c r="O286" s="664">
        <v>1292</v>
      </c>
      <c r="P286" s="677"/>
      <c r="Q286" s="665">
        <v>1292</v>
      </c>
    </row>
    <row r="287" spans="1:17" ht="14.4" customHeight="1" x14ac:dyDescent="0.3">
      <c r="A287" s="660" t="s">
        <v>2110</v>
      </c>
      <c r="B287" s="661" t="s">
        <v>1897</v>
      </c>
      <c r="C287" s="661" t="s">
        <v>1975</v>
      </c>
      <c r="D287" s="661" t="s">
        <v>2046</v>
      </c>
      <c r="E287" s="661" t="s">
        <v>2047</v>
      </c>
      <c r="F287" s="664"/>
      <c r="G287" s="664"/>
      <c r="H287" s="664"/>
      <c r="I287" s="664"/>
      <c r="J287" s="664"/>
      <c r="K287" s="664"/>
      <c r="L287" s="664"/>
      <c r="M287" s="664"/>
      <c r="N287" s="664">
        <v>1</v>
      </c>
      <c r="O287" s="664">
        <v>489</v>
      </c>
      <c r="P287" s="677"/>
      <c r="Q287" s="665">
        <v>489</v>
      </c>
    </row>
    <row r="288" spans="1:17" ht="14.4" customHeight="1" x14ac:dyDescent="0.3">
      <c r="A288" s="660" t="s">
        <v>2110</v>
      </c>
      <c r="B288" s="661" t="s">
        <v>1897</v>
      </c>
      <c r="C288" s="661" t="s">
        <v>1975</v>
      </c>
      <c r="D288" s="661" t="s">
        <v>2048</v>
      </c>
      <c r="E288" s="661" t="s">
        <v>2049</v>
      </c>
      <c r="F288" s="664">
        <v>1</v>
      </c>
      <c r="G288" s="664">
        <v>2236</v>
      </c>
      <c r="H288" s="664">
        <v>1</v>
      </c>
      <c r="I288" s="664">
        <v>2236</v>
      </c>
      <c r="J288" s="664">
        <v>2</v>
      </c>
      <c r="K288" s="664">
        <v>4484</v>
      </c>
      <c r="L288" s="664">
        <v>2.005366726296959</v>
      </c>
      <c r="M288" s="664">
        <v>2242</v>
      </c>
      <c r="N288" s="664"/>
      <c r="O288" s="664"/>
      <c r="P288" s="677"/>
      <c r="Q288" s="665"/>
    </row>
    <row r="289" spans="1:17" ht="14.4" customHeight="1" x14ac:dyDescent="0.3">
      <c r="A289" s="660" t="s">
        <v>2110</v>
      </c>
      <c r="B289" s="661" t="s">
        <v>1897</v>
      </c>
      <c r="C289" s="661" t="s">
        <v>1975</v>
      </c>
      <c r="D289" s="661" t="s">
        <v>2050</v>
      </c>
      <c r="E289" s="661" t="s">
        <v>2051</v>
      </c>
      <c r="F289" s="664">
        <v>1</v>
      </c>
      <c r="G289" s="664">
        <v>2529</v>
      </c>
      <c r="H289" s="664">
        <v>1</v>
      </c>
      <c r="I289" s="664">
        <v>2529</v>
      </c>
      <c r="J289" s="664">
        <v>1</v>
      </c>
      <c r="K289" s="664">
        <v>2535</v>
      </c>
      <c r="L289" s="664">
        <v>1.0023724792408066</v>
      </c>
      <c r="M289" s="664">
        <v>2535</v>
      </c>
      <c r="N289" s="664"/>
      <c r="O289" s="664"/>
      <c r="P289" s="677"/>
      <c r="Q289" s="665"/>
    </row>
    <row r="290" spans="1:17" ht="14.4" customHeight="1" x14ac:dyDescent="0.3">
      <c r="A290" s="660" t="s">
        <v>2110</v>
      </c>
      <c r="B290" s="661" t="s">
        <v>1897</v>
      </c>
      <c r="C290" s="661" t="s">
        <v>1975</v>
      </c>
      <c r="D290" s="661" t="s">
        <v>2058</v>
      </c>
      <c r="E290" s="661" t="s">
        <v>2059</v>
      </c>
      <c r="F290" s="664">
        <v>1</v>
      </c>
      <c r="G290" s="664">
        <v>498</v>
      </c>
      <c r="H290" s="664">
        <v>1</v>
      </c>
      <c r="I290" s="664">
        <v>498</v>
      </c>
      <c r="J290" s="664"/>
      <c r="K290" s="664"/>
      <c r="L290" s="664"/>
      <c r="M290" s="664"/>
      <c r="N290" s="664"/>
      <c r="O290" s="664"/>
      <c r="P290" s="677"/>
      <c r="Q290" s="665"/>
    </row>
    <row r="291" spans="1:17" ht="14.4" customHeight="1" x14ac:dyDescent="0.3">
      <c r="A291" s="660" t="s">
        <v>2110</v>
      </c>
      <c r="B291" s="661" t="s">
        <v>1897</v>
      </c>
      <c r="C291" s="661" t="s">
        <v>1975</v>
      </c>
      <c r="D291" s="661" t="s">
        <v>2111</v>
      </c>
      <c r="E291" s="661" t="s">
        <v>2112</v>
      </c>
      <c r="F291" s="664"/>
      <c r="G291" s="664"/>
      <c r="H291" s="664"/>
      <c r="I291" s="664"/>
      <c r="J291" s="664">
        <v>1</v>
      </c>
      <c r="K291" s="664">
        <v>413</v>
      </c>
      <c r="L291" s="664"/>
      <c r="M291" s="664">
        <v>413</v>
      </c>
      <c r="N291" s="664"/>
      <c r="O291" s="664"/>
      <c r="P291" s="677"/>
      <c r="Q291" s="665"/>
    </row>
    <row r="292" spans="1:17" ht="14.4" customHeight="1" x14ac:dyDescent="0.3">
      <c r="A292" s="660" t="s">
        <v>2113</v>
      </c>
      <c r="B292" s="661" t="s">
        <v>1897</v>
      </c>
      <c r="C292" s="661" t="s">
        <v>1898</v>
      </c>
      <c r="D292" s="661" t="s">
        <v>1899</v>
      </c>
      <c r="E292" s="661" t="s">
        <v>977</v>
      </c>
      <c r="F292" s="664"/>
      <c r="G292" s="664"/>
      <c r="H292" s="664"/>
      <c r="I292" s="664"/>
      <c r="J292" s="664"/>
      <c r="K292" s="664"/>
      <c r="L292" s="664"/>
      <c r="M292" s="664"/>
      <c r="N292" s="664">
        <v>0.45</v>
      </c>
      <c r="O292" s="664">
        <v>890.12</v>
      </c>
      <c r="P292" s="677"/>
      <c r="Q292" s="665">
        <v>1978.0444444444445</v>
      </c>
    </row>
    <row r="293" spans="1:17" ht="14.4" customHeight="1" x14ac:dyDescent="0.3">
      <c r="A293" s="660" t="s">
        <v>2113</v>
      </c>
      <c r="B293" s="661" t="s">
        <v>1897</v>
      </c>
      <c r="C293" s="661" t="s">
        <v>1898</v>
      </c>
      <c r="D293" s="661" t="s">
        <v>1904</v>
      </c>
      <c r="E293" s="661" t="s">
        <v>988</v>
      </c>
      <c r="F293" s="664"/>
      <c r="G293" s="664"/>
      <c r="H293" s="664"/>
      <c r="I293" s="664"/>
      <c r="J293" s="664">
        <v>0.5</v>
      </c>
      <c r="K293" s="664">
        <v>1092.1600000000001</v>
      </c>
      <c r="L293" s="664"/>
      <c r="M293" s="664">
        <v>2184.3200000000002</v>
      </c>
      <c r="N293" s="664">
        <v>0.45</v>
      </c>
      <c r="O293" s="664">
        <v>982.94</v>
      </c>
      <c r="P293" s="677"/>
      <c r="Q293" s="665">
        <v>2184.3111111111111</v>
      </c>
    </row>
    <row r="294" spans="1:17" ht="14.4" customHeight="1" x14ac:dyDescent="0.3">
      <c r="A294" s="660" t="s">
        <v>2113</v>
      </c>
      <c r="B294" s="661" t="s">
        <v>1897</v>
      </c>
      <c r="C294" s="661" t="s">
        <v>1912</v>
      </c>
      <c r="D294" s="661" t="s">
        <v>1917</v>
      </c>
      <c r="E294" s="661" t="s">
        <v>1889</v>
      </c>
      <c r="F294" s="664">
        <v>400</v>
      </c>
      <c r="G294" s="664">
        <v>1836</v>
      </c>
      <c r="H294" s="664">
        <v>1</v>
      </c>
      <c r="I294" s="664">
        <v>4.59</v>
      </c>
      <c r="J294" s="664"/>
      <c r="K294" s="664"/>
      <c r="L294" s="664"/>
      <c r="M294" s="664"/>
      <c r="N294" s="664">
        <v>180</v>
      </c>
      <c r="O294" s="664">
        <v>918</v>
      </c>
      <c r="P294" s="677">
        <v>0.5</v>
      </c>
      <c r="Q294" s="665">
        <v>5.0999999999999996</v>
      </c>
    </row>
    <row r="295" spans="1:17" ht="14.4" customHeight="1" x14ac:dyDescent="0.3">
      <c r="A295" s="660" t="s">
        <v>2113</v>
      </c>
      <c r="B295" s="661" t="s">
        <v>1897</v>
      </c>
      <c r="C295" s="661" t="s">
        <v>1912</v>
      </c>
      <c r="D295" s="661" t="s">
        <v>1917</v>
      </c>
      <c r="E295" s="661" t="s">
        <v>1918</v>
      </c>
      <c r="F295" s="664"/>
      <c r="G295" s="664"/>
      <c r="H295" s="664"/>
      <c r="I295" s="664"/>
      <c r="J295" s="664">
        <v>540</v>
      </c>
      <c r="K295" s="664">
        <v>2613.6000000000004</v>
      </c>
      <c r="L295" s="664"/>
      <c r="M295" s="664">
        <v>4.8400000000000007</v>
      </c>
      <c r="N295" s="664"/>
      <c r="O295" s="664"/>
      <c r="P295" s="677"/>
      <c r="Q295" s="665"/>
    </row>
    <row r="296" spans="1:17" ht="14.4" customHeight="1" x14ac:dyDescent="0.3">
      <c r="A296" s="660" t="s">
        <v>2113</v>
      </c>
      <c r="B296" s="661" t="s">
        <v>1897</v>
      </c>
      <c r="C296" s="661" t="s">
        <v>1912</v>
      </c>
      <c r="D296" s="661" t="s">
        <v>1933</v>
      </c>
      <c r="E296" s="661" t="s">
        <v>1934</v>
      </c>
      <c r="F296" s="664"/>
      <c r="G296" s="664"/>
      <c r="H296" s="664"/>
      <c r="I296" s="664"/>
      <c r="J296" s="664"/>
      <c r="K296" s="664"/>
      <c r="L296" s="664"/>
      <c r="M296" s="664"/>
      <c r="N296" s="664">
        <v>800</v>
      </c>
      <c r="O296" s="664">
        <v>15048</v>
      </c>
      <c r="P296" s="677"/>
      <c r="Q296" s="665">
        <v>18.809999999999999</v>
      </c>
    </row>
    <row r="297" spans="1:17" ht="14.4" customHeight="1" x14ac:dyDescent="0.3">
      <c r="A297" s="660" t="s">
        <v>2113</v>
      </c>
      <c r="B297" s="661" t="s">
        <v>1897</v>
      </c>
      <c r="C297" s="661" t="s">
        <v>1912</v>
      </c>
      <c r="D297" s="661" t="s">
        <v>1939</v>
      </c>
      <c r="E297" s="661" t="s">
        <v>1889</v>
      </c>
      <c r="F297" s="664">
        <v>1161</v>
      </c>
      <c r="G297" s="664">
        <v>18851.73</v>
      </c>
      <c r="H297" s="664">
        <v>1</v>
      </c>
      <c r="I297" s="664">
        <v>16.23749354005168</v>
      </c>
      <c r="J297" s="664"/>
      <c r="K297" s="664"/>
      <c r="L297" s="664"/>
      <c r="M297" s="664"/>
      <c r="N297" s="664">
        <v>461</v>
      </c>
      <c r="O297" s="664">
        <v>8814.32</v>
      </c>
      <c r="P297" s="677">
        <v>0.46756027165676572</v>
      </c>
      <c r="Q297" s="665">
        <v>19.12</v>
      </c>
    </row>
    <row r="298" spans="1:17" ht="14.4" customHeight="1" x14ac:dyDescent="0.3">
      <c r="A298" s="660" t="s">
        <v>2113</v>
      </c>
      <c r="B298" s="661" t="s">
        <v>1897</v>
      </c>
      <c r="C298" s="661" t="s">
        <v>1912</v>
      </c>
      <c r="D298" s="661" t="s">
        <v>1939</v>
      </c>
      <c r="E298" s="661" t="s">
        <v>1940</v>
      </c>
      <c r="F298" s="664">
        <v>1163</v>
      </c>
      <c r="G298" s="664">
        <v>19584.919999999998</v>
      </c>
      <c r="H298" s="664">
        <v>1</v>
      </c>
      <c r="I298" s="664">
        <v>16.84</v>
      </c>
      <c r="J298" s="664">
        <v>500</v>
      </c>
      <c r="K298" s="664">
        <v>8725</v>
      </c>
      <c r="L298" s="664">
        <v>0.44549582025354206</v>
      </c>
      <c r="M298" s="664">
        <v>17.45</v>
      </c>
      <c r="N298" s="664"/>
      <c r="O298" s="664"/>
      <c r="P298" s="677"/>
      <c r="Q298" s="665"/>
    </row>
    <row r="299" spans="1:17" ht="14.4" customHeight="1" x14ac:dyDescent="0.3">
      <c r="A299" s="660" t="s">
        <v>2113</v>
      </c>
      <c r="B299" s="661" t="s">
        <v>1897</v>
      </c>
      <c r="C299" s="661" t="s">
        <v>1912</v>
      </c>
      <c r="D299" s="661" t="s">
        <v>1944</v>
      </c>
      <c r="E299" s="661" t="s">
        <v>1889</v>
      </c>
      <c r="F299" s="664">
        <v>1</v>
      </c>
      <c r="G299" s="664">
        <v>2212.25</v>
      </c>
      <c r="H299" s="664">
        <v>1</v>
      </c>
      <c r="I299" s="664">
        <v>2212.25</v>
      </c>
      <c r="J299" s="664"/>
      <c r="K299" s="664"/>
      <c r="L299" s="664"/>
      <c r="M299" s="664"/>
      <c r="N299" s="664"/>
      <c r="O299" s="664"/>
      <c r="P299" s="677"/>
      <c r="Q299" s="665"/>
    </row>
    <row r="300" spans="1:17" ht="14.4" customHeight="1" x14ac:dyDescent="0.3">
      <c r="A300" s="660" t="s">
        <v>2113</v>
      </c>
      <c r="B300" s="661" t="s">
        <v>1897</v>
      </c>
      <c r="C300" s="661" t="s">
        <v>1912</v>
      </c>
      <c r="D300" s="661" t="s">
        <v>1948</v>
      </c>
      <c r="E300" s="661" t="s">
        <v>1889</v>
      </c>
      <c r="F300" s="664">
        <v>630</v>
      </c>
      <c r="G300" s="664">
        <v>1921.5</v>
      </c>
      <c r="H300" s="664">
        <v>1</v>
      </c>
      <c r="I300" s="664">
        <v>3.05</v>
      </c>
      <c r="J300" s="664"/>
      <c r="K300" s="664"/>
      <c r="L300" s="664"/>
      <c r="M300" s="664"/>
      <c r="N300" s="664">
        <v>1928</v>
      </c>
      <c r="O300" s="664">
        <v>6285.28</v>
      </c>
      <c r="P300" s="677">
        <v>3.2710278428311215</v>
      </c>
      <c r="Q300" s="665">
        <v>3.26</v>
      </c>
    </row>
    <row r="301" spans="1:17" ht="14.4" customHeight="1" x14ac:dyDescent="0.3">
      <c r="A301" s="660" t="s">
        <v>2113</v>
      </c>
      <c r="B301" s="661" t="s">
        <v>1897</v>
      </c>
      <c r="C301" s="661" t="s">
        <v>1912</v>
      </c>
      <c r="D301" s="661" t="s">
        <v>1948</v>
      </c>
      <c r="E301" s="661" t="s">
        <v>1949</v>
      </c>
      <c r="F301" s="664">
        <v>760</v>
      </c>
      <c r="G301" s="664">
        <v>2333.1999999999998</v>
      </c>
      <c r="H301" s="664">
        <v>1</v>
      </c>
      <c r="I301" s="664">
        <v>3.07</v>
      </c>
      <c r="J301" s="664"/>
      <c r="K301" s="664"/>
      <c r="L301" s="664"/>
      <c r="M301" s="664"/>
      <c r="N301" s="664"/>
      <c r="O301" s="664"/>
      <c r="P301" s="677"/>
      <c r="Q301" s="665"/>
    </row>
    <row r="302" spans="1:17" ht="14.4" customHeight="1" x14ac:dyDescent="0.3">
      <c r="A302" s="660" t="s">
        <v>2113</v>
      </c>
      <c r="B302" s="661" t="s">
        <v>1897</v>
      </c>
      <c r="C302" s="661" t="s">
        <v>1912</v>
      </c>
      <c r="D302" s="661" t="s">
        <v>1956</v>
      </c>
      <c r="E302" s="661" t="s">
        <v>1889</v>
      </c>
      <c r="F302" s="664"/>
      <c r="G302" s="664"/>
      <c r="H302" s="664"/>
      <c r="I302" s="664"/>
      <c r="J302" s="664"/>
      <c r="K302" s="664"/>
      <c r="L302" s="664"/>
      <c r="M302" s="664"/>
      <c r="N302" s="664">
        <v>388</v>
      </c>
      <c r="O302" s="664">
        <v>12920.4</v>
      </c>
      <c r="P302" s="677"/>
      <c r="Q302" s="665">
        <v>33.299999999999997</v>
      </c>
    </row>
    <row r="303" spans="1:17" ht="14.4" customHeight="1" x14ac:dyDescent="0.3">
      <c r="A303" s="660" t="s">
        <v>2113</v>
      </c>
      <c r="B303" s="661" t="s">
        <v>1897</v>
      </c>
      <c r="C303" s="661" t="s">
        <v>1912</v>
      </c>
      <c r="D303" s="661" t="s">
        <v>1956</v>
      </c>
      <c r="E303" s="661" t="s">
        <v>1957</v>
      </c>
      <c r="F303" s="664"/>
      <c r="G303" s="664"/>
      <c r="H303" s="664"/>
      <c r="I303" s="664"/>
      <c r="J303" s="664">
        <v>386</v>
      </c>
      <c r="K303" s="664">
        <v>12853.8</v>
      </c>
      <c r="L303" s="664"/>
      <c r="M303" s="664">
        <v>33.299999999999997</v>
      </c>
      <c r="N303" s="664">
        <v>420</v>
      </c>
      <c r="O303" s="664">
        <v>14091</v>
      </c>
      <c r="P303" s="677"/>
      <c r="Q303" s="665">
        <v>33.549999999999997</v>
      </c>
    </row>
    <row r="304" spans="1:17" ht="14.4" customHeight="1" x14ac:dyDescent="0.3">
      <c r="A304" s="660" t="s">
        <v>2113</v>
      </c>
      <c r="B304" s="661" t="s">
        <v>1897</v>
      </c>
      <c r="C304" s="661" t="s">
        <v>1972</v>
      </c>
      <c r="D304" s="661" t="s">
        <v>1973</v>
      </c>
      <c r="E304" s="661" t="s">
        <v>1974</v>
      </c>
      <c r="F304" s="664"/>
      <c r="G304" s="664"/>
      <c r="H304" s="664"/>
      <c r="I304" s="664"/>
      <c r="J304" s="664"/>
      <c r="K304" s="664"/>
      <c r="L304" s="664"/>
      <c r="M304" s="664"/>
      <c r="N304" s="664">
        <v>2</v>
      </c>
      <c r="O304" s="664">
        <v>1768.64</v>
      </c>
      <c r="P304" s="677"/>
      <c r="Q304" s="665">
        <v>884.32</v>
      </c>
    </row>
    <row r="305" spans="1:17" ht="14.4" customHeight="1" x14ac:dyDescent="0.3">
      <c r="A305" s="660" t="s">
        <v>2113</v>
      </c>
      <c r="B305" s="661" t="s">
        <v>1897</v>
      </c>
      <c r="C305" s="661" t="s">
        <v>1975</v>
      </c>
      <c r="D305" s="661" t="s">
        <v>2007</v>
      </c>
      <c r="E305" s="661" t="s">
        <v>2008</v>
      </c>
      <c r="F305" s="664"/>
      <c r="G305" s="664"/>
      <c r="H305" s="664"/>
      <c r="I305" s="664"/>
      <c r="J305" s="664"/>
      <c r="K305" s="664"/>
      <c r="L305" s="664"/>
      <c r="M305" s="664"/>
      <c r="N305" s="664">
        <v>1</v>
      </c>
      <c r="O305" s="664">
        <v>1169</v>
      </c>
      <c r="P305" s="677"/>
      <c r="Q305" s="665">
        <v>1169</v>
      </c>
    </row>
    <row r="306" spans="1:17" ht="14.4" customHeight="1" x14ac:dyDescent="0.3">
      <c r="A306" s="660" t="s">
        <v>2113</v>
      </c>
      <c r="B306" s="661" t="s">
        <v>1897</v>
      </c>
      <c r="C306" s="661" t="s">
        <v>1975</v>
      </c>
      <c r="D306" s="661" t="s">
        <v>2011</v>
      </c>
      <c r="E306" s="661" t="s">
        <v>2012</v>
      </c>
      <c r="F306" s="664">
        <v>1</v>
      </c>
      <c r="G306" s="664">
        <v>653</v>
      </c>
      <c r="H306" s="664">
        <v>1</v>
      </c>
      <c r="I306" s="664">
        <v>653</v>
      </c>
      <c r="J306" s="664"/>
      <c r="K306" s="664"/>
      <c r="L306" s="664"/>
      <c r="M306" s="664"/>
      <c r="N306" s="664"/>
      <c r="O306" s="664"/>
      <c r="P306" s="677"/>
      <c r="Q306" s="665"/>
    </row>
    <row r="307" spans="1:17" ht="14.4" customHeight="1" x14ac:dyDescent="0.3">
      <c r="A307" s="660" t="s">
        <v>2113</v>
      </c>
      <c r="B307" s="661" t="s">
        <v>1897</v>
      </c>
      <c r="C307" s="661" t="s">
        <v>1975</v>
      </c>
      <c r="D307" s="661" t="s">
        <v>2015</v>
      </c>
      <c r="E307" s="661" t="s">
        <v>2016</v>
      </c>
      <c r="F307" s="664"/>
      <c r="G307" s="664"/>
      <c r="H307" s="664"/>
      <c r="I307" s="664"/>
      <c r="J307" s="664"/>
      <c r="K307" s="664"/>
      <c r="L307" s="664"/>
      <c r="M307" s="664"/>
      <c r="N307" s="664">
        <v>1</v>
      </c>
      <c r="O307" s="664">
        <v>2538</v>
      </c>
      <c r="P307" s="677"/>
      <c r="Q307" s="665">
        <v>2538</v>
      </c>
    </row>
    <row r="308" spans="1:17" ht="14.4" customHeight="1" x14ac:dyDescent="0.3">
      <c r="A308" s="660" t="s">
        <v>2113</v>
      </c>
      <c r="B308" s="661" t="s">
        <v>1897</v>
      </c>
      <c r="C308" s="661" t="s">
        <v>1975</v>
      </c>
      <c r="D308" s="661" t="s">
        <v>2017</v>
      </c>
      <c r="E308" s="661" t="s">
        <v>2018</v>
      </c>
      <c r="F308" s="664">
        <v>11</v>
      </c>
      <c r="G308" s="664">
        <v>19261</v>
      </c>
      <c r="H308" s="664">
        <v>1</v>
      </c>
      <c r="I308" s="664">
        <v>1751</v>
      </c>
      <c r="J308" s="664">
        <v>4</v>
      </c>
      <c r="K308" s="664">
        <v>7016</v>
      </c>
      <c r="L308" s="664">
        <v>0.36425938424796223</v>
      </c>
      <c r="M308" s="664">
        <v>1754</v>
      </c>
      <c r="N308" s="664">
        <v>7</v>
      </c>
      <c r="O308" s="664">
        <v>12308</v>
      </c>
      <c r="P308" s="677">
        <v>0.63901147396293023</v>
      </c>
      <c r="Q308" s="665">
        <v>1758.2857142857142</v>
      </c>
    </row>
    <row r="309" spans="1:17" ht="14.4" customHeight="1" x14ac:dyDescent="0.3">
      <c r="A309" s="660" t="s">
        <v>2113</v>
      </c>
      <c r="B309" s="661" t="s">
        <v>1897</v>
      </c>
      <c r="C309" s="661" t="s">
        <v>1975</v>
      </c>
      <c r="D309" s="661" t="s">
        <v>2025</v>
      </c>
      <c r="E309" s="661" t="s">
        <v>2026</v>
      </c>
      <c r="F309" s="664"/>
      <c r="G309" s="664"/>
      <c r="H309" s="664"/>
      <c r="I309" s="664"/>
      <c r="J309" s="664">
        <v>1</v>
      </c>
      <c r="K309" s="664">
        <v>14328</v>
      </c>
      <c r="L309" s="664"/>
      <c r="M309" s="664">
        <v>14328</v>
      </c>
      <c r="N309" s="664">
        <v>2</v>
      </c>
      <c r="O309" s="664">
        <v>28672</v>
      </c>
      <c r="P309" s="677"/>
      <c r="Q309" s="665">
        <v>14336</v>
      </c>
    </row>
    <row r="310" spans="1:17" ht="14.4" customHeight="1" x14ac:dyDescent="0.3">
      <c r="A310" s="660" t="s">
        <v>2113</v>
      </c>
      <c r="B310" s="661" t="s">
        <v>1897</v>
      </c>
      <c r="C310" s="661" t="s">
        <v>1975</v>
      </c>
      <c r="D310" s="661" t="s">
        <v>2044</v>
      </c>
      <c r="E310" s="661" t="s">
        <v>2045</v>
      </c>
      <c r="F310" s="664">
        <v>2</v>
      </c>
      <c r="G310" s="664">
        <v>2566</v>
      </c>
      <c r="H310" s="664">
        <v>1</v>
      </c>
      <c r="I310" s="664">
        <v>1283</v>
      </c>
      <c r="J310" s="664"/>
      <c r="K310" s="664"/>
      <c r="L310" s="664"/>
      <c r="M310" s="664"/>
      <c r="N310" s="664">
        <v>3</v>
      </c>
      <c r="O310" s="664">
        <v>3870</v>
      </c>
      <c r="P310" s="677">
        <v>1.5081839438815277</v>
      </c>
      <c r="Q310" s="665">
        <v>1290</v>
      </c>
    </row>
    <row r="311" spans="1:17" ht="14.4" customHeight="1" x14ac:dyDescent="0.3">
      <c r="A311" s="660" t="s">
        <v>2113</v>
      </c>
      <c r="B311" s="661" t="s">
        <v>1897</v>
      </c>
      <c r="C311" s="661" t="s">
        <v>1975</v>
      </c>
      <c r="D311" s="661" t="s">
        <v>2046</v>
      </c>
      <c r="E311" s="661" t="s">
        <v>2047</v>
      </c>
      <c r="F311" s="664">
        <v>2</v>
      </c>
      <c r="G311" s="664">
        <v>972</v>
      </c>
      <c r="H311" s="664">
        <v>1</v>
      </c>
      <c r="I311" s="664">
        <v>486</v>
      </c>
      <c r="J311" s="664">
        <v>3</v>
      </c>
      <c r="K311" s="664">
        <v>1461</v>
      </c>
      <c r="L311" s="664">
        <v>1.5030864197530864</v>
      </c>
      <c r="M311" s="664">
        <v>487</v>
      </c>
      <c r="N311" s="664">
        <v>1</v>
      </c>
      <c r="O311" s="664">
        <v>489</v>
      </c>
      <c r="P311" s="677">
        <v>0.50308641975308643</v>
      </c>
      <c r="Q311" s="665">
        <v>489</v>
      </c>
    </row>
    <row r="312" spans="1:17" ht="14.4" customHeight="1" x14ac:dyDescent="0.3">
      <c r="A312" s="660" t="s">
        <v>2113</v>
      </c>
      <c r="B312" s="661" t="s">
        <v>1897</v>
      </c>
      <c r="C312" s="661" t="s">
        <v>1975</v>
      </c>
      <c r="D312" s="661" t="s">
        <v>2048</v>
      </c>
      <c r="E312" s="661" t="s">
        <v>2049</v>
      </c>
      <c r="F312" s="664">
        <v>4</v>
      </c>
      <c r="G312" s="664">
        <v>8944</v>
      </c>
      <c r="H312" s="664">
        <v>1</v>
      </c>
      <c r="I312" s="664">
        <v>2236</v>
      </c>
      <c r="J312" s="664">
        <v>1</v>
      </c>
      <c r="K312" s="664">
        <v>2242</v>
      </c>
      <c r="L312" s="664">
        <v>0.25067084078711988</v>
      </c>
      <c r="M312" s="664">
        <v>2242</v>
      </c>
      <c r="N312" s="664">
        <v>1</v>
      </c>
      <c r="O312" s="664">
        <v>2242</v>
      </c>
      <c r="P312" s="677">
        <v>0.25067084078711988</v>
      </c>
      <c r="Q312" s="665">
        <v>2242</v>
      </c>
    </row>
    <row r="313" spans="1:17" ht="14.4" customHeight="1" x14ac:dyDescent="0.3">
      <c r="A313" s="660" t="s">
        <v>2114</v>
      </c>
      <c r="B313" s="661" t="s">
        <v>1897</v>
      </c>
      <c r="C313" s="661" t="s">
        <v>1898</v>
      </c>
      <c r="D313" s="661" t="s">
        <v>1899</v>
      </c>
      <c r="E313" s="661" t="s">
        <v>977</v>
      </c>
      <c r="F313" s="664">
        <v>0.6</v>
      </c>
      <c r="G313" s="664">
        <v>1485.85</v>
      </c>
      <c r="H313" s="664">
        <v>1</v>
      </c>
      <c r="I313" s="664">
        <v>2476.4166666666665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2114</v>
      </c>
      <c r="B314" s="661" t="s">
        <v>1897</v>
      </c>
      <c r="C314" s="661" t="s">
        <v>1898</v>
      </c>
      <c r="D314" s="661" t="s">
        <v>1904</v>
      </c>
      <c r="E314" s="661" t="s">
        <v>988</v>
      </c>
      <c r="F314" s="664">
        <v>0.5</v>
      </c>
      <c r="G314" s="664">
        <v>1082.6600000000001</v>
      </c>
      <c r="H314" s="664">
        <v>1</v>
      </c>
      <c r="I314" s="664">
        <v>2165.3200000000002</v>
      </c>
      <c r="J314" s="664">
        <v>0.4</v>
      </c>
      <c r="K314" s="664">
        <v>866.13</v>
      </c>
      <c r="L314" s="664">
        <v>0.80000184730201529</v>
      </c>
      <c r="M314" s="664">
        <v>2165.3249999999998</v>
      </c>
      <c r="N314" s="664">
        <v>0.85</v>
      </c>
      <c r="O314" s="664">
        <v>1856.67</v>
      </c>
      <c r="P314" s="677">
        <v>1.7149151164723919</v>
      </c>
      <c r="Q314" s="665">
        <v>2184.3176470588237</v>
      </c>
    </row>
    <row r="315" spans="1:17" ht="14.4" customHeight="1" x14ac:dyDescent="0.3">
      <c r="A315" s="660" t="s">
        <v>2114</v>
      </c>
      <c r="B315" s="661" t="s">
        <v>1897</v>
      </c>
      <c r="C315" s="661" t="s">
        <v>1898</v>
      </c>
      <c r="D315" s="661" t="s">
        <v>1905</v>
      </c>
      <c r="E315" s="661" t="s">
        <v>984</v>
      </c>
      <c r="F315" s="664">
        <v>0.15000000000000002</v>
      </c>
      <c r="G315" s="664">
        <v>140.49</v>
      </c>
      <c r="H315" s="664">
        <v>1</v>
      </c>
      <c r="I315" s="664">
        <v>936.59999999999991</v>
      </c>
      <c r="J315" s="664">
        <v>0.05</v>
      </c>
      <c r="K315" s="664">
        <v>46.83</v>
      </c>
      <c r="L315" s="664">
        <v>0.33333333333333331</v>
      </c>
      <c r="M315" s="664">
        <v>936.59999999999991</v>
      </c>
      <c r="N315" s="664">
        <v>0.05</v>
      </c>
      <c r="O315" s="664">
        <v>47.24</v>
      </c>
      <c r="P315" s="677">
        <v>0.33625169051178017</v>
      </c>
      <c r="Q315" s="665">
        <v>944.8</v>
      </c>
    </row>
    <row r="316" spans="1:17" ht="14.4" customHeight="1" x14ac:dyDescent="0.3">
      <c r="A316" s="660" t="s">
        <v>2114</v>
      </c>
      <c r="B316" s="661" t="s">
        <v>1897</v>
      </c>
      <c r="C316" s="661" t="s">
        <v>1912</v>
      </c>
      <c r="D316" s="661" t="s">
        <v>1917</v>
      </c>
      <c r="E316" s="661" t="s">
        <v>1889</v>
      </c>
      <c r="F316" s="664">
        <v>730</v>
      </c>
      <c r="G316" s="664">
        <v>3359.7</v>
      </c>
      <c r="H316" s="664">
        <v>1</v>
      </c>
      <c r="I316" s="664">
        <v>4.6023287671232875</v>
      </c>
      <c r="J316" s="664">
        <v>365</v>
      </c>
      <c r="K316" s="664">
        <v>1766.6</v>
      </c>
      <c r="L316" s="664">
        <v>0.52582075780575643</v>
      </c>
      <c r="M316" s="664">
        <v>4.84</v>
      </c>
      <c r="N316" s="664">
        <v>300</v>
      </c>
      <c r="O316" s="664">
        <v>1530</v>
      </c>
      <c r="P316" s="677">
        <v>0.45539780337530139</v>
      </c>
      <c r="Q316" s="665">
        <v>5.0999999999999996</v>
      </c>
    </row>
    <row r="317" spans="1:17" ht="14.4" customHeight="1" x14ac:dyDescent="0.3">
      <c r="A317" s="660" t="s">
        <v>2114</v>
      </c>
      <c r="B317" s="661" t="s">
        <v>1897</v>
      </c>
      <c r="C317" s="661" t="s">
        <v>1912</v>
      </c>
      <c r="D317" s="661" t="s">
        <v>1917</v>
      </c>
      <c r="E317" s="661" t="s">
        <v>1918</v>
      </c>
      <c r="F317" s="664"/>
      <c r="G317" s="664"/>
      <c r="H317" s="664"/>
      <c r="I317" s="664"/>
      <c r="J317" s="664"/>
      <c r="K317" s="664"/>
      <c r="L317" s="664"/>
      <c r="M317" s="664"/>
      <c r="N317" s="664">
        <v>180</v>
      </c>
      <c r="O317" s="664">
        <v>957.6</v>
      </c>
      <c r="P317" s="677"/>
      <c r="Q317" s="665">
        <v>5.32</v>
      </c>
    </row>
    <row r="318" spans="1:17" ht="14.4" customHeight="1" x14ac:dyDescent="0.3">
      <c r="A318" s="660" t="s">
        <v>2114</v>
      </c>
      <c r="B318" s="661" t="s">
        <v>1897</v>
      </c>
      <c r="C318" s="661" t="s">
        <v>1912</v>
      </c>
      <c r="D318" s="661" t="s">
        <v>1925</v>
      </c>
      <c r="E318" s="661" t="s">
        <v>1889</v>
      </c>
      <c r="F318" s="664">
        <v>910</v>
      </c>
      <c r="G318" s="664">
        <v>6680.0999999999995</v>
      </c>
      <c r="H318" s="664">
        <v>1</v>
      </c>
      <c r="I318" s="664">
        <v>7.3407692307692303</v>
      </c>
      <c r="J318" s="664">
        <v>270</v>
      </c>
      <c r="K318" s="664">
        <v>2072.6999999999998</v>
      </c>
      <c r="L318" s="664">
        <v>0.31027978623074504</v>
      </c>
      <c r="M318" s="664">
        <v>7.6766666666666659</v>
      </c>
      <c r="N318" s="664">
        <v>644</v>
      </c>
      <c r="O318" s="664">
        <v>5293.68</v>
      </c>
      <c r="P318" s="677">
        <v>0.79245520276642578</v>
      </c>
      <c r="Q318" s="665">
        <v>8.2200000000000006</v>
      </c>
    </row>
    <row r="319" spans="1:17" ht="14.4" customHeight="1" x14ac:dyDescent="0.3">
      <c r="A319" s="660" t="s">
        <v>2114</v>
      </c>
      <c r="B319" s="661" t="s">
        <v>1897</v>
      </c>
      <c r="C319" s="661" t="s">
        <v>1912</v>
      </c>
      <c r="D319" s="661" t="s">
        <v>1925</v>
      </c>
      <c r="E319" s="661" t="s">
        <v>1926</v>
      </c>
      <c r="F319" s="664"/>
      <c r="G319" s="664"/>
      <c r="H319" s="664"/>
      <c r="I319" s="664"/>
      <c r="J319" s="664">
        <v>130</v>
      </c>
      <c r="K319" s="664">
        <v>1068.5999999999999</v>
      </c>
      <c r="L319" s="664"/>
      <c r="M319" s="664">
        <v>8.2199999999999989</v>
      </c>
      <c r="N319" s="664">
        <v>258</v>
      </c>
      <c r="O319" s="664">
        <v>2172.36</v>
      </c>
      <c r="P319" s="677"/>
      <c r="Q319" s="665">
        <v>8.42</v>
      </c>
    </row>
    <row r="320" spans="1:17" ht="14.4" customHeight="1" x14ac:dyDescent="0.3">
      <c r="A320" s="660" t="s">
        <v>2114</v>
      </c>
      <c r="B320" s="661" t="s">
        <v>1897</v>
      </c>
      <c r="C320" s="661" t="s">
        <v>1912</v>
      </c>
      <c r="D320" s="661" t="s">
        <v>1931</v>
      </c>
      <c r="E320" s="661" t="s">
        <v>1889</v>
      </c>
      <c r="F320" s="664">
        <v>570</v>
      </c>
      <c r="G320" s="664">
        <v>4827.8999999999996</v>
      </c>
      <c r="H320" s="664">
        <v>1</v>
      </c>
      <c r="I320" s="664">
        <v>8.4699999999999989</v>
      </c>
      <c r="J320" s="664"/>
      <c r="K320" s="664"/>
      <c r="L320" s="664"/>
      <c r="M320" s="664"/>
      <c r="N320" s="664">
        <v>255</v>
      </c>
      <c r="O320" s="664">
        <v>2402.1000000000004</v>
      </c>
      <c r="P320" s="677">
        <v>0.49754551668427277</v>
      </c>
      <c r="Q320" s="665">
        <v>9.4200000000000017</v>
      </c>
    </row>
    <row r="321" spans="1:17" ht="14.4" customHeight="1" x14ac:dyDescent="0.3">
      <c r="A321" s="660" t="s">
        <v>2114</v>
      </c>
      <c r="B321" s="661" t="s">
        <v>1897</v>
      </c>
      <c r="C321" s="661" t="s">
        <v>1912</v>
      </c>
      <c r="D321" s="661" t="s">
        <v>1939</v>
      </c>
      <c r="E321" s="661" t="s">
        <v>1889</v>
      </c>
      <c r="F321" s="664"/>
      <c r="G321" s="664"/>
      <c r="H321" s="664"/>
      <c r="I321" s="664"/>
      <c r="J321" s="664"/>
      <c r="K321" s="664"/>
      <c r="L321" s="664"/>
      <c r="M321" s="664"/>
      <c r="N321" s="664">
        <v>440</v>
      </c>
      <c r="O321" s="664">
        <v>8412.7999999999993</v>
      </c>
      <c r="P321" s="677"/>
      <c r="Q321" s="665">
        <v>19.119999999999997</v>
      </c>
    </row>
    <row r="322" spans="1:17" ht="14.4" customHeight="1" x14ac:dyDescent="0.3">
      <c r="A322" s="660" t="s">
        <v>2114</v>
      </c>
      <c r="B322" s="661" t="s">
        <v>1897</v>
      </c>
      <c r="C322" s="661" t="s">
        <v>1912</v>
      </c>
      <c r="D322" s="661" t="s">
        <v>1944</v>
      </c>
      <c r="E322" s="661" t="s">
        <v>1889</v>
      </c>
      <c r="F322" s="664">
        <v>2</v>
      </c>
      <c r="G322" s="664">
        <v>4347.34</v>
      </c>
      <c r="H322" s="664">
        <v>1</v>
      </c>
      <c r="I322" s="664">
        <v>2173.67</v>
      </c>
      <c r="J322" s="664"/>
      <c r="K322" s="664"/>
      <c r="L322" s="664"/>
      <c r="M322" s="664"/>
      <c r="N322" s="664">
        <v>2</v>
      </c>
      <c r="O322" s="664">
        <v>4387.16</v>
      </c>
      <c r="P322" s="677">
        <v>1.0091596240459684</v>
      </c>
      <c r="Q322" s="665">
        <v>2193.58</v>
      </c>
    </row>
    <row r="323" spans="1:17" ht="14.4" customHeight="1" x14ac:dyDescent="0.3">
      <c r="A323" s="660" t="s">
        <v>2114</v>
      </c>
      <c r="B323" s="661" t="s">
        <v>1897</v>
      </c>
      <c r="C323" s="661" t="s">
        <v>1912</v>
      </c>
      <c r="D323" s="661" t="s">
        <v>1948</v>
      </c>
      <c r="E323" s="661" t="s">
        <v>1889</v>
      </c>
      <c r="F323" s="664">
        <v>5339</v>
      </c>
      <c r="G323" s="664">
        <v>15996.74</v>
      </c>
      <c r="H323" s="664">
        <v>1</v>
      </c>
      <c r="I323" s="664">
        <v>2.9962052818879941</v>
      </c>
      <c r="J323" s="664">
        <v>2159</v>
      </c>
      <c r="K323" s="664">
        <v>6660.28</v>
      </c>
      <c r="L323" s="664">
        <v>0.41635233178760173</v>
      </c>
      <c r="M323" s="664">
        <v>3.0848911533117183</v>
      </c>
      <c r="N323" s="664">
        <v>2099</v>
      </c>
      <c r="O323" s="664">
        <v>6842.74</v>
      </c>
      <c r="P323" s="677">
        <v>0.42775840577517671</v>
      </c>
      <c r="Q323" s="665">
        <v>3.26</v>
      </c>
    </row>
    <row r="324" spans="1:17" ht="14.4" customHeight="1" x14ac:dyDescent="0.3">
      <c r="A324" s="660" t="s">
        <v>2114</v>
      </c>
      <c r="B324" s="661" t="s">
        <v>1897</v>
      </c>
      <c r="C324" s="661" t="s">
        <v>1912</v>
      </c>
      <c r="D324" s="661" t="s">
        <v>1948</v>
      </c>
      <c r="E324" s="661" t="s">
        <v>1949</v>
      </c>
      <c r="F324" s="664">
        <v>656</v>
      </c>
      <c r="G324" s="664">
        <v>2013.92</v>
      </c>
      <c r="H324" s="664">
        <v>1</v>
      </c>
      <c r="I324" s="664">
        <v>3.0700000000000003</v>
      </c>
      <c r="J324" s="664">
        <v>657</v>
      </c>
      <c r="K324" s="664">
        <v>2049.84</v>
      </c>
      <c r="L324" s="664">
        <v>1.017835862397712</v>
      </c>
      <c r="M324" s="664">
        <v>3.12</v>
      </c>
      <c r="N324" s="664">
        <v>1951</v>
      </c>
      <c r="O324" s="664">
        <v>6570.18</v>
      </c>
      <c r="P324" s="677">
        <v>3.2623838086915073</v>
      </c>
      <c r="Q324" s="665">
        <v>3.3675961045617635</v>
      </c>
    </row>
    <row r="325" spans="1:17" ht="14.4" customHeight="1" x14ac:dyDescent="0.3">
      <c r="A325" s="660" t="s">
        <v>2114</v>
      </c>
      <c r="B325" s="661" t="s">
        <v>1897</v>
      </c>
      <c r="C325" s="661" t="s">
        <v>1912</v>
      </c>
      <c r="D325" s="661" t="s">
        <v>1956</v>
      </c>
      <c r="E325" s="661" t="s">
        <v>1889</v>
      </c>
      <c r="F325" s="664">
        <v>1398</v>
      </c>
      <c r="G325" s="664">
        <v>44456.520000000004</v>
      </c>
      <c r="H325" s="664">
        <v>1</v>
      </c>
      <c r="I325" s="664">
        <v>31.800085836909876</v>
      </c>
      <c r="J325" s="664">
        <v>407</v>
      </c>
      <c r="K325" s="664">
        <v>13540.89</v>
      </c>
      <c r="L325" s="664">
        <v>0.30458726863911073</v>
      </c>
      <c r="M325" s="664">
        <v>33.269999999999996</v>
      </c>
      <c r="N325" s="664">
        <v>436</v>
      </c>
      <c r="O325" s="664">
        <v>14518.8</v>
      </c>
      <c r="P325" s="677">
        <v>0.32658426705464122</v>
      </c>
      <c r="Q325" s="665">
        <v>33.299999999999997</v>
      </c>
    </row>
    <row r="326" spans="1:17" ht="14.4" customHeight="1" x14ac:dyDescent="0.3">
      <c r="A326" s="660" t="s">
        <v>2114</v>
      </c>
      <c r="B326" s="661" t="s">
        <v>1897</v>
      </c>
      <c r="C326" s="661" t="s">
        <v>1912</v>
      </c>
      <c r="D326" s="661" t="s">
        <v>1956</v>
      </c>
      <c r="E326" s="661" t="s">
        <v>1957</v>
      </c>
      <c r="F326" s="664"/>
      <c r="G326" s="664"/>
      <c r="H326" s="664"/>
      <c r="I326" s="664"/>
      <c r="J326" s="664"/>
      <c r="K326" s="664"/>
      <c r="L326" s="664"/>
      <c r="M326" s="664"/>
      <c r="N326" s="664">
        <v>379</v>
      </c>
      <c r="O326" s="664">
        <v>12715.45</v>
      </c>
      <c r="P326" s="677"/>
      <c r="Q326" s="665">
        <v>33.550000000000004</v>
      </c>
    </row>
    <row r="327" spans="1:17" ht="14.4" customHeight="1" x14ac:dyDescent="0.3">
      <c r="A327" s="660" t="s">
        <v>2114</v>
      </c>
      <c r="B327" s="661" t="s">
        <v>1897</v>
      </c>
      <c r="C327" s="661" t="s">
        <v>1912</v>
      </c>
      <c r="D327" s="661" t="s">
        <v>1961</v>
      </c>
      <c r="E327" s="661" t="s">
        <v>1962</v>
      </c>
      <c r="F327" s="664"/>
      <c r="G327" s="664"/>
      <c r="H327" s="664"/>
      <c r="I327" s="664"/>
      <c r="J327" s="664">
        <v>140</v>
      </c>
      <c r="K327" s="664">
        <v>2707.6</v>
      </c>
      <c r="L327" s="664"/>
      <c r="M327" s="664">
        <v>19.34</v>
      </c>
      <c r="N327" s="664"/>
      <c r="O327" s="664"/>
      <c r="P327" s="677"/>
      <c r="Q327" s="665"/>
    </row>
    <row r="328" spans="1:17" ht="14.4" customHeight="1" x14ac:dyDescent="0.3">
      <c r="A328" s="660" t="s">
        <v>2114</v>
      </c>
      <c r="B328" s="661" t="s">
        <v>1897</v>
      </c>
      <c r="C328" s="661" t="s">
        <v>1972</v>
      </c>
      <c r="D328" s="661" t="s">
        <v>1973</v>
      </c>
      <c r="E328" s="661" t="s">
        <v>1974</v>
      </c>
      <c r="F328" s="664">
        <v>1</v>
      </c>
      <c r="G328" s="664">
        <v>884.32</v>
      </c>
      <c r="H328" s="664">
        <v>1</v>
      </c>
      <c r="I328" s="664">
        <v>884.32</v>
      </c>
      <c r="J328" s="664"/>
      <c r="K328" s="664"/>
      <c r="L328" s="664"/>
      <c r="M328" s="664"/>
      <c r="N328" s="664">
        <v>1</v>
      </c>
      <c r="O328" s="664">
        <v>884.32</v>
      </c>
      <c r="P328" s="677">
        <v>1</v>
      </c>
      <c r="Q328" s="665">
        <v>884.32</v>
      </c>
    </row>
    <row r="329" spans="1:17" ht="14.4" customHeight="1" x14ac:dyDescent="0.3">
      <c r="A329" s="660" t="s">
        <v>2114</v>
      </c>
      <c r="B329" s="661" t="s">
        <v>1897</v>
      </c>
      <c r="C329" s="661" t="s">
        <v>1975</v>
      </c>
      <c r="D329" s="661" t="s">
        <v>1976</v>
      </c>
      <c r="E329" s="661" t="s">
        <v>1977</v>
      </c>
      <c r="F329" s="664"/>
      <c r="G329" s="664"/>
      <c r="H329" s="664"/>
      <c r="I329" s="664"/>
      <c r="J329" s="664">
        <v>1</v>
      </c>
      <c r="K329" s="664">
        <v>34</v>
      </c>
      <c r="L329" s="664"/>
      <c r="M329" s="664">
        <v>34</v>
      </c>
      <c r="N329" s="664"/>
      <c r="O329" s="664"/>
      <c r="P329" s="677"/>
      <c r="Q329" s="665"/>
    </row>
    <row r="330" spans="1:17" ht="14.4" customHeight="1" x14ac:dyDescent="0.3">
      <c r="A330" s="660" t="s">
        <v>2114</v>
      </c>
      <c r="B330" s="661" t="s">
        <v>1897</v>
      </c>
      <c r="C330" s="661" t="s">
        <v>1975</v>
      </c>
      <c r="D330" s="661" t="s">
        <v>2001</v>
      </c>
      <c r="E330" s="661" t="s">
        <v>2002</v>
      </c>
      <c r="F330" s="664">
        <v>4</v>
      </c>
      <c r="G330" s="664">
        <v>5520</v>
      </c>
      <c r="H330" s="664">
        <v>1</v>
      </c>
      <c r="I330" s="664">
        <v>1380</v>
      </c>
      <c r="J330" s="664">
        <v>2</v>
      </c>
      <c r="K330" s="664">
        <v>2766</v>
      </c>
      <c r="L330" s="664">
        <v>0.50108695652173918</v>
      </c>
      <c r="M330" s="664">
        <v>1383</v>
      </c>
      <c r="N330" s="664">
        <v>6</v>
      </c>
      <c r="O330" s="664">
        <v>8310</v>
      </c>
      <c r="P330" s="677">
        <v>1.5054347826086956</v>
      </c>
      <c r="Q330" s="665">
        <v>1385</v>
      </c>
    </row>
    <row r="331" spans="1:17" ht="14.4" customHeight="1" x14ac:dyDescent="0.3">
      <c r="A331" s="660" t="s">
        <v>2114</v>
      </c>
      <c r="B331" s="661" t="s">
        <v>1897</v>
      </c>
      <c r="C331" s="661" t="s">
        <v>1975</v>
      </c>
      <c r="D331" s="661" t="s">
        <v>2003</v>
      </c>
      <c r="E331" s="661" t="s">
        <v>2004</v>
      </c>
      <c r="F331" s="664">
        <v>4</v>
      </c>
      <c r="G331" s="664">
        <v>7344</v>
      </c>
      <c r="H331" s="664">
        <v>1</v>
      </c>
      <c r="I331" s="664">
        <v>1836</v>
      </c>
      <c r="J331" s="664"/>
      <c r="K331" s="664"/>
      <c r="L331" s="664"/>
      <c r="M331" s="664"/>
      <c r="N331" s="664">
        <v>2</v>
      </c>
      <c r="O331" s="664">
        <v>3686</v>
      </c>
      <c r="P331" s="677">
        <v>0.50190631808278863</v>
      </c>
      <c r="Q331" s="665">
        <v>1843</v>
      </c>
    </row>
    <row r="332" spans="1:17" ht="14.4" customHeight="1" x14ac:dyDescent="0.3">
      <c r="A332" s="660" t="s">
        <v>2114</v>
      </c>
      <c r="B332" s="661" t="s">
        <v>1897</v>
      </c>
      <c r="C332" s="661" t="s">
        <v>1975</v>
      </c>
      <c r="D332" s="661" t="s">
        <v>2011</v>
      </c>
      <c r="E332" s="661" t="s">
        <v>2012</v>
      </c>
      <c r="F332" s="664">
        <v>2</v>
      </c>
      <c r="G332" s="664">
        <v>1306</v>
      </c>
      <c r="H332" s="664">
        <v>1</v>
      </c>
      <c r="I332" s="664">
        <v>653</v>
      </c>
      <c r="J332" s="664"/>
      <c r="K332" s="664"/>
      <c r="L332" s="664"/>
      <c r="M332" s="664"/>
      <c r="N332" s="664">
        <v>2</v>
      </c>
      <c r="O332" s="664">
        <v>1314</v>
      </c>
      <c r="P332" s="677">
        <v>1.0061255742725881</v>
      </c>
      <c r="Q332" s="665">
        <v>657</v>
      </c>
    </row>
    <row r="333" spans="1:17" ht="14.4" customHeight="1" x14ac:dyDescent="0.3">
      <c r="A333" s="660" t="s">
        <v>2114</v>
      </c>
      <c r="B333" s="661" t="s">
        <v>1897</v>
      </c>
      <c r="C333" s="661" t="s">
        <v>1975</v>
      </c>
      <c r="D333" s="661" t="s">
        <v>2017</v>
      </c>
      <c r="E333" s="661" t="s">
        <v>2018</v>
      </c>
      <c r="F333" s="664">
        <v>19</v>
      </c>
      <c r="G333" s="664">
        <v>33269</v>
      </c>
      <c r="H333" s="664">
        <v>1</v>
      </c>
      <c r="I333" s="664">
        <v>1751</v>
      </c>
      <c r="J333" s="664">
        <v>12</v>
      </c>
      <c r="K333" s="664">
        <v>21048</v>
      </c>
      <c r="L333" s="664">
        <v>0.63266103579909228</v>
      </c>
      <c r="M333" s="664">
        <v>1754</v>
      </c>
      <c r="N333" s="664">
        <v>13</v>
      </c>
      <c r="O333" s="664">
        <v>22874</v>
      </c>
      <c r="P333" s="677">
        <v>0.68754696564369233</v>
      </c>
      <c r="Q333" s="665">
        <v>1759.5384615384614</v>
      </c>
    </row>
    <row r="334" spans="1:17" ht="14.4" customHeight="1" x14ac:dyDescent="0.3">
      <c r="A334" s="660" t="s">
        <v>2114</v>
      </c>
      <c r="B334" s="661" t="s">
        <v>1897</v>
      </c>
      <c r="C334" s="661" t="s">
        <v>1975</v>
      </c>
      <c r="D334" s="661" t="s">
        <v>2021</v>
      </c>
      <c r="E334" s="661" t="s">
        <v>2022</v>
      </c>
      <c r="F334" s="664"/>
      <c r="G334" s="664"/>
      <c r="H334" s="664"/>
      <c r="I334" s="664"/>
      <c r="J334" s="664">
        <v>1</v>
      </c>
      <c r="K334" s="664">
        <v>3437</v>
      </c>
      <c r="L334" s="664"/>
      <c r="M334" s="664">
        <v>3437</v>
      </c>
      <c r="N334" s="664"/>
      <c r="O334" s="664"/>
      <c r="P334" s="677"/>
      <c r="Q334" s="665"/>
    </row>
    <row r="335" spans="1:17" ht="14.4" customHeight="1" x14ac:dyDescent="0.3">
      <c r="A335" s="660" t="s">
        <v>2114</v>
      </c>
      <c r="B335" s="661" t="s">
        <v>1897</v>
      </c>
      <c r="C335" s="661" t="s">
        <v>1975</v>
      </c>
      <c r="D335" s="661" t="s">
        <v>2025</v>
      </c>
      <c r="E335" s="661" t="s">
        <v>2026</v>
      </c>
      <c r="F335" s="664"/>
      <c r="G335" s="664"/>
      <c r="H335" s="664"/>
      <c r="I335" s="664"/>
      <c r="J335" s="664">
        <v>1</v>
      </c>
      <c r="K335" s="664">
        <v>14328</v>
      </c>
      <c r="L335" s="664"/>
      <c r="M335" s="664">
        <v>14328</v>
      </c>
      <c r="N335" s="664">
        <v>2</v>
      </c>
      <c r="O335" s="664">
        <v>28664</v>
      </c>
      <c r="P335" s="677"/>
      <c r="Q335" s="665">
        <v>14332</v>
      </c>
    </row>
    <row r="336" spans="1:17" ht="14.4" customHeight="1" x14ac:dyDescent="0.3">
      <c r="A336" s="660" t="s">
        <v>2114</v>
      </c>
      <c r="B336" s="661" t="s">
        <v>1897</v>
      </c>
      <c r="C336" s="661" t="s">
        <v>1975</v>
      </c>
      <c r="D336" s="661" t="s">
        <v>2031</v>
      </c>
      <c r="E336" s="661" t="s">
        <v>1889</v>
      </c>
      <c r="F336" s="664">
        <v>3</v>
      </c>
      <c r="G336" s="664">
        <v>44842</v>
      </c>
      <c r="H336" s="664">
        <v>1</v>
      </c>
      <c r="I336" s="664">
        <v>14947.333333333334</v>
      </c>
      <c r="J336" s="664"/>
      <c r="K336" s="664"/>
      <c r="L336" s="664"/>
      <c r="M336" s="664"/>
      <c r="N336" s="664"/>
      <c r="O336" s="664"/>
      <c r="P336" s="677"/>
      <c r="Q336" s="665"/>
    </row>
    <row r="337" spans="1:17" ht="14.4" customHeight="1" x14ac:dyDescent="0.3">
      <c r="A337" s="660" t="s">
        <v>2114</v>
      </c>
      <c r="B337" s="661" t="s">
        <v>1897</v>
      </c>
      <c r="C337" s="661" t="s">
        <v>1975</v>
      </c>
      <c r="D337" s="661" t="s">
        <v>2044</v>
      </c>
      <c r="E337" s="661" t="s">
        <v>2045</v>
      </c>
      <c r="F337" s="664">
        <v>9</v>
      </c>
      <c r="G337" s="664">
        <v>11547</v>
      </c>
      <c r="H337" s="664">
        <v>1</v>
      </c>
      <c r="I337" s="664">
        <v>1283</v>
      </c>
      <c r="J337" s="664">
        <v>4</v>
      </c>
      <c r="K337" s="664">
        <v>5144</v>
      </c>
      <c r="L337" s="664">
        <v>0.44548367541352735</v>
      </c>
      <c r="M337" s="664">
        <v>1286</v>
      </c>
      <c r="N337" s="664">
        <v>6</v>
      </c>
      <c r="O337" s="664">
        <v>7746</v>
      </c>
      <c r="P337" s="677">
        <v>0.67082359054299823</v>
      </c>
      <c r="Q337" s="665">
        <v>1291</v>
      </c>
    </row>
    <row r="338" spans="1:17" ht="14.4" customHeight="1" x14ac:dyDescent="0.3">
      <c r="A338" s="660" t="s">
        <v>2114</v>
      </c>
      <c r="B338" s="661" t="s">
        <v>1897</v>
      </c>
      <c r="C338" s="661" t="s">
        <v>1975</v>
      </c>
      <c r="D338" s="661" t="s">
        <v>2046</v>
      </c>
      <c r="E338" s="661" t="s">
        <v>2047</v>
      </c>
      <c r="F338" s="664">
        <v>4</v>
      </c>
      <c r="G338" s="664">
        <v>1944</v>
      </c>
      <c r="H338" s="664">
        <v>1</v>
      </c>
      <c r="I338" s="664">
        <v>486</v>
      </c>
      <c r="J338" s="664">
        <v>2</v>
      </c>
      <c r="K338" s="664">
        <v>974</v>
      </c>
      <c r="L338" s="664">
        <v>0.50102880658436211</v>
      </c>
      <c r="M338" s="664">
        <v>487</v>
      </c>
      <c r="N338" s="664">
        <v>3</v>
      </c>
      <c r="O338" s="664">
        <v>1467</v>
      </c>
      <c r="P338" s="677">
        <v>0.75462962962962965</v>
      </c>
      <c r="Q338" s="665">
        <v>489</v>
      </c>
    </row>
    <row r="339" spans="1:17" ht="14.4" customHeight="1" x14ac:dyDescent="0.3">
      <c r="A339" s="660" t="s">
        <v>2114</v>
      </c>
      <c r="B339" s="661" t="s">
        <v>1897</v>
      </c>
      <c r="C339" s="661" t="s">
        <v>1975</v>
      </c>
      <c r="D339" s="661" t="s">
        <v>2048</v>
      </c>
      <c r="E339" s="661" t="s">
        <v>2049</v>
      </c>
      <c r="F339" s="664"/>
      <c r="G339" s="664"/>
      <c r="H339" s="664"/>
      <c r="I339" s="664"/>
      <c r="J339" s="664"/>
      <c r="K339" s="664"/>
      <c r="L339" s="664"/>
      <c r="M339" s="664"/>
      <c r="N339" s="664">
        <v>1</v>
      </c>
      <c r="O339" s="664">
        <v>2253</v>
      </c>
      <c r="P339" s="677"/>
      <c r="Q339" s="665">
        <v>2253</v>
      </c>
    </row>
    <row r="340" spans="1:17" ht="14.4" customHeight="1" x14ac:dyDescent="0.3">
      <c r="A340" s="660" t="s">
        <v>2114</v>
      </c>
      <c r="B340" s="661" t="s">
        <v>1897</v>
      </c>
      <c r="C340" s="661" t="s">
        <v>1975</v>
      </c>
      <c r="D340" s="661" t="s">
        <v>2058</v>
      </c>
      <c r="E340" s="661" t="s">
        <v>2059</v>
      </c>
      <c r="F340" s="664">
        <v>2</v>
      </c>
      <c r="G340" s="664">
        <v>996</v>
      </c>
      <c r="H340" s="664">
        <v>1</v>
      </c>
      <c r="I340" s="664">
        <v>498</v>
      </c>
      <c r="J340" s="664">
        <v>1</v>
      </c>
      <c r="K340" s="664">
        <v>499</v>
      </c>
      <c r="L340" s="664">
        <v>0.50100401606425704</v>
      </c>
      <c r="M340" s="664">
        <v>499</v>
      </c>
      <c r="N340" s="664">
        <v>1</v>
      </c>
      <c r="O340" s="664">
        <v>501</v>
      </c>
      <c r="P340" s="677">
        <v>0.50301204819277112</v>
      </c>
      <c r="Q340" s="665">
        <v>501</v>
      </c>
    </row>
    <row r="341" spans="1:17" ht="14.4" customHeight="1" x14ac:dyDescent="0.3">
      <c r="A341" s="660" t="s">
        <v>2115</v>
      </c>
      <c r="B341" s="661" t="s">
        <v>1897</v>
      </c>
      <c r="C341" s="661" t="s">
        <v>1898</v>
      </c>
      <c r="D341" s="661" t="s">
        <v>1899</v>
      </c>
      <c r="E341" s="661" t="s">
        <v>977</v>
      </c>
      <c r="F341" s="664"/>
      <c r="G341" s="664"/>
      <c r="H341" s="664"/>
      <c r="I341" s="664"/>
      <c r="J341" s="664">
        <v>0.8</v>
      </c>
      <c r="K341" s="664">
        <v>1575.54</v>
      </c>
      <c r="L341" s="664"/>
      <c r="M341" s="664">
        <v>1969.425</v>
      </c>
      <c r="N341" s="664">
        <v>1.45</v>
      </c>
      <c r="O341" s="664">
        <v>2868.15</v>
      </c>
      <c r="P341" s="677"/>
      <c r="Q341" s="665">
        <v>1978.0344827586209</v>
      </c>
    </row>
    <row r="342" spans="1:17" ht="14.4" customHeight="1" x14ac:dyDescent="0.3">
      <c r="A342" s="660" t="s">
        <v>2115</v>
      </c>
      <c r="B342" s="661" t="s">
        <v>1897</v>
      </c>
      <c r="C342" s="661" t="s">
        <v>1898</v>
      </c>
      <c r="D342" s="661" t="s">
        <v>1903</v>
      </c>
      <c r="E342" s="661" t="s">
        <v>988</v>
      </c>
      <c r="F342" s="664">
        <v>0.2</v>
      </c>
      <c r="G342" s="664">
        <v>216.53</v>
      </c>
      <c r="H342" s="664">
        <v>1</v>
      </c>
      <c r="I342" s="664">
        <v>1082.6499999999999</v>
      </c>
      <c r="J342" s="664"/>
      <c r="K342" s="664"/>
      <c r="L342" s="664"/>
      <c r="M342" s="664"/>
      <c r="N342" s="664"/>
      <c r="O342" s="664"/>
      <c r="P342" s="677"/>
      <c r="Q342" s="665"/>
    </row>
    <row r="343" spans="1:17" ht="14.4" customHeight="1" x14ac:dyDescent="0.3">
      <c r="A343" s="660" t="s">
        <v>2115</v>
      </c>
      <c r="B343" s="661" t="s">
        <v>1897</v>
      </c>
      <c r="C343" s="661" t="s">
        <v>1898</v>
      </c>
      <c r="D343" s="661" t="s">
        <v>1904</v>
      </c>
      <c r="E343" s="661" t="s">
        <v>988</v>
      </c>
      <c r="F343" s="664">
        <v>5.3</v>
      </c>
      <c r="G343" s="664">
        <v>11476.189999999999</v>
      </c>
      <c r="H343" s="664">
        <v>1</v>
      </c>
      <c r="I343" s="664">
        <v>2165.3188679245281</v>
      </c>
      <c r="J343" s="664">
        <v>3.8000000000000003</v>
      </c>
      <c r="K343" s="664">
        <v>8300.3900000000012</v>
      </c>
      <c r="L343" s="664">
        <v>0.72327052793653657</v>
      </c>
      <c r="M343" s="664">
        <v>2184.3131578947368</v>
      </c>
      <c r="N343" s="664">
        <v>2.2000000000000002</v>
      </c>
      <c r="O343" s="664">
        <v>4805.49</v>
      </c>
      <c r="P343" s="677">
        <v>0.41873566052845068</v>
      </c>
      <c r="Q343" s="665">
        <v>2184.3136363636363</v>
      </c>
    </row>
    <row r="344" spans="1:17" ht="14.4" customHeight="1" x14ac:dyDescent="0.3">
      <c r="A344" s="660" t="s">
        <v>2115</v>
      </c>
      <c r="B344" s="661" t="s">
        <v>1897</v>
      </c>
      <c r="C344" s="661" t="s">
        <v>1898</v>
      </c>
      <c r="D344" s="661" t="s">
        <v>1905</v>
      </c>
      <c r="E344" s="661" t="s">
        <v>984</v>
      </c>
      <c r="F344" s="664">
        <v>0.32999999999999996</v>
      </c>
      <c r="G344" s="664">
        <v>304.38999999999993</v>
      </c>
      <c r="H344" s="664">
        <v>1</v>
      </c>
      <c r="I344" s="664">
        <v>922.39393939393926</v>
      </c>
      <c r="J344" s="664">
        <v>0.3</v>
      </c>
      <c r="K344" s="664">
        <v>283.03000000000003</v>
      </c>
      <c r="L344" s="664">
        <v>0.92982686684845128</v>
      </c>
      <c r="M344" s="664">
        <v>943.43333333333351</v>
      </c>
      <c r="N344" s="664">
        <v>0.16</v>
      </c>
      <c r="O344" s="664">
        <v>141.72</v>
      </c>
      <c r="P344" s="677">
        <v>0.4655869115279741</v>
      </c>
      <c r="Q344" s="665">
        <v>885.75</v>
      </c>
    </row>
    <row r="345" spans="1:17" ht="14.4" customHeight="1" x14ac:dyDescent="0.3">
      <c r="A345" s="660" t="s">
        <v>2115</v>
      </c>
      <c r="B345" s="661" t="s">
        <v>1897</v>
      </c>
      <c r="C345" s="661" t="s">
        <v>1912</v>
      </c>
      <c r="D345" s="661" t="s">
        <v>1915</v>
      </c>
      <c r="E345" s="661" t="s">
        <v>1916</v>
      </c>
      <c r="F345" s="664"/>
      <c r="G345" s="664"/>
      <c r="H345" s="664"/>
      <c r="I345" s="664"/>
      <c r="J345" s="664">
        <v>200</v>
      </c>
      <c r="K345" s="664">
        <v>400</v>
      </c>
      <c r="L345" s="664"/>
      <c r="M345" s="664">
        <v>2</v>
      </c>
      <c r="N345" s="664"/>
      <c r="O345" s="664"/>
      <c r="P345" s="677"/>
      <c r="Q345" s="665"/>
    </row>
    <row r="346" spans="1:17" ht="14.4" customHeight="1" x14ac:dyDescent="0.3">
      <c r="A346" s="660" t="s">
        <v>2115</v>
      </c>
      <c r="B346" s="661" t="s">
        <v>1897</v>
      </c>
      <c r="C346" s="661" t="s">
        <v>1912</v>
      </c>
      <c r="D346" s="661" t="s">
        <v>1917</v>
      </c>
      <c r="E346" s="661" t="s">
        <v>1918</v>
      </c>
      <c r="F346" s="664">
        <v>150</v>
      </c>
      <c r="G346" s="664">
        <v>703.5</v>
      </c>
      <c r="H346" s="664">
        <v>1</v>
      </c>
      <c r="I346" s="664">
        <v>4.6900000000000004</v>
      </c>
      <c r="J346" s="664"/>
      <c r="K346" s="664"/>
      <c r="L346" s="664"/>
      <c r="M346" s="664"/>
      <c r="N346" s="664"/>
      <c r="O346" s="664"/>
      <c r="P346" s="677"/>
      <c r="Q346" s="665"/>
    </row>
    <row r="347" spans="1:17" ht="14.4" customHeight="1" x14ac:dyDescent="0.3">
      <c r="A347" s="660" t="s">
        <v>2115</v>
      </c>
      <c r="B347" s="661" t="s">
        <v>1897</v>
      </c>
      <c r="C347" s="661" t="s">
        <v>1912</v>
      </c>
      <c r="D347" s="661" t="s">
        <v>1919</v>
      </c>
      <c r="E347" s="661" t="s">
        <v>1889</v>
      </c>
      <c r="F347" s="664"/>
      <c r="G347" s="664"/>
      <c r="H347" s="664"/>
      <c r="I347" s="664"/>
      <c r="J347" s="664"/>
      <c r="K347" s="664"/>
      <c r="L347" s="664"/>
      <c r="M347" s="664"/>
      <c r="N347" s="664">
        <v>0</v>
      </c>
      <c r="O347" s="664">
        <v>0</v>
      </c>
      <c r="P347" s="677"/>
      <c r="Q347" s="665"/>
    </row>
    <row r="348" spans="1:17" ht="14.4" customHeight="1" x14ac:dyDescent="0.3">
      <c r="A348" s="660" t="s">
        <v>2115</v>
      </c>
      <c r="B348" s="661" t="s">
        <v>1897</v>
      </c>
      <c r="C348" s="661" t="s">
        <v>1912</v>
      </c>
      <c r="D348" s="661" t="s">
        <v>1929</v>
      </c>
      <c r="E348" s="661" t="s">
        <v>1889</v>
      </c>
      <c r="F348" s="664"/>
      <c r="G348" s="664"/>
      <c r="H348" s="664"/>
      <c r="I348" s="664"/>
      <c r="J348" s="664">
        <v>140</v>
      </c>
      <c r="K348" s="664">
        <v>1054.2</v>
      </c>
      <c r="L348" s="664"/>
      <c r="M348" s="664">
        <v>7.53</v>
      </c>
      <c r="N348" s="664"/>
      <c r="O348" s="664"/>
      <c r="P348" s="677"/>
      <c r="Q348" s="665"/>
    </row>
    <row r="349" spans="1:17" ht="14.4" customHeight="1" x14ac:dyDescent="0.3">
      <c r="A349" s="660" t="s">
        <v>2115</v>
      </c>
      <c r="B349" s="661" t="s">
        <v>1897</v>
      </c>
      <c r="C349" s="661" t="s">
        <v>1912</v>
      </c>
      <c r="D349" s="661" t="s">
        <v>1939</v>
      </c>
      <c r="E349" s="661" t="s">
        <v>1889</v>
      </c>
      <c r="F349" s="664">
        <v>1838</v>
      </c>
      <c r="G349" s="664">
        <v>29279.34</v>
      </c>
      <c r="H349" s="664">
        <v>1</v>
      </c>
      <c r="I349" s="664">
        <v>15.93</v>
      </c>
      <c r="J349" s="664"/>
      <c r="K349" s="664"/>
      <c r="L349" s="664"/>
      <c r="M349" s="664"/>
      <c r="N349" s="664"/>
      <c r="O349" s="664"/>
      <c r="P349" s="677"/>
      <c r="Q349" s="665"/>
    </row>
    <row r="350" spans="1:17" ht="14.4" customHeight="1" x14ac:dyDescent="0.3">
      <c r="A350" s="660" t="s">
        <v>2115</v>
      </c>
      <c r="B350" s="661" t="s">
        <v>1897</v>
      </c>
      <c r="C350" s="661" t="s">
        <v>1912</v>
      </c>
      <c r="D350" s="661" t="s">
        <v>1939</v>
      </c>
      <c r="E350" s="661" t="s">
        <v>1940</v>
      </c>
      <c r="F350" s="664"/>
      <c r="G350" s="664"/>
      <c r="H350" s="664"/>
      <c r="I350" s="664"/>
      <c r="J350" s="664"/>
      <c r="K350" s="664"/>
      <c r="L350" s="664"/>
      <c r="M350" s="664"/>
      <c r="N350" s="664">
        <v>300</v>
      </c>
      <c r="O350" s="664">
        <v>5982</v>
      </c>
      <c r="P350" s="677"/>
      <c r="Q350" s="665">
        <v>19.940000000000001</v>
      </c>
    </row>
    <row r="351" spans="1:17" ht="14.4" customHeight="1" x14ac:dyDescent="0.3">
      <c r="A351" s="660" t="s">
        <v>2115</v>
      </c>
      <c r="B351" s="661" t="s">
        <v>1897</v>
      </c>
      <c r="C351" s="661" t="s">
        <v>1912</v>
      </c>
      <c r="D351" s="661" t="s">
        <v>1944</v>
      </c>
      <c r="E351" s="661" t="s">
        <v>1945</v>
      </c>
      <c r="F351" s="664">
        <v>1</v>
      </c>
      <c r="G351" s="664">
        <v>2212.25</v>
      </c>
      <c r="H351" s="664">
        <v>1</v>
      </c>
      <c r="I351" s="664">
        <v>2212.25</v>
      </c>
      <c r="J351" s="664"/>
      <c r="K351" s="664"/>
      <c r="L351" s="664"/>
      <c r="M351" s="664"/>
      <c r="N351" s="664"/>
      <c r="O351" s="664"/>
      <c r="P351" s="677"/>
      <c r="Q351" s="665"/>
    </row>
    <row r="352" spans="1:17" ht="14.4" customHeight="1" x14ac:dyDescent="0.3">
      <c r="A352" s="660" t="s">
        <v>2115</v>
      </c>
      <c r="B352" s="661" t="s">
        <v>1897</v>
      </c>
      <c r="C352" s="661" t="s">
        <v>1912</v>
      </c>
      <c r="D352" s="661" t="s">
        <v>1956</v>
      </c>
      <c r="E352" s="661" t="s">
        <v>1889</v>
      </c>
      <c r="F352" s="664">
        <v>2441</v>
      </c>
      <c r="G352" s="664">
        <v>77811.86</v>
      </c>
      <c r="H352" s="664">
        <v>1</v>
      </c>
      <c r="I352" s="664">
        <v>31.877042195821385</v>
      </c>
      <c r="J352" s="664">
        <v>1180</v>
      </c>
      <c r="K352" s="664">
        <v>39113</v>
      </c>
      <c r="L352" s="664">
        <v>0.502661162450043</v>
      </c>
      <c r="M352" s="664">
        <v>33.146610169491524</v>
      </c>
      <c r="N352" s="664">
        <v>2502</v>
      </c>
      <c r="O352" s="664">
        <v>83316.600000000006</v>
      </c>
      <c r="P352" s="677">
        <v>1.0707442284505215</v>
      </c>
      <c r="Q352" s="665">
        <v>33.300000000000004</v>
      </c>
    </row>
    <row r="353" spans="1:17" ht="14.4" customHeight="1" x14ac:dyDescent="0.3">
      <c r="A353" s="660" t="s">
        <v>2115</v>
      </c>
      <c r="B353" s="661" t="s">
        <v>1897</v>
      </c>
      <c r="C353" s="661" t="s">
        <v>1912</v>
      </c>
      <c r="D353" s="661" t="s">
        <v>1956</v>
      </c>
      <c r="E353" s="661" t="s">
        <v>1957</v>
      </c>
      <c r="F353" s="664">
        <v>2966</v>
      </c>
      <c r="G353" s="664">
        <v>96852.680000000008</v>
      </c>
      <c r="H353" s="664">
        <v>1</v>
      </c>
      <c r="I353" s="664">
        <v>32.654308833445718</v>
      </c>
      <c r="J353" s="664">
        <v>2802</v>
      </c>
      <c r="K353" s="664">
        <v>93259.680000000008</v>
      </c>
      <c r="L353" s="664">
        <v>0.96290242045960939</v>
      </c>
      <c r="M353" s="664">
        <v>33.283254817987157</v>
      </c>
      <c r="N353" s="664">
        <v>712</v>
      </c>
      <c r="O353" s="664">
        <v>23887.599999999999</v>
      </c>
      <c r="P353" s="677">
        <v>0.24663850293042996</v>
      </c>
      <c r="Q353" s="665">
        <v>33.549999999999997</v>
      </c>
    </row>
    <row r="354" spans="1:17" ht="14.4" customHeight="1" x14ac:dyDescent="0.3">
      <c r="A354" s="660" t="s">
        <v>2115</v>
      </c>
      <c r="B354" s="661" t="s">
        <v>1897</v>
      </c>
      <c r="C354" s="661" t="s">
        <v>1972</v>
      </c>
      <c r="D354" s="661" t="s">
        <v>1973</v>
      </c>
      <c r="E354" s="661" t="s">
        <v>1974</v>
      </c>
      <c r="F354" s="664">
        <v>1</v>
      </c>
      <c r="G354" s="664">
        <v>884.32</v>
      </c>
      <c r="H354" s="664">
        <v>1</v>
      </c>
      <c r="I354" s="664">
        <v>884.32</v>
      </c>
      <c r="J354" s="664"/>
      <c r="K354" s="664"/>
      <c r="L354" s="664"/>
      <c r="M354" s="664"/>
      <c r="N354" s="664">
        <v>8</v>
      </c>
      <c r="O354" s="664">
        <v>7074.56</v>
      </c>
      <c r="P354" s="677">
        <v>8</v>
      </c>
      <c r="Q354" s="665">
        <v>884.32</v>
      </c>
    </row>
    <row r="355" spans="1:17" ht="14.4" customHeight="1" x14ac:dyDescent="0.3">
      <c r="A355" s="660" t="s">
        <v>2115</v>
      </c>
      <c r="B355" s="661" t="s">
        <v>1897</v>
      </c>
      <c r="C355" s="661" t="s">
        <v>1975</v>
      </c>
      <c r="D355" s="661" t="s">
        <v>1976</v>
      </c>
      <c r="E355" s="661" t="s">
        <v>1977</v>
      </c>
      <c r="F355" s="664">
        <v>1</v>
      </c>
      <c r="G355" s="664">
        <v>34</v>
      </c>
      <c r="H355" s="664">
        <v>1</v>
      </c>
      <c r="I355" s="664">
        <v>34</v>
      </c>
      <c r="J355" s="664">
        <v>4</v>
      </c>
      <c r="K355" s="664">
        <v>136</v>
      </c>
      <c r="L355" s="664">
        <v>4</v>
      </c>
      <c r="M355" s="664">
        <v>34</v>
      </c>
      <c r="N355" s="664">
        <v>1</v>
      </c>
      <c r="O355" s="664">
        <v>35</v>
      </c>
      <c r="P355" s="677">
        <v>1.0294117647058822</v>
      </c>
      <c r="Q355" s="665">
        <v>35</v>
      </c>
    </row>
    <row r="356" spans="1:17" ht="14.4" customHeight="1" x14ac:dyDescent="0.3">
      <c r="A356" s="660" t="s">
        <v>2115</v>
      </c>
      <c r="B356" s="661" t="s">
        <v>1897</v>
      </c>
      <c r="C356" s="661" t="s">
        <v>1975</v>
      </c>
      <c r="D356" s="661" t="s">
        <v>2003</v>
      </c>
      <c r="E356" s="661" t="s">
        <v>2004</v>
      </c>
      <c r="F356" s="664"/>
      <c r="G356" s="664"/>
      <c r="H356" s="664"/>
      <c r="I356" s="664"/>
      <c r="J356" s="664">
        <v>1</v>
      </c>
      <c r="K356" s="664">
        <v>1840</v>
      </c>
      <c r="L356" s="664"/>
      <c r="M356" s="664">
        <v>1840</v>
      </c>
      <c r="N356" s="664"/>
      <c r="O356" s="664"/>
      <c r="P356" s="677"/>
      <c r="Q356" s="665"/>
    </row>
    <row r="357" spans="1:17" ht="14.4" customHeight="1" x14ac:dyDescent="0.3">
      <c r="A357" s="660" t="s">
        <v>2115</v>
      </c>
      <c r="B357" s="661" t="s">
        <v>1897</v>
      </c>
      <c r="C357" s="661" t="s">
        <v>1975</v>
      </c>
      <c r="D357" s="661" t="s">
        <v>2011</v>
      </c>
      <c r="E357" s="661" t="s">
        <v>2012</v>
      </c>
      <c r="F357" s="664">
        <v>1</v>
      </c>
      <c r="G357" s="664">
        <v>653</v>
      </c>
      <c r="H357" s="664">
        <v>1</v>
      </c>
      <c r="I357" s="664">
        <v>653</v>
      </c>
      <c r="J357" s="664"/>
      <c r="K357" s="664"/>
      <c r="L357" s="664"/>
      <c r="M357" s="664"/>
      <c r="N357" s="664"/>
      <c r="O357" s="664"/>
      <c r="P357" s="677"/>
      <c r="Q357" s="665"/>
    </row>
    <row r="358" spans="1:17" ht="14.4" customHeight="1" x14ac:dyDescent="0.3">
      <c r="A358" s="660" t="s">
        <v>2115</v>
      </c>
      <c r="B358" s="661" t="s">
        <v>1897</v>
      </c>
      <c r="C358" s="661" t="s">
        <v>1975</v>
      </c>
      <c r="D358" s="661" t="s">
        <v>2017</v>
      </c>
      <c r="E358" s="661" t="s">
        <v>2018</v>
      </c>
      <c r="F358" s="664">
        <v>3</v>
      </c>
      <c r="G358" s="664">
        <v>5253</v>
      </c>
      <c r="H358" s="664">
        <v>1</v>
      </c>
      <c r="I358" s="664">
        <v>1751</v>
      </c>
      <c r="J358" s="664"/>
      <c r="K358" s="664"/>
      <c r="L358" s="664"/>
      <c r="M358" s="664"/>
      <c r="N358" s="664">
        <v>1</v>
      </c>
      <c r="O358" s="664">
        <v>1760</v>
      </c>
      <c r="P358" s="677">
        <v>0.33504664001522938</v>
      </c>
      <c r="Q358" s="665">
        <v>1760</v>
      </c>
    </row>
    <row r="359" spans="1:17" ht="14.4" customHeight="1" x14ac:dyDescent="0.3">
      <c r="A359" s="660" t="s">
        <v>2115</v>
      </c>
      <c r="B359" s="661" t="s">
        <v>1897</v>
      </c>
      <c r="C359" s="661" t="s">
        <v>1975</v>
      </c>
      <c r="D359" s="661" t="s">
        <v>2021</v>
      </c>
      <c r="E359" s="661" t="s">
        <v>2022</v>
      </c>
      <c r="F359" s="664"/>
      <c r="G359" s="664"/>
      <c r="H359" s="664"/>
      <c r="I359" s="664"/>
      <c r="J359" s="664"/>
      <c r="K359" s="664"/>
      <c r="L359" s="664"/>
      <c r="M359" s="664"/>
      <c r="N359" s="664">
        <v>1</v>
      </c>
      <c r="O359" s="664">
        <v>3437</v>
      </c>
      <c r="P359" s="677"/>
      <c r="Q359" s="665">
        <v>3437</v>
      </c>
    </row>
    <row r="360" spans="1:17" ht="14.4" customHeight="1" x14ac:dyDescent="0.3">
      <c r="A360" s="660" t="s">
        <v>2115</v>
      </c>
      <c r="B360" s="661" t="s">
        <v>1897</v>
      </c>
      <c r="C360" s="661" t="s">
        <v>1975</v>
      </c>
      <c r="D360" s="661" t="s">
        <v>2025</v>
      </c>
      <c r="E360" s="661" t="s">
        <v>2026</v>
      </c>
      <c r="F360" s="664"/>
      <c r="G360" s="664"/>
      <c r="H360" s="664"/>
      <c r="I360" s="664"/>
      <c r="J360" s="664">
        <v>10</v>
      </c>
      <c r="K360" s="664">
        <v>143280</v>
      </c>
      <c r="L360" s="664"/>
      <c r="M360" s="664">
        <v>14328</v>
      </c>
      <c r="N360" s="664">
        <v>8</v>
      </c>
      <c r="O360" s="664">
        <v>114664</v>
      </c>
      <c r="P360" s="677"/>
      <c r="Q360" s="665">
        <v>14333</v>
      </c>
    </row>
    <row r="361" spans="1:17" ht="14.4" customHeight="1" x14ac:dyDescent="0.3">
      <c r="A361" s="660" t="s">
        <v>2115</v>
      </c>
      <c r="B361" s="661" t="s">
        <v>1897</v>
      </c>
      <c r="C361" s="661" t="s">
        <v>1975</v>
      </c>
      <c r="D361" s="661" t="s">
        <v>2031</v>
      </c>
      <c r="E361" s="661" t="s">
        <v>1889</v>
      </c>
      <c r="F361" s="664">
        <v>13</v>
      </c>
      <c r="G361" s="664">
        <v>186422</v>
      </c>
      <c r="H361" s="664">
        <v>1</v>
      </c>
      <c r="I361" s="664">
        <v>14340.153846153846</v>
      </c>
      <c r="J361" s="664"/>
      <c r="K361" s="664"/>
      <c r="L361" s="664"/>
      <c r="M361" s="664"/>
      <c r="N361" s="664"/>
      <c r="O361" s="664"/>
      <c r="P361" s="677"/>
      <c r="Q361" s="665"/>
    </row>
    <row r="362" spans="1:17" ht="14.4" customHeight="1" x14ac:dyDescent="0.3">
      <c r="A362" s="660" t="s">
        <v>2115</v>
      </c>
      <c r="B362" s="661" t="s">
        <v>1897</v>
      </c>
      <c r="C362" s="661" t="s">
        <v>1975</v>
      </c>
      <c r="D362" s="661" t="s">
        <v>2040</v>
      </c>
      <c r="E362" s="661" t="s">
        <v>2041</v>
      </c>
      <c r="F362" s="664"/>
      <c r="G362" s="664"/>
      <c r="H362" s="664"/>
      <c r="I362" s="664"/>
      <c r="J362" s="664">
        <v>1</v>
      </c>
      <c r="K362" s="664">
        <v>418</v>
      </c>
      <c r="L362" s="664"/>
      <c r="M362" s="664">
        <v>418</v>
      </c>
      <c r="N362" s="664"/>
      <c r="O362" s="664"/>
      <c r="P362" s="677"/>
      <c r="Q362" s="665"/>
    </row>
    <row r="363" spans="1:17" ht="14.4" customHeight="1" x14ac:dyDescent="0.3">
      <c r="A363" s="660" t="s">
        <v>2115</v>
      </c>
      <c r="B363" s="661" t="s">
        <v>1897</v>
      </c>
      <c r="C363" s="661" t="s">
        <v>1975</v>
      </c>
      <c r="D363" s="661" t="s">
        <v>2046</v>
      </c>
      <c r="E363" s="661" t="s">
        <v>2047</v>
      </c>
      <c r="F363" s="664">
        <v>1</v>
      </c>
      <c r="G363" s="664">
        <v>486</v>
      </c>
      <c r="H363" s="664">
        <v>1</v>
      </c>
      <c r="I363" s="664">
        <v>486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2115</v>
      </c>
      <c r="B364" s="661" t="s">
        <v>1897</v>
      </c>
      <c r="C364" s="661" t="s">
        <v>1975</v>
      </c>
      <c r="D364" s="661" t="s">
        <v>2048</v>
      </c>
      <c r="E364" s="661" t="s">
        <v>2049</v>
      </c>
      <c r="F364" s="664">
        <v>3</v>
      </c>
      <c r="G364" s="664">
        <v>6708</v>
      </c>
      <c r="H364" s="664">
        <v>1</v>
      </c>
      <c r="I364" s="664">
        <v>2236</v>
      </c>
      <c r="J364" s="664"/>
      <c r="K364" s="664"/>
      <c r="L364" s="664"/>
      <c r="M364" s="664"/>
      <c r="N364" s="664">
        <v>1</v>
      </c>
      <c r="O364" s="664">
        <v>2253</v>
      </c>
      <c r="P364" s="677">
        <v>0.33586762075134169</v>
      </c>
      <c r="Q364" s="665">
        <v>2253</v>
      </c>
    </row>
    <row r="365" spans="1:17" ht="14.4" customHeight="1" x14ac:dyDescent="0.3">
      <c r="A365" s="660" t="s">
        <v>2115</v>
      </c>
      <c r="B365" s="661" t="s">
        <v>1897</v>
      </c>
      <c r="C365" s="661" t="s">
        <v>1975</v>
      </c>
      <c r="D365" s="661" t="s">
        <v>2052</v>
      </c>
      <c r="E365" s="661" t="s">
        <v>2053</v>
      </c>
      <c r="F365" s="664"/>
      <c r="G365" s="664"/>
      <c r="H365" s="664"/>
      <c r="I365" s="664"/>
      <c r="J365" s="664"/>
      <c r="K365" s="664"/>
      <c r="L365" s="664"/>
      <c r="M365" s="664"/>
      <c r="N365" s="664">
        <v>1</v>
      </c>
      <c r="O365" s="664">
        <v>327</v>
      </c>
      <c r="P365" s="677"/>
      <c r="Q365" s="665">
        <v>327</v>
      </c>
    </row>
    <row r="366" spans="1:17" ht="14.4" customHeight="1" x14ac:dyDescent="0.3">
      <c r="A366" s="660" t="s">
        <v>2116</v>
      </c>
      <c r="B366" s="661" t="s">
        <v>1897</v>
      </c>
      <c r="C366" s="661" t="s">
        <v>1898</v>
      </c>
      <c r="D366" s="661" t="s">
        <v>1904</v>
      </c>
      <c r="E366" s="661" t="s">
        <v>988</v>
      </c>
      <c r="F366" s="664">
        <v>0.5</v>
      </c>
      <c r="G366" s="664">
        <v>1082.67</v>
      </c>
      <c r="H366" s="664">
        <v>1</v>
      </c>
      <c r="I366" s="664">
        <v>2165.34</v>
      </c>
      <c r="J366" s="664"/>
      <c r="K366" s="664"/>
      <c r="L366" s="664"/>
      <c r="M366" s="664"/>
      <c r="N366" s="664"/>
      <c r="O366" s="664"/>
      <c r="P366" s="677"/>
      <c r="Q366" s="665"/>
    </row>
    <row r="367" spans="1:17" ht="14.4" customHeight="1" x14ac:dyDescent="0.3">
      <c r="A367" s="660" t="s">
        <v>2116</v>
      </c>
      <c r="B367" s="661" t="s">
        <v>1897</v>
      </c>
      <c r="C367" s="661" t="s">
        <v>1912</v>
      </c>
      <c r="D367" s="661" t="s">
        <v>1956</v>
      </c>
      <c r="E367" s="661" t="s">
        <v>1889</v>
      </c>
      <c r="F367" s="664">
        <v>427</v>
      </c>
      <c r="G367" s="664">
        <v>13288.24</v>
      </c>
      <c r="H367" s="664">
        <v>1</v>
      </c>
      <c r="I367" s="664">
        <v>31.12</v>
      </c>
      <c r="J367" s="664"/>
      <c r="K367" s="664"/>
      <c r="L367" s="664"/>
      <c r="M367" s="664"/>
      <c r="N367" s="664"/>
      <c r="O367" s="664"/>
      <c r="P367" s="677"/>
      <c r="Q367" s="665"/>
    </row>
    <row r="368" spans="1:17" ht="14.4" customHeight="1" x14ac:dyDescent="0.3">
      <c r="A368" s="660" t="s">
        <v>2116</v>
      </c>
      <c r="B368" s="661" t="s">
        <v>1897</v>
      </c>
      <c r="C368" s="661" t="s">
        <v>1975</v>
      </c>
      <c r="D368" s="661" t="s">
        <v>2031</v>
      </c>
      <c r="E368" s="661" t="s">
        <v>1889</v>
      </c>
      <c r="F368" s="664">
        <v>1</v>
      </c>
      <c r="G368" s="664">
        <v>14158</v>
      </c>
      <c r="H368" s="664">
        <v>1</v>
      </c>
      <c r="I368" s="664">
        <v>14158</v>
      </c>
      <c r="J368" s="664"/>
      <c r="K368" s="664"/>
      <c r="L368" s="664"/>
      <c r="M368" s="664"/>
      <c r="N368" s="664"/>
      <c r="O368" s="664"/>
      <c r="P368" s="677"/>
      <c r="Q368" s="665"/>
    </row>
    <row r="369" spans="1:17" ht="14.4" customHeight="1" x14ac:dyDescent="0.3">
      <c r="A369" s="660" t="s">
        <v>2117</v>
      </c>
      <c r="B369" s="661" t="s">
        <v>1897</v>
      </c>
      <c r="C369" s="661" t="s">
        <v>1898</v>
      </c>
      <c r="D369" s="661" t="s">
        <v>1899</v>
      </c>
      <c r="E369" s="661" t="s">
        <v>977</v>
      </c>
      <c r="F369" s="664">
        <v>0.5</v>
      </c>
      <c r="G369" s="664">
        <v>1238.22</v>
      </c>
      <c r="H369" s="664">
        <v>1</v>
      </c>
      <c r="I369" s="664">
        <v>2476.44</v>
      </c>
      <c r="J369" s="664">
        <v>3.05</v>
      </c>
      <c r="K369" s="664">
        <v>6007.2</v>
      </c>
      <c r="L369" s="664">
        <v>4.8514803508261855</v>
      </c>
      <c r="M369" s="664">
        <v>1969.5737704918033</v>
      </c>
      <c r="N369" s="664">
        <v>2.5999999999999996</v>
      </c>
      <c r="O369" s="664">
        <v>5142.8899999999994</v>
      </c>
      <c r="P369" s="677">
        <v>4.1534541519277663</v>
      </c>
      <c r="Q369" s="665">
        <v>1978.0346153846153</v>
      </c>
    </row>
    <row r="370" spans="1:17" ht="14.4" customHeight="1" x14ac:dyDescent="0.3">
      <c r="A370" s="660" t="s">
        <v>2117</v>
      </c>
      <c r="B370" s="661" t="s">
        <v>1897</v>
      </c>
      <c r="C370" s="661" t="s">
        <v>1898</v>
      </c>
      <c r="D370" s="661" t="s">
        <v>1902</v>
      </c>
      <c r="E370" s="661" t="s">
        <v>988</v>
      </c>
      <c r="F370" s="664"/>
      <c r="G370" s="664"/>
      <c r="H370" s="664"/>
      <c r="I370" s="664"/>
      <c r="J370" s="664"/>
      <c r="K370" s="664"/>
      <c r="L370" s="664"/>
      <c r="M370" s="664"/>
      <c r="N370" s="664">
        <v>0.14000000000000001</v>
      </c>
      <c r="O370" s="664">
        <v>1504.32</v>
      </c>
      <c r="P370" s="677"/>
      <c r="Q370" s="665">
        <v>10745.142857142855</v>
      </c>
    </row>
    <row r="371" spans="1:17" ht="14.4" customHeight="1" x14ac:dyDescent="0.3">
      <c r="A371" s="660" t="s">
        <v>2117</v>
      </c>
      <c r="B371" s="661" t="s">
        <v>1897</v>
      </c>
      <c r="C371" s="661" t="s">
        <v>1898</v>
      </c>
      <c r="D371" s="661" t="s">
        <v>1903</v>
      </c>
      <c r="E371" s="661" t="s">
        <v>1889</v>
      </c>
      <c r="F371" s="664">
        <v>1.9999999999999998</v>
      </c>
      <c r="G371" s="664">
        <v>2165.31</v>
      </c>
      <c r="H371" s="664">
        <v>1</v>
      </c>
      <c r="I371" s="664">
        <v>1082.6550000000002</v>
      </c>
      <c r="J371" s="664">
        <v>0.25</v>
      </c>
      <c r="K371" s="664">
        <v>273.03000000000003</v>
      </c>
      <c r="L371" s="664">
        <v>0.12609279964531639</v>
      </c>
      <c r="M371" s="664">
        <v>1092.1200000000001</v>
      </c>
      <c r="N371" s="664"/>
      <c r="O371" s="664"/>
      <c r="P371" s="677"/>
      <c r="Q371" s="665"/>
    </row>
    <row r="372" spans="1:17" ht="14.4" customHeight="1" x14ac:dyDescent="0.3">
      <c r="A372" s="660" t="s">
        <v>2117</v>
      </c>
      <c r="B372" s="661" t="s">
        <v>1897</v>
      </c>
      <c r="C372" s="661" t="s">
        <v>1898</v>
      </c>
      <c r="D372" s="661" t="s">
        <v>1903</v>
      </c>
      <c r="E372" s="661" t="s">
        <v>988</v>
      </c>
      <c r="F372" s="664">
        <v>0.60000000000000009</v>
      </c>
      <c r="G372" s="664">
        <v>649.59</v>
      </c>
      <c r="H372" s="664">
        <v>1</v>
      </c>
      <c r="I372" s="664">
        <v>1082.6499999999999</v>
      </c>
      <c r="J372" s="664">
        <v>4.0500000000000007</v>
      </c>
      <c r="K372" s="664">
        <v>4403.74</v>
      </c>
      <c r="L372" s="664">
        <v>6.7792607644822116</v>
      </c>
      <c r="M372" s="664">
        <v>1087.3432098765429</v>
      </c>
      <c r="N372" s="664">
        <v>0.2</v>
      </c>
      <c r="O372" s="664">
        <v>218.43</v>
      </c>
      <c r="P372" s="677">
        <v>0.33625825520713065</v>
      </c>
      <c r="Q372" s="665">
        <v>1092.1499999999999</v>
      </c>
    </row>
    <row r="373" spans="1:17" ht="14.4" customHeight="1" x14ac:dyDescent="0.3">
      <c r="A373" s="660" t="s">
        <v>2117</v>
      </c>
      <c r="B373" s="661" t="s">
        <v>1897</v>
      </c>
      <c r="C373" s="661" t="s">
        <v>1898</v>
      </c>
      <c r="D373" s="661" t="s">
        <v>1904</v>
      </c>
      <c r="E373" s="661" t="s">
        <v>988</v>
      </c>
      <c r="F373" s="664">
        <v>45.000000000000007</v>
      </c>
      <c r="G373" s="664">
        <v>97439.560000000027</v>
      </c>
      <c r="H373" s="664">
        <v>1</v>
      </c>
      <c r="I373" s="664">
        <v>2165.3235555555557</v>
      </c>
      <c r="J373" s="664">
        <v>39.149999999999991</v>
      </c>
      <c r="K373" s="664">
        <v>85305.1</v>
      </c>
      <c r="L373" s="664">
        <v>0.87546680218999329</v>
      </c>
      <c r="M373" s="664">
        <v>2178.929757343551</v>
      </c>
      <c r="N373" s="664">
        <v>16.000000000000004</v>
      </c>
      <c r="O373" s="664">
        <v>34949.049999999996</v>
      </c>
      <c r="P373" s="677">
        <v>0.35867413604905429</v>
      </c>
      <c r="Q373" s="665">
        <v>2184.3156249999993</v>
      </c>
    </row>
    <row r="374" spans="1:17" ht="14.4" customHeight="1" x14ac:dyDescent="0.3">
      <c r="A374" s="660" t="s">
        <v>2117</v>
      </c>
      <c r="B374" s="661" t="s">
        <v>1897</v>
      </c>
      <c r="C374" s="661" t="s">
        <v>1898</v>
      </c>
      <c r="D374" s="661" t="s">
        <v>1905</v>
      </c>
      <c r="E374" s="661" t="s">
        <v>984</v>
      </c>
      <c r="F374" s="664">
        <v>4.6499999999999995</v>
      </c>
      <c r="G374" s="664">
        <v>4355.1899999999987</v>
      </c>
      <c r="H374" s="664">
        <v>1</v>
      </c>
      <c r="I374" s="664">
        <v>936.5999999999998</v>
      </c>
      <c r="J374" s="664">
        <v>2.8999999999999995</v>
      </c>
      <c r="K374" s="664">
        <v>2736.64</v>
      </c>
      <c r="L374" s="664">
        <v>0.6283629416856672</v>
      </c>
      <c r="M374" s="664">
        <v>943.66896551724153</v>
      </c>
      <c r="N374" s="664">
        <v>1.4000000000000001</v>
      </c>
      <c r="O374" s="664">
        <v>1322.72</v>
      </c>
      <c r="P374" s="677">
        <v>0.30371120433322091</v>
      </c>
      <c r="Q374" s="665">
        <v>944.8</v>
      </c>
    </row>
    <row r="375" spans="1:17" ht="14.4" customHeight="1" x14ac:dyDescent="0.3">
      <c r="A375" s="660" t="s">
        <v>2117</v>
      </c>
      <c r="B375" s="661" t="s">
        <v>1897</v>
      </c>
      <c r="C375" s="661" t="s">
        <v>1912</v>
      </c>
      <c r="D375" s="661" t="s">
        <v>1915</v>
      </c>
      <c r="E375" s="661" t="s">
        <v>1916</v>
      </c>
      <c r="F375" s="664"/>
      <c r="G375" s="664"/>
      <c r="H375" s="664"/>
      <c r="I375" s="664"/>
      <c r="J375" s="664">
        <v>180</v>
      </c>
      <c r="K375" s="664">
        <v>360</v>
      </c>
      <c r="L375" s="664"/>
      <c r="M375" s="664">
        <v>2</v>
      </c>
      <c r="N375" s="664">
        <v>280</v>
      </c>
      <c r="O375" s="664">
        <v>579.79999999999995</v>
      </c>
      <c r="P375" s="677"/>
      <c r="Q375" s="665">
        <v>2.0707142857142857</v>
      </c>
    </row>
    <row r="376" spans="1:17" ht="14.4" customHeight="1" x14ac:dyDescent="0.3">
      <c r="A376" s="660" t="s">
        <v>2117</v>
      </c>
      <c r="B376" s="661" t="s">
        <v>1897</v>
      </c>
      <c r="C376" s="661" t="s">
        <v>1912</v>
      </c>
      <c r="D376" s="661" t="s">
        <v>1917</v>
      </c>
      <c r="E376" s="661" t="s">
        <v>1889</v>
      </c>
      <c r="F376" s="664">
        <v>6210</v>
      </c>
      <c r="G376" s="664">
        <v>28684.9</v>
      </c>
      <c r="H376" s="664">
        <v>1</v>
      </c>
      <c r="I376" s="664">
        <v>4.6191465378421901</v>
      </c>
      <c r="J376" s="664">
        <v>7810</v>
      </c>
      <c r="K376" s="664">
        <v>37544.800000000003</v>
      </c>
      <c r="L376" s="664">
        <v>1.3088698234959857</v>
      </c>
      <c r="M376" s="664">
        <v>4.8072727272727276</v>
      </c>
      <c r="N376" s="664">
        <v>6830</v>
      </c>
      <c r="O376" s="664">
        <v>34833</v>
      </c>
      <c r="P376" s="677">
        <v>1.2143322793525513</v>
      </c>
      <c r="Q376" s="665">
        <v>5.0999999999999996</v>
      </c>
    </row>
    <row r="377" spans="1:17" ht="14.4" customHeight="1" x14ac:dyDescent="0.3">
      <c r="A377" s="660" t="s">
        <v>2117</v>
      </c>
      <c r="B377" s="661" t="s">
        <v>1897</v>
      </c>
      <c r="C377" s="661" t="s">
        <v>1912</v>
      </c>
      <c r="D377" s="661" t="s">
        <v>1917</v>
      </c>
      <c r="E377" s="661" t="s">
        <v>1918</v>
      </c>
      <c r="F377" s="664">
        <v>2580</v>
      </c>
      <c r="G377" s="664">
        <v>12036.3</v>
      </c>
      <c r="H377" s="664">
        <v>1</v>
      </c>
      <c r="I377" s="664">
        <v>4.6652325581395342</v>
      </c>
      <c r="J377" s="664">
        <v>3355</v>
      </c>
      <c r="K377" s="664">
        <v>16781.599999999999</v>
      </c>
      <c r="L377" s="664">
        <v>1.3942490632503344</v>
      </c>
      <c r="M377" s="664">
        <v>5.0019672131147539</v>
      </c>
      <c r="N377" s="664">
        <v>2785</v>
      </c>
      <c r="O377" s="664">
        <v>14704.000000000002</v>
      </c>
      <c r="P377" s="677">
        <v>1.2216378787501145</v>
      </c>
      <c r="Q377" s="665">
        <v>5.279712746858169</v>
      </c>
    </row>
    <row r="378" spans="1:17" ht="14.4" customHeight="1" x14ac:dyDescent="0.3">
      <c r="A378" s="660" t="s">
        <v>2117</v>
      </c>
      <c r="B378" s="661" t="s">
        <v>1897</v>
      </c>
      <c r="C378" s="661" t="s">
        <v>1912</v>
      </c>
      <c r="D378" s="661" t="s">
        <v>1923</v>
      </c>
      <c r="E378" s="661" t="s">
        <v>1889</v>
      </c>
      <c r="F378" s="664">
        <v>6400</v>
      </c>
      <c r="G378" s="664">
        <v>34858</v>
      </c>
      <c r="H378" s="664">
        <v>1</v>
      </c>
      <c r="I378" s="664">
        <v>5.4465624999999998</v>
      </c>
      <c r="J378" s="664">
        <v>2700</v>
      </c>
      <c r="K378" s="664">
        <v>14961</v>
      </c>
      <c r="L378" s="664">
        <v>0.42919846233289344</v>
      </c>
      <c r="M378" s="664">
        <v>5.5411111111111113</v>
      </c>
      <c r="N378" s="664">
        <v>2301</v>
      </c>
      <c r="O378" s="664">
        <v>12770.55</v>
      </c>
      <c r="P378" s="677">
        <v>0.36635922887142119</v>
      </c>
      <c r="Q378" s="665">
        <v>5.55</v>
      </c>
    </row>
    <row r="379" spans="1:17" ht="14.4" customHeight="1" x14ac:dyDescent="0.3">
      <c r="A379" s="660" t="s">
        <v>2117</v>
      </c>
      <c r="B379" s="661" t="s">
        <v>1897</v>
      </c>
      <c r="C379" s="661" t="s">
        <v>1912</v>
      </c>
      <c r="D379" s="661" t="s">
        <v>1923</v>
      </c>
      <c r="E379" s="661" t="s">
        <v>1924</v>
      </c>
      <c r="F379" s="664"/>
      <c r="G379" s="664"/>
      <c r="H379" s="664"/>
      <c r="I379" s="664"/>
      <c r="J379" s="664"/>
      <c r="K379" s="664"/>
      <c r="L379" s="664"/>
      <c r="M379" s="664"/>
      <c r="N379" s="664">
        <v>1411</v>
      </c>
      <c r="O379" s="664">
        <v>7919.79</v>
      </c>
      <c r="P379" s="677"/>
      <c r="Q379" s="665">
        <v>5.61289156626506</v>
      </c>
    </row>
    <row r="380" spans="1:17" ht="14.4" customHeight="1" x14ac:dyDescent="0.3">
      <c r="A380" s="660" t="s">
        <v>2117</v>
      </c>
      <c r="B380" s="661" t="s">
        <v>1897</v>
      </c>
      <c r="C380" s="661" t="s">
        <v>1912</v>
      </c>
      <c r="D380" s="661" t="s">
        <v>1929</v>
      </c>
      <c r="E380" s="661" t="s">
        <v>1889</v>
      </c>
      <c r="F380" s="664">
        <v>6077</v>
      </c>
      <c r="G380" s="664">
        <v>48108.18</v>
      </c>
      <c r="H380" s="664">
        <v>1</v>
      </c>
      <c r="I380" s="664">
        <v>7.9164357413197299</v>
      </c>
      <c r="J380" s="664">
        <v>1560</v>
      </c>
      <c r="K380" s="664">
        <v>12326.400000000001</v>
      </c>
      <c r="L380" s="664">
        <v>0.25622253845395943</v>
      </c>
      <c r="M380" s="664">
        <v>7.9015384615384621</v>
      </c>
      <c r="N380" s="664">
        <v>1620</v>
      </c>
      <c r="O380" s="664">
        <v>12781.800000000003</v>
      </c>
      <c r="P380" s="677">
        <v>0.26568870408317263</v>
      </c>
      <c r="Q380" s="665">
        <v>7.8900000000000015</v>
      </c>
    </row>
    <row r="381" spans="1:17" ht="14.4" customHeight="1" x14ac:dyDescent="0.3">
      <c r="A381" s="660" t="s">
        <v>2117</v>
      </c>
      <c r="B381" s="661" t="s">
        <v>1897</v>
      </c>
      <c r="C381" s="661" t="s">
        <v>1912</v>
      </c>
      <c r="D381" s="661" t="s">
        <v>1929</v>
      </c>
      <c r="E381" s="661" t="s">
        <v>1930</v>
      </c>
      <c r="F381" s="664">
        <v>3350</v>
      </c>
      <c r="G381" s="664">
        <v>26235.3</v>
      </c>
      <c r="H381" s="664">
        <v>1</v>
      </c>
      <c r="I381" s="664">
        <v>7.8314328358208956</v>
      </c>
      <c r="J381" s="664">
        <v>820</v>
      </c>
      <c r="K381" s="664">
        <v>6509.8</v>
      </c>
      <c r="L381" s="664">
        <v>0.24813133449970079</v>
      </c>
      <c r="M381" s="664">
        <v>7.9387804878048787</v>
      </c>
      <c r="N381" s="664">
        <v>140</v>
      </c>
      <c r="O381" s="664">
        <v>1127</v>
      </c>
      <c r="P381" s="677">
        <v>4.2957389471437339E-2</v>
      </c>
      <c r="Q381" s="665">
        <v>8.0500000000000007</v>
      </c>
    </row>
    <row r="382" spans="1:17" ht="14.4" customHeight="1" x14ac:dyDescent="0.3">
      <c r="A382" s="660" t="s">
        <v>2117</v>
      </c>
      <c r="B382" s="661" t="s">
        <v>1897</v>
      </c>
      <c r="C382" s="661" t="s">
        <v>1912</v>
      </c>
      <c r="D382" s="661" t="s">
        <v>1931</v>
      </c>
      <c r="E382" s="661" t="s">
        <v>1889</v>
      </c>
      <c r="F382" s="664">
        <v>170</v>
      </c>
      <c r="G382" s="664">
        <v>1439.9</v>
      </c>
      <c r="H382" s="664">
        <v>1</v>
      </c>
      <c r="I382" s="664">
        <v>8.4700000000000006</v>
      </c>
      <c r="J382" s="664"/>
      <c r="K382" s="664"/>
      <c r="L382" s="664"/>
      <c r="M382" s="664"/>
      <c r="N382" s="664">
        <v>120</v>
      </c>
      <c r="O382" s="664">
        <v>1130.4000000000001</v>
      </c>
      <c r="P382" s="677">
        <v>0.78505451767483858</v>
      </c>
      <c r="Q382" s="665">
        <v>9.42</v>
      </c>
    </row>
    <row r="383" spans="1:17" ht="14.4" customHeight="1" x14ac:dyDescent="0.3">
      <c r="A383" s="660" t="s">
        <v>2117</v>
      </c>
      <c r="B383" s="661" t="s">
        <v>1897</v>
      </c>
      <c r="C383" s="661" t="s">
        <v>1912</v>
      </c>
      <c r="D383" s="661" t="s">
        <v>1931</v>
      </c>
      <c r="E383" s="661" t="s">
        <v>1932</v>
      </c>
      <c r="F383" s="664">
        <v>160</v>
      </c>
      <c r="G383" s="664">
        <v>1404.8</v>
      </c>
      <c r="H383" s="664">
        <v>1</v>
      </c>
      <c r="I383" s="664">
        <v>8.7799999999999994</v>
      </c>
      <c r="J383" s="664"/>
      <c r="K383" s="664"/>
      <c r="L383" s="664"/>
      <c r="M383" s="664"/>
      <c r="N383" s="664"/>
      <c r="O383" s="664"/>
      <c r="P383" s="677"/>
      <c r="Q383" s="665"/>
    </row>
    <row r="384" spans="1:17" ht="14.4" customHeight="1" x14ac:dyDescent="0.3">
      <c r="A384" s="660" t="s">
        <v>2117</v>
      </c>
      <c r="B384" s="661" t="s">
        <v>1897</v>
      </c>
      <c r="C384" s="661" t="s">
        <v>1912</v>
      </c>
      <c r="D384" s="661" t="s">
        <v>1944</v>
      </c>
      <c r="E384" s="661" t="s">
        <v>1889</v>
      </c>
      <c r="F384" s="664">
        <v>33</v>
      </c>
      <c r="G384" s="664">
        <v>71769.69</v>
      </c>
      <c r="H384" s="664">
        <v>1</v>
      </c>
      <c r="I384" s="664">
        <v>2174.8390909090908</v>
      </c>
      <c r="J384" s="664">
        <v>44</v>
      </c>
      <c r="K384" s="664">
        <v>100840.81</v>
      </c>
      <c r="L384" s="664">
        <v>1.4050612452136828</v>
      </c>
      <c r="M384" s="664">
        <v>2291.8365909090908</v>
      </c>
      <c r="N384" s="664">
        <v>28</v>
      </c>
      <c r="O384" s="664">
        <v>61443.25</v>
      </c>
      <c r="P384" s="677">
        <v>0.85611697640048323</v>
      </c>
      <c r="Q384" s="665">
        <v>2194.4017857142858</v>
      </c>
    </row>
    <row r="385" spans="1:17" ht="14.4" customHeight="1" x14ac:dyDescent="0.3">
      <c r="A385" s="660" t="s">
        <v>2117</v>
      </c>
      <c r="B385" s="661" t="s">
        <v>1897</v>
      </c>
      <c r="C385" s="661" t="s">
        <v>1912</v>
      </c>
      <c r="D385" s="661" t="s">
        <v>1944</v>
      </c>
      <c r="E385" s="661" t="s">
        <v>1945</v>
      </c>
      <c r="F385" s="664">
        <v>14</v>
      </c>
      <c r="G385" s="664">
        <v>31516.99</v>
      </c>
      <c r="H385" s="664">
        <v>1</v>
      </c>
      <c r="I385" s="664">
        <v>2251.2135714285714</v>
      </c>
      <c r="J385" s="664">
        <v>14</v>
      </c>
      <c r="K385" s="664">
        <v>31047.499999999996</v>
      </c>
      <c r="L385" s="664">
        <v>0.98510359015883164</v>
      </c>
      <c r="M385" s="664">
        <v>2217.6785714285711</v>
      </c>
      <c r="N385" s="664">
        <v>8</v>
      </c>
      <c r="O385" s="664">
        <v>17548.64</v>
      </c>
      <c r="P385" s="677">
        <v>0.55679936440630906</v>
      </c>
      <c r="Q385" s="665">
        <v>2193.58</v>
      </c>
    </row>
    <row r="386" spans="1:17" ht="14.4" customHeight="1" x14ac:dyDescent="0.3">
      <c r="A386" s="660" t="s">
        <v>2117</v>
      </c>
      <c r="B386" s="661" t="s">
        <v>1897</v>
      </c>
      <c r="C386" s="661" t="s">
        <v>1912</v>
      </c>
      <c r="D386" s="661" t="s">
        <v>1948</v>
      </c>
      <c r="E386" s="661" t="s">
        <v>1889</v>
      </c>
      <c r="F386" s="664">
        <v>18825</v>
      </c>
      <c r="G386" s="664">
        <v>56975.26</v>
      </c>
      <c r="H386" s="664">
        <v>1</v>
      </c>
      <c r="I386" s="664">
        <v>3.0265742363877823</v>
      </c>
      <c r="J386" s="664">
        <v>30266</v>
      </c>
      <c r="K386" s="664">
        <v>94157.97</v>
      </c>
      <c r="L386" s="664">
        <v>1.6526115019045109</v>
      </c>
      <c r="M386" s="664">
        <v>3.1110146699266505</v>
      </c>
      <c r="N386" s="664">
        <v>23162</v>
      </c>
      <c r="O386" s="664">
        <v>75508.12000000001</v>
      </c>
      <c r="P386" s="677">
        <v>1.3252790772696783</v>
      </c>
      <c r="Q386" s="665">
        <v>3.2600000000000002</v>
      </c>
    </row>
    <row r="387" spans="1:17" ht="14.4" customHeight="1" x14ac:dyDescent="0.3">
      <c r="A387" s="660" t="s">
        <v>2117</v>
      </c>
      <c r="B387" s="661" t="s">
        <v>1897</v>
      </c>
      <c r="C387" s="661" t="s">
        <v>1912</v>
      </c>
      <c r="D387" s="661" t="s">
        <v>1948</v>
      </c>
      <c r="E387" s="661" t="s">
        <v>1949</v>
      </c>
      <c r="F387" s="664">
        <v>12633</v>
      </c>
      <c r="G387" s="664">
        <v>38730.590000000004</v>
      </c>
      <c r="H387" s="664">
        <v>1</v>
      </c>
      <c r="I387" s="664">
        <v>3.0658268028180164</v>
      </c>
      <c r="J387" s="664">
        <v>10548</v>
      </c>
      <c r="K387" s="664">
        <v>34026.68</v>
      </c>
      <c r="L387" s="664">
        <v>0.87854793846414414</v>
      </c>
      <c r="M387" s="664">
        <v>3.2258892681076983</v>
      </c>
      <c r="N387" s="664">
        <v>11016</v>
      </c>
      <c r="O387" s="664">
        <v>37255.520000000004</v>
      </c>
      <c r="P387" s="677">
        <v>0.96191460031979892</v>
      </c>
      <c r="Q387" s="665">
        <v>3.3819462599854759</v>
      </c>
    </row>
    <row r="388" spans="1:17" ht="14.4" customHeight="1" x14ac:dyDescent="0.3">
      <c r="A388" s="660" t="s">
        <v>2117</v>
      </c>
      <c r="B388" s="661" t="s">
        <v>1897</v>
      </c>
      <c r="C388" s="661" t="s">
        <v>1912</v>
      </c>
      <c r="D388" s="661" t="s">
        <v>1952</v>
      </c>
      <c r="E388" s="661" t="s">
        <v>1889</v>
      </c>
      <c r="F388" s="664">
        <v>220</v>
      </c>
      <c r="G388" s="664">
        <v>51453.599999999999</v>
      </c>
      <c r="H388" s="664">
        <v>1</v>
      </c>
      <c r="I388" s="664">
        <v>233.88</v>
      </c>
      <c r="J388" s="664"/>
      <c r="K388" s="664"/>
      <c r="L388" s="664"/>
      <c r="M388" s="664"/>
      <c r="N388" s="664">
        <v>220</v>
      </c>
      <c r="O388" s="664">
        <v>53528.2</v>
      </c>
      <c r="P388" s="677">
        <v>1.0403198221310073</v>
      </c>
      <c r="Q388" s="665">
        <v>243.30999999999997</v>
      </c>
    </row>
    <row r="389" spans="1:17" ht="14.4" customHeight="1" x14ac:dyDescent="0.3">
      <c r="A389" s="660" t="s">
        <v>2117</v>
      </c>
      <c r="B389" s="661" t="s">
        <v>1897</v>
      </c>
      <c r="C389" s="661" t="s">
        <v>1912</v>
      </c>
      <c r="D389" s="661" t="s">
        <v>1952</v>
      </c>
      <c r="E389" s="661" t="s">
        <v>1953</v>
      </c>
      <c r="F389" s="664"/>
      <c r="G389" s="664"/>
      <c r="H389" s="664"/>
      <c r="I389" s="664"/>
      <c r="J389" s="664">
        <v>220</v>
      </c>
      <c r="K389" s="664">
        <v>51667</v>
      </c>
      <c r="L389" s="664"/>
      <c r="M389" s="664">
        <v>234.85</v>
      </c>
      <c r="N389" s="664"/>
      <c r="O389" s="664"/>
      <c r="P389" s="677"/>
      <c r="Q389" s="665"/>
    </row>
    <row r="390" spans="1:17" ht="14.4" customHeight="1" x14ac:dyDescent="0.3">
      <c r="A390" s="660" t="s">
        <v>2117</v>
      </c>
      <c r="B390" s="661" t="s">
        <v>1897</v>
      </c>
      <c r="C390" s="661" t="s">
        <v>1912</v>
      </c>
      <c r="D390" s="661" t="s">
        <v>1956</v>
      </c>
      <c r="E390" s="661" t="s">
        <v>1889</v>
      </c>
      <c r="F390" s="664">
        <v>21537</v>
      </c>
      <c r="G390" s="664">
        <v>683244.54</v>
      </c>
      <c r="H390" s="664">
        <v>1</v>
      </c>
      <c r="I390" s="664">
        <v>31.724220643543671</v>
      </c>
      <c r="J390" s="664">
        <v>30781</v>
      </c>
      <c r="K390" s="664">
        <v>1021870.8200000001</v>
      </c>
      <c r="L390" s="664">
        <v>1.4956150546040221</v>
      </c>
      <c r="M390" s="664">
        <v>33.198103375458892</v>
      </c>
      <c r="N390" s="664">
        <v>10453</v>
      </c>
      <c r="O390" s="664">
        <v>348084.9</v>
      </c>
      <c r="P390" s="677">
        <v>0.50945873639912298</v>
      </c>
      <c r="Q390" s="665">
        <v>33.300000000000004</v>
      </c>
    </row>
    <row r="391" spans="1:17" ht="14.4" customHeight="1" x14ac:dyDescent="0.3">
      <c r="A391" s="660" t="s">
        <v>2117</v>
      </c>
      <c r="B391" s="661" t="s">
        <v>1897</v>
      </c>
      <c r="C391" s="661" t="s">
        <v>1912</v>
      </c>
      <c r="D391" s="661" t="s">
        <v>1956</v>
      </c>
      <c r="E391" s="661" t="s">
        <v>1957</v>
      </c>
      <c r="F391" s="664">
        <v>18689</v>
      </c>
      <c r="G391" s="664">
        <v>608833.93999999994</v>
      </c>
      <c r="H391" s="664">
        <v>1</v>
      </c>
      <c r="I391" s="664">
        <v>32.577127722189523</v>
      </c>
      <c r="J391" s="664">
        <v>10174</v>
      </c>
      <c r="K391" s="664">
        <v>338680.50000000006</v>
      </c>
      <c r="L391" s="664">
        <v>0.55627729952111427</v>
      </c>
      <c r="M391" s="664">
        <v>33.288824454491845</v>
      </c>
      <c r="N391" s="664">
        <v>4604</v>
      </c>
      <c r="O391" s="664">
        <v>154011.70000000001</v>
      </c>
      <c r="P391" s="677">
        <v>0.2529617517709345</v>
      </c>
      <c r="Q391" s="665">
        <v>33.451715899218073</v>
      </c>
    </row>
    <row r="392" spans="1:17" ht="14.4" customHeight="1" x14ac:dyDescent="0.3">
      <c r="A392" s="660" t="s">
        <v>2117</v>
      </c>
      <c r="B392" s="661" t="s">
        <v>1897</v>
      </c>
      <c r="C392" s="661" t="s">
        <v>1912</v>
      </c>
      <c r="D392" s="661" t="s">
        <v>1963</v>
      </c>
      <c r="E392" s="661" t="s">
        <v>1889</v>
      </c>
      <c r="F392" s="664">
        <v>2925</v>
      </c>
      <c r="G392" s="664">
        <v>36978.75</v>
      </c>
      <c r="H392" s="664">
        <v>1</v>
      </c>
      <c r="I392" s="664">
        <v>12.642307692307693</v>
      </c>
      <c r="J392" s="664"/>
      <c r="K392" s="664"/>
      <c r="L392" s="664"/>
      <c r="M392" s="664"/>
      <c r="N392" s="664"/>
      <c r="O392" s="664"/>
      <c r="P392" s="677"/>
      <c r="Q392" s="665"/>
    </row>
    <row r="393" spans="1:17" ht="14.4" customHeight="1" x14ac:dyDescent="0.3">
      <c r="A393" s="660" t="s">
        <v>2117</v>
      </c>
      <c r="B393" s="661" t="s">
        <v>1897</v>
      </c>
      <c r="C393" s="661" t="s">
        <v>1912</v>
      </c>
      <c r="D393" s="661" t="s">
        <v>1908</v>
      </c>
      <c r="E393" s="661" t="s">
        <v>1889</v>
      </c>
      <c r="F393" s="664"/>
      <c r="G393" s="664"/>
      <c r="H393" s="664"/>
      <c r="I393" s="664"/>
      <c r="J393" s="664">
        <v>700.5</v>
      </c>
      <c r="K393" s="664">
        <v>14950</v>
      </c>
      <c r="L393" s="664"/>
      <c r="M393" s="664">
        <v>21.341898643825839</v>
      </c>
      <c r="N393" s="664"/>
      <c r="O393" s="664"/>
      <c r="P393" s="677"/>
      <c r="Q393" s="665"/>
    </row>
    <row r="394" spans="1:17" ht="14.4" customHeight="1" x14ac:dyDescent="0.3">
      <c r="A394" s="660" t="s">
        <v>2117</v>
      </c>
      <c r="B394" s="661" t="s">
        <v>1897</v>
      </c>
      <c r="C394" s="661" t="s">
        <v>1912</v>
      </c>
      <c r="D394" s="661" t="s">
        <v>1968</v>
      </c>
      <c r="E394" s="661" t="s">
        <v>1889</v>
      </c>
      <c r="F394" s="664"/>
      <c r="G394" s="664"/>
      <c r="H394" s="664"/>
      <c r="I394" s="664"/>
      <c r="J394" s="664"/>
      <c r="K394" s="664"/>
      <c r="L394" s="664"/>
      <c r="M394" s="664"/>
      <c r="N394" s="664">
        <v>1644</v>
      </c>
      <c r="O394" s="664">
        <v>96700.08</v>
      </c>
      <c r="P394" s="677"/>
      <c r="Q394" s="665">
        <v>58.82</v>
      </c>
    </row>
    <row r="395" spans="1:17" ht="14.4" customHeight="1" x14ac:dyDescent="0.3">
      <c r="A395" s="660" t="s">
        <v>2117</v>
      </c>
      <c r="B395" s="661" t="s">
        <v>1897</v>
      </c>
      <c r="C395" s="661" t="s">
        <v>1912</v>
      </c>
      <c r="D395" s="661" t="s">
        <v>1968</v>
      </c>
      <c r="E395" s="661" t="s">
        <v>1969</v>
      </c>
      <c r="F395" s="664"/>
      <c r="G395" s="664"/>
      <c r="H395" s="664"/>
      <c r="I395" s="664"/>
      <c r="J395" s="664">
        <v>448</v>
      </c>
      <c r="K395" s="664">
        <v>26351.360000000001</v>
      </c>
      <c r="L395" s="664"/>
      <c r="M395" s="664">
        <v>58.82</v>
      </c>
      <c r="N395" s="664"/>
      <c r="O395" s="664"/>
      <c r="P395" s="677"/>
      <c r="Q395" s="665"/>
    </row>
    <row r="396" spans="1:17" ht="14.4" customHeight="1" x14ac:dyDescent="0.3">
      <c r="A396" s="660" t="s">
        <v>2117</v>
      </c>
      <c r="B396" s="661" t="s">
        <v>1897</v>
      </c>
      <c r="C396" s="661" t="s">
        <v>1972</v>
      </c>
      <c r="D396" s="661" t="s">
        <v>1973</v>
      </c>
      <c r="E396" s="661" t="s">
        <v>1974</v>
      </c>
      <c r="F396" s="664">
        <v>4</v>
      </c>
      <c r="G396" s="664">
        <v>3537.28</v>
      </c>
      <c r="H396" s="664">
        <v>1</v>
      </c>
      <c r="I396" s="664">
        <v>884.32</v>
      </c>
      <c r="J396" s="664"/>
      <c r="K396" s="664"/>
      <c r="L396" s="664"/>
      <c r="M396" s="664"/>
      <c r="N396" s="664">
        <v>30</v>
      </c>
      <c r="O396" s="664">
        <v>26529.599999999999</v>
      </c>
      <c r="P396" s="677">
        <v>7.4999999999999991</v>
      </c>
      <c r="Q396" s="665">
        <v>884.31999999999994</v>
      </c>
    </row>
    <row r="397" spans="1:17" ht="14.4" customHeight="1" x14ac:dyDescent="0.3">
      <c r="A397" s="660" t="s">
        <v>2117</v>
      </c>
      <c r="B397" s="661" t="s">
        <v>1897</v>
      </c>
      <c r="C397" s="661" t="s">
        <v>1975</v>
      </c>
      <c r="D397" s="661" t="s">
        <v>1976</v>
      </c>
      <c r="E397" s="661" t="s">
        <v>1977</v>
      </c>
      <c r="F397" s="664"/>
      <c r="G397" s="664"/>
      <c r="H397" s="664"/>
      <c r="I397" s="664"/>
      <c r="J397" s="664">
        <v>1</v>
      </c>
      <c r="K397" s="664">
        <v>34</v>
      </c>
      <c r="L397" s="664"/>
      <c r="M397" s="664">
        <v>34</v>
      </c>
      <c r="N397" s="664"/>
      <c r="O397" s="664"/>
      <c r="P397" s="677"/>
      <c r="Q397" s="665"/>
    </row>
    <row r="398" spans="1:17" ht="14.4" customHeight="1" x14ac:dyDescent="0.3">
      <c r="A398" s="660" t="s">
        <v>2117</v>
      </c>
      <c r="B398" s="661" t="s">
        <v>1897</v>
      </c>
      <c r="C398" s="661" t="s">
        <v>1975</v>
      </c>
      <c r="D398" s="661" t="s">
        <v>1978</v>
      </c>
      <c r="E398" s="661" t="s">
        <v>1979</v>
      </c>
      <c r="F398" s="664">
        <v>2</v>
      </c>
      <c r="G398" s="664">
        <v>838</v>
      </c>
      <c r="H398" s="664">
        <v>1</v>
      </c>
      <c r="I398" s="664">
        <v>419</v>
      </c>
      <c r="J398" s="664">
        <v>2</v>
      </c>
      <c r="K398" s="664">
        <v>840</v>
      </c>
      <c r="L398" s="664">
        <v>1.0023866348448687</v>
      </c>
      <c r="M398" s="664">
        <v>420</v>
      </c>
      <c r="N398" s="664">
        <v>3</v>
      </c>
      <c r="O398" s="664">
        <v>1266</v>
      </c>
      <c r="P398" s="677">
        <v>1.5107398568019093</v>
      </c>
      <c r="Q398" s="665">
        <v>422</v>
      </c>
    </row>
    <row r="399" spans="1:17" ht="14.4" customHeight="1" x14ac:dyDescent="0.3">
      <c r="A399" s="660" t="s">
        <v>2117</v>
      </c>
      <c r="B399" s="661" t="s">
        <v>1897</v>
      </c>
      <c r="C399" s="661" t="s">
        <v>1975</v>
      </c>
      <c r="D399" s="661" t="s">
        <v>1991</v>
      </c>
      <c r="E399" s="661" t="s">
        <v>1992</v>
      </c>
      <c r="F399" s="664"/>
      <c r="G399" s="664"/>
      <c r="H399" s="664"/>
      <c r="I399" s="664"/>
      <c r="J399" s="664"/>
      <c r="K399" s="664"/>
      <c r="L399" s="664"/>
      <c r="M399" s="664"/>
      <c r="N399" s="664">
        <v>1</v>
      </c>
      <c r="O399" s="664">
        <v>1972</v>
      </c>
      <c r="P399" s="677"/>
      <c r="Q399" s="665">
        <v>1972</v>
      </c>
    </row>
    <row r="400" spans="1:17" ht="14.4" customHeight="1" x14ac:dyDescent="0.3">
      <c r="A400" s="660" t="s">
        <v>2117</v>
      </c>
      <c r="B400" s="661" t="s">
        <v>1897</v>
      </c>
      <c r="C400" s="661" t="s">
        <v>1975</v>
      </c>
      <c r="D400" s="661" t="s">
        <v>2003</v>
      </c>
      <c r="E400" s="661" t="s">
        <v>2004</v>
      </c>
      <c r="F400" s="664">
        <v>66</v>
      </c>
      <c r="G400" s="664">
        <v>121176</v>
      </c>
      <c r="H400" s="664">
        <v>1</v>
      </c>
      <c r="I400" s="664">
        <v>1836</v>
      </c>
      <c r="J400" s="664">
        <v>17</v>
      </c>
      <c r="K400" s="664">
        <v>31280</v>
      </c>
      <c r="L400" s="664">
        <v>0.25813692480359146</v>
      </c>
      <c r="M400" s="664">
        <v>1840</v>
      </c>
      <c r="N400" s="664">
        <v>13</v>
      </c>
      <c r="O400" s="664">
        <v>23968</v>
      </c>
      <c r="P400" s="677">
        <v>0.19779494289298211</v>
      </c>
      <c r="Q400" s="665">
        <v>1843.6923076923076</v>
      </c>
    </row>
    <row r="401" spans="1:17" ht="14.4" customHeight="1" x14ac:dyDescent="0.3">
      <c r="A401" s="660" t="s">
        <v>2117</v>
      </c>
      <c r="B401" s="661" t="s">
        <v>1897</v>
      </c>
      <c r="C401" s="661" t="s">
        <v>1975</v>
      </c>
      <c r="D401" s="661" t="s">
        <v>2011</v>
      </c>
      <c r="E401" s="661" t="s">
        <v>2012</v>
      </c>
      <c r="F401" s="664">
        <v>47</v>
      </c>
      <c r="G401" s="664">
        <v>30691</v>
      </c>
      <c r="H401" s="664">
        <v>1</v>
      </c>
      <c r="I401" s="664">
        <v>653</v>
      </c>
      <c r="J401" s="664">
        <v>58</v>
      </c>
      <c r="K401" s="664">
        <v>37932</v>
      </c>
      <c r="L401" s="664">
        <v>1.2359323580202666</v>
      </c>
      <c r="M401" s="664">
        <v>654</v>
      </c>
      <c r="N401" s="664">
        <v>36</v>
      </c>
      <c r="O401" s="664">
        <v>23613</v>
      </c>
      <c r="P401" s="677">
        <v>0.76937864520543486</v>
      </c>
      <c r="Q401" s="665">
        <v>655.91666666666663</v>
      </c>
    </row>
    <row r="402" spans="1:17" ht="14.4" customHeight="1" x14ac:dyDescent="0.3">
      <c r="A402" s="660" t="s">
        <v>2117</v>
      </c>
      <c r="B402" s="661" t="s">
        <v>1897</v>
      </c>
      <c r="C402" s="661" t="s">
        <v>1975</v>
      </c>
      <c r="D402" s="661" t="s">
        <v>2017</v>
      </c>
      <c r="E402" s="661" t="s">
        <v>2018</v>
      </c>
      <c r="F402" s="664">
        <v>107</v>
      </c>
      <c r="G402" s="664">
        <v>187357</v>
      </c>
      <c r="H402" s="664">
        <v>1</v>
      </c>
      <c r="I402" s="664">
        <v>1751</v>
      </c>
      <c r="J402" s="664">
        <v>126</v>
      </c>
      <c r="K402" s="664">
        <v>221004</v>
      </c>
      <c r="L402" s="664">
        <v>1.1795876321674663</v>
      </c>
      <c r="M402" s="664">
        <v>1754</v>
      </c>
      <c r="N402" s="664">
        <v>116</v>
      </c>
      <c r="O402" s="664">
        <v>203920</v>
      </c>
      <c r="P402" s="677">
        <v>1.0884034223434407</v>
      </c>
      <c r="Q402" s="665">
        <v>1757.9310344827586</v>
      </c>
    </row>
    <row r="403" spans="1:17" ht="14.4" customHeight="1" x14ac:dyDescent="0.3">
      <c r="A403" s="660" t="s">
        <v>2117</v>
      </c>
      <c r="B403" s="661" t="s">
        <v>1897</v>
      </c>
      <c r="C403" s="661" t="s">
        <v>1975</v>
      </c>
      <c r="D403" s="661" t="s">
        <v>2019</v>
      </c>
      <c r="E403" s="661" t="s">
        <v>2020</v>
      </c>
      <c r="F403" s="664">
        <v>8</v>
      </c>
      <c r="G403" s="664">
        <v>3272</v>
      </c>
      <c r="H403" s="664">
        <v>1</v>
      </c>
      <c r="I403" s="664">
        <v>409</v>
      </c>
      <c r="J403" s="664">
        <v>6</v>
      </c>
      <c r="K403" s="664">
        <v>2460</v>
      </c>
      <c r="L403" s="664">
        <v>0.75183374083129584</v>
      </c>
      <c r="M403" s="664">
        <v>410</v>
      </c>
      <c r="N403" s="664">
        <v>8</v>
      </c>
      <c r="O403" s="664">
        <v>3292</v>
      </c>
      <c r="P403" s="677">
        <v>1.0061124694376529</v>
      </c>
      <c r="Q403" s="665">
        <v>411.5</v>
      </c>
    </row>
    <row r="404" spans="1:17" ht="14.4" customHeight="1" x14ac:dyDescent="0.3">
      <c r="A404" s="660" t="s">
        <v>2117</v>
      </c>
      <c r="B404" s="661" t="s">
        <v>1897</v>
      </c>
      <c r="C404" s="661" t="s">
        <v>1975</v>
      </c>
      <c r="D404" s="661" t="s">
        <v>2025</v>
      </c>
      <c r="E404" s="661" t="s">
        <v>2026</v>
      </c>
      <c r="F404" s="664"/>
      <c r="G404" s="664"/>
      <c r="H404" s="664"/>
      <c r="I404" s="664"/>
      <c r="J404" s="664">
        <v>96</v>
      </c>
      <c r="K404" s="664">
        <v>1375488</v>
      </c>
      <c r="L404" s="664"/>
      <c r="M404" s="664">
        <v>14328</v>
      </c>
      <c r="N404" s="664">
        <v>38</v>
      </c>
      <c r="O404" s="664">
        <v>544600</v>
      </c>
      <c r="P404" s="677"/>
      <c r="Q404" s="665">
        <v>14331.578947368422</v>
      </c>
    </row>
    <row r="405" spans="1:17" ht="14.4" customHeight="1" x14ac:dyDescent="0.3">
      <c r="A405" s="660" t="s">
        <v>2117</v>
      </c>
      <c r="B405" s="661" t="s">
        <v>1897</v>
      </c>
      <c r="C405" s="661" t="s">
        <v>1975</v>
      </c>
      <c r="D405" s="661" t="s">
        <v>2029</v>
      </c>
      <c r="E405" s="661" t="s">
        <v>2030</v>
      </c>
      <c r="F405" s="664"/>
      <c r="G405" s="664"/>
      <c r="H405" s="664"/>
      <c r="I405" s="664"/>
      <c r="J405" s="664"/>
      <c r="K405" s="664"/>
      <c r="L405" s="664"/>
      <c r="M405" s="664"/>
      <c r="N405" s="664">
        <v>1</v>
      </c>
      <c r="O405" s="664">
        <v>0</v>
      </c>
      <c r="P405" s="677"/>
      <c r="Q405" s="665">
        <v>0</v>
      </c>
    </row>
    <row r="406" spans="1:17" ht="14.4" customHeight="1" x14ac:dyDescent="0.3">
      <c r="A406" s="660" t="s">
        <v>2117</v>
      </c>
      <c r="B406" s="661" t="s">
        <v>1897</v>
      </c>
      <c r="C406" s="661" t="s">
        <v>1975</v>
      </c>
      <c r="D406" s="661" t="s">
        <v>2031</v>
      </c>
      <c r="E406" s="661" t="s">
        <v>1889</v>
      </c>
      <c r="F406" s="664">
        <v>105</v>
      </c>
      <c r="G406" s="664">
        <v>1474750</v>
      </c>
      <c r="H406" s="664">
        <v>1</v>
      </c>
      <c r="I406" s="664">
        <v>14045.238095238095</v>
      </c>
      <c r="J406" s="664"/>
      <c r="K406" s="664"/>
      <c r="L406" s="664"/>
      <c r="M406" s="664"/>
      <c r="N406" s="664"/>
      <c r="O406" s="664"/>
      <c r="P406" s="677"/>
      <c r="Q406" s="665"/>
    </row>
    <row r="407" spans="1:17" ht="14.4" customHeight="1" x14ac:dyDescent="0.3">
      <c r="A407" s="660" t="s">
        <v>2117</v>
      </c>
      <c r="B407" s="661" t="s">
        <v>1897</v>
      </c>
      <c r="C407" s="661" t="s">
        <v>1975</v>
      </c>
      <c r="D407" s="661" t="s">
        <v>2036</v>
      </c>
      <c r="E407" s="661" t="s">
        <v>2037</v>
      </c>
      <c r="F407" s="664">
        <v>3</v>
      </c>
      <c r="G407" s="664">
        <v>1734</v>
      </c>
      <c r="H407" s="664">
        <v>1</v>
      </c>
      <c r="I407" s="664">
        <v>578</v>
      </c>
      <c r="J407" s="664">
        <v>2</v>
      </c>
      <c r="K407" s="664">
        <v>1160</v>
      </c>
      <c r="L407" s="664">
        <v>0.66897347174163779</v>
      </c>
      <c r="M407" s="664">
        <v>580</v>
      </c>
      <c r="N407" s="664">
        <v>1</v>
      </c>
      <c r="O407" s="664">
        <v>580</v>
      </c>
      <c r="P407" s="677">
        <v>0.3344867358708189</v>
      </c>
      <c r="Q407" s="665">
        <v>580</v>
      </c>
    </row>
    <row r="408" spans="1:17" ht="14.4" customHeight="1" x14ac:dyDescent="0.3">
      <c r="A408" s="660" t="s">
        <v>2117</v>
      </c>
      <c r="B408" s="661" t="s">
        <v>1897</v>
      </c>
      <c r="C408" s="661" t="s">
        <v>1975</v>
      </c>
      <c r="D408" s="661" t="s">
        <v>2040</v>
      </c>
      <c r="E408" s="661" t="s">
        <v>2041</v>
      </c>
      <c r="F408" s="664"/>
      <c r="G408" s="664"/>
      <c r="H408" s="664"/>
      <c r="I408" s="664"/>
      <c r="J408" s="664">
        <v>1</v>
      </c>
      <c r="K408" s="664">
        <v>418</v>
      </c>
      <c r="L408" s="664"/>
      <c r="M408" s="664">
        <v>418</v>
      </c>
      <c r="N408" s="664">
        <v>1</v>
      </c>
      <c r="O408" s="664">
        <v>420</v>
      </c>
      <c r="P408" s="677"/>
      <c r="Q408" s="665">
        <v>420</v>
      </c>
    </row>
    <row r="409" spans="1:17" ht="14.4" customHeight="1" x14ac:dyDescent="0.3">
      <c r="A409" s="660" t="s">
        <v>2117</v>
      </c>
      <c r="B409" s="661" t="s">
        <v>1897</v>
      </c>
      <c r="C409" s="661" t="s">
        <v>1975</v>
      </c>
      <c r="D409" s="661" t="s">
        <v>2044</v>
      </c>
      <c r="E409" s="661" t="s">
        <v>2045</v>
      </c>
      <c r="F409" s="664">
        <v>47</v>
      </c>
      <c r="G409" s="664">
        <v>60301</v>
      </c>
      <c r="H409" s="664">
        <v>1</v>
      </c>
      <c r="I409" s="664">
        <v>1283</v>
      </c>
      <c r="J409" s="664">
        <v>60</v>
      </c>
      <c r="K409" s="664">
        <v>77160</v>
      </c>
      <c r="L409" s="664">
        <v>1.2795807698048125</v>
      </c>
      <c r="M409" s="664">
        <v>1286</v>
      </c>
      <c r="N409" s="664">
        <v>50</v>
      </c>
      <c r="O409" s="664">
        <v>64492</v>
      </c>
      <c r="P409" s="677">
        <v>1.0695013349695692</v>
      </c>
      <c r="Q409" s="665">
        <v>1289.8399999999999</v>
      </c>
    </row>
    <row r="410" spans="1:17" ht="14.4" customHeight="1" x14ac:dyDescent="0.3">
      <c r="A410" s="660" t="s">
        <v>2117</v>
      </c>
      <c r="B410" s="661" t="s">
        <v>1897</v>
      </c>
      <c r="C410" s="661" t="s">
        <v>1975</v>
      </c>
      <c r="D410" s="661" t="s">
        <v>2046</v>
      </c>
      <c r="E410" s="661" t="s">
        <v>2047</v>
      </c>
      <c r="F410" s="664">
        <v>54</v>
      </c>
      <c r="G410" s="664">
        <v>26244</v>
      </c>
      <c r="H410" s="664">
        <v>1</v>
      </c>
      <c r="I410" s="664">
        <v>486</v>
      </c>
      <c r="J410" s="664">
        <v>71</v>
      </c>
      <c r="K410" s="664">
        <v>34577</v>
      </c>
      <c r="L410" s="664">
        <v>1.3175201950922115</v>
      </c>
      <c r="M410" s="664">
        <v>487</v>
      </c>
      <c r="N410" s="664">
        <v>58</v>
      </c>
      <c r="O410" s="664">
        <v>28326</v>
      </c>
      <c r="P410" s="677">
        <v>1.0793324188385918</v>
      </c>
      <c r="Q410" s="665">
        <v>488.37931034482756</v>
      </c>
    </row>
    <row r="411" spans="1:17" ht="14.4" customHeight="1" x14ac:dyDescent="0.3">
      <c r="A411" s="660" t="s">
        <v>2117</v>
      </c>
      <c r="B411" s="661" t="s">
        <v>1897</v>
      </c>
      <c r="C411" s="661" t="s">
        <v>1975</v>
      </c>
      <c r="D411" s="661" t="s">
        <v>2050</v>
      </c>
      <c r="E411" s="661" t="s">
        <v>2051</v>
      </c>
      <c r="F411" s="664">
        <v>4</v>
      </c>
      <c r="G411" s="664">
        <v>10116</v>
      </c>
      <c r="H411" s="664">
        <v>1</v>
      </c>
      <c r="I411" s="664">
        <v>2529</v>
      </c>
      <c r="J411" s="664">
        <v>3</v>
      </c>
      <c r="K411" s="664">
        <v>7605</v>
      </c>
      <c r="L411" s="664">
        <v>0.75177935943060503</v>
      </c>
      <c r="M411" s="664">
        <v>2535</v>
      </c>
      <c r="N411" s="664">
        <v>1</v>
      </c>
      <c r="O411" s="664">
        <v>2535</v>
      </c>
      <c r="P411" s="677">
        <v>0.25059311981020166</v>
      </c>
      <c r="Q411" s="665">
        <v>2535</v>
      </c>
    </row>
    <row r="412" spans="1:17" ht="14.4" customHeight="1" x14ac:dyDescent="0.3">
      <c r="A412" s="660" t="s">
        <v>2117</v>
      </c>
      <c r="B412" s="661" t="s">
        <v>1897</v>
      </c>
      <c r="C412" s="661" t="s">
        <v>1975</v>
      </c>
      <c r="D412" s="661" t="s">
        <v>2052</v>
      </c>
      <c r="E412" s="661" t="s">
        <v>2053</v>
      </c>
      <c r="F412" s="664"/>
      <c r="G412" s="664"/>
      <c r="H412" s="664"/>
      <c r="I412" s="664"/>
      <c r="J412" s="664"/>
      <c r="K412" s="664"/>
      <c r="L412" s="664"/>
      <c r="M412" s="664"/>
      <c r="N412" s="664">
        <v>1</v>
      </c>
      <c r="O412" s="664">
        <v>330</v>
      </c>
      <c r="P412" s="677"/>
      <c r="Q412" s="665">
        <v>330</v>
      </c>
    </row>
    <row r="413" spans="1:17" ht="14.4" customHeight="1" x14ac:dyDescent="0.3">
      <c r="A413" s="660" t="s">
        <v>2117</v>
      </c>
      <c r="B413" s="661" t="s">
        <v>1897</v>
      </c>
      <c r="C413" s="661" t="s">
        <v>1975</v>
      </c>
      <c r="D413" s="661" t="s">
        <v>2066</v>
      </c>
      <c r="E413" s="661" t="s">
        <v>2067</v>
      </c>
      <c r="F413" s="664">
        <v>1</v>
      </c>
      <c r="G413" s="664">
        <v>690</v>
      </c>
      <c r="H413" s="664">
        <v>1</v>
      </c>
      <c r="I413" s="664">
        <v>690</v>
      </c>
      <c r="J413" s="664"/>
      <c r="K413" s="664"/>
      <c r="L413" s="664"/>
      <c r="M413" s="664"/>
      <c r="N413" s="664"/>
      <c r="O413" s="664"/>
      <c r="P413" s="677"/>
      <c r="Q413" s="665"/>
    </row>
    <row r="414" spans="1:17" ht="14.4" customHeight="1" x14ac:dyDescent="0.3">
      <c r="A414" s="660" t="s">
        <v>2118</v>
      </c>
      <c r="B414" s="661" t="s">
        <v>1897</v>
      </c>
      <c r="C414" s="661" t="s">
        <v>1898</v>
      </c>
      <c r="D414" s="661" t="s">
        <v>1904</v>
      </c>
      <c r="E414" s="661" t="s">
        <v>988</v>
      </c>
      <c r="F414" s="664">
        <v>0.95</v>
      </c>
      <c r="G414" s="664">
        <v>2057.0500000000002</v>
      </c>
      <c r="H414" s="664">
        <v>1</v>
      </c>
      <c r="I414" s="664">
        <v>2165.3157894736846</v>
      </c>
      <c r="J414" s="664">
        <v>1.9</v>
      </c>
      <c r="K414" s="664">
        <v>4150.2000000000007</v>
      </c>
      <c r="L414" s="664">
        <v>2.0175494032716754</v>
      </c>
      <c r="M414" s="664">
        <v>2184.3157894736846</v>
      </c>
      <c r="N414" s="664">
        <v>5.25</v>
      </c>
      <c r="O414" s="664">
        <v>11467.669999999998</v>
      </c>
      <c r="P414" s="677">
        <v>5.574813446440289</v>
      </c>
      <c r="Q414" s="665">
        <v>2184.3180952380949</v>
      </c>
    </row>
    <row r="415" spans="1:17" ht="14.4" customHeight="1" x14ac:dyDescent="0.3">
      <c r="A415" s="660" t="s">
        <v>2118</v>
      </c>
      <c r="B415" s="661" t="s">
        <v>1897</v>
      </c>
      <c r="C415" s="661" t="s">
        <v>1898</v>
      </c>
      <c r="D415" s="661" t="s">
        <v>1905</v>
      </c>
      <c r="E415" s="661" t="s">
        <v>984</v>
      </c>
      <c r="F415" s="664">
        <v>0.1</v>
      </c>
      <c r="G415" s="664">
        <v>93.66</v>
      </c>
      <c r="H415" s="664">
        <v>1</v>
      </c>
      <c r="I415" s="664">
        <v>936.59999999999991</v>
      </c>
      <c r="J415" s="664">
        <v>0.2</v>
      </c>
      <c r="K415" s="664">
        <v>188.96</v>
      </c>
      <c r="L415" s="664">
        <v>2.0175101430706812</v>
      </c>
      <c r="M415" s="664">
        <v>944.8</v>
      </c>
      <c r="N415" s="664">
        <v>0.05</v>
      </c>
      <c r="O415" s="664">
        <v>47.24</v>
      </c>
      <c r="P415" s="677">
        <v>0.5043775357676703</v>
      </c>
      <c r="Q415" s="665">
        <v>944.8</v>
      </c>
    </row>
    <row r="416" spans="1:17" ht="14.4" customHeight="1" x14ac:dyDescent="0.3">
      <c r="A416" s="660" t="s">
        <v>2118</v>
      </c>
      <c r="B416" s="661" t="s">
        <v>1897</v>
      </c>
      <c r="C416" s="661" t="s">
        <v>1912</v>
      </c>
      <c r="D416" s="661" t="s">
        <v>1917</v>
      </c>
      <c r="E416" s="661" t="s">
        <v>1889</v>
      </c>
      <c r="F416" s="664">
        <v>690</v>
      </c>
      <c r="G416" s="664">
        <v>3207.3</v>
      </c>
      <c r="H416" s="664">
        <v>1</v>
      </c>
      <c r="I416" s="664">
        <v>4.6482608695652177</v>
      </c>
      <c r="J416" s="664"/>
      <c r="K416" s="664"/>
      <c r="L416" s="664"/>
      <c r="M416" s="664"/>
      <c r="N416" s="664">
        <v>180</v>
      </c>
      <c r="O416" s="664">
        <v>918</v>
      </c>
      <c r="P416" s="677">
        <v>0.28622205593489852</v>
      </c>
      <c r="Q416" s="665">
        <v>5.0999999999999996</v>
      </c>
    </row>
    <row r="417" spans="1:17" ht="14.4" customHeight="1" x14ac:dyDescent="0.3">
      <c r="A417" s="660" t="s">
        <v>2118</v>
      </c>
      <c r="B417" s="661" t="s">
        <v>1897</v>
      </c>
      <c r="C417" s="661" t="s">
        <v>1912</v>
      </c>
      <c r="D417" s="661" t="s">
        <v>1917</v>
      </c>
      <c r="E417" s="661" t="s">
        <v>1918</v>
      </c>
      <c r="F417" s="664">
        <v>180</v>
      </c>
      <c r="G417" s="664">
        <v>838.8</v>
      </c>
      <c r="H417" s="664">
        <v>1</v>
      </c>
      <c r="I417" s="664">
        <v>4.66</v>
      </c>
      <c r="J417" s="664">
        <v>150</v>
      </c>
      <c r="K417" s="664">
        <v>765</v>
      </c>
      <c r="L417" s="664">
        <v>0.91201716738197425</v>
      </c>
      <c r="M417" s="664">
        <v>5.0999999999999996</v>
      </c>
      <c r="N417" s="664"/>
      <c r="O417" s="664"/>
      <c r="P417" s="677"/>
      <c r="Q417" s="665"/>
    </row>
    <row r="418" spans="1:17" ht="14.4" customHeight="1" x14ac:dyDescent="0.3">
      <c r="A418" s="660" t="s">
        <v>2118</v>
      </c>
      <c r="B418" s="661" t="s">
        <v>1897</v>
      </c>
      <c r="C418" s="661" t="s">
        <v>1912</v>
      </c>
      <c r="D418" s="661" t="s">
        <v>1923</v>
      </c>
      <c r="E418" s="661" t="s">
        <v>1889</v>
      </c>
      <c r="F418" s="664">
        <v>900</v>
      </c>
      <c r="G418" s="664">
        <v>4950</v>
      </c>
      <c r="H418" s="664">
        <v>1</v>
      </c>
      <c r="I418" s="664">
        <v>5.5</v>
      </c>
      <c r="J418" s="664"/>
      <c r="K418" s="664"/>
      <c r="L418" s="664"/>
      <c r="M418" s="664"/>
      <c r="N418" s="664"/>
      <c r="O418" s="664"/>
      <c r="P418" s="677"/>
      <c r="Q418" s="665"/>
    </row>
    <row r="419" spans="1:17" ht="14.4" customHeight="1" x14ac:dyDescent="0.3">
      <c r="A419" s="660" t="s">
        <v>2118</v>
      </c>
      <c r="B419" s="661" t="s">
        <v>1897</v>
      </c>
      <c r="C419" s="661" t="s">
        <v>1912</v>
      </c>
      <c r="D419" s="661" t="s">
        <v>1923</v>
      </c>
      <c r="E419" s="661" t="s">
        <v>1924</v>
      </c>
      <c r="F419" s="664">
        <v>1800</v>
      </c>
      <c r="G419" s="664">
        <v>9954</v>
      </c>
      <c r="H419" s="664">
        <v>1</v>
      </c>
      <c r="I419" s="664">
        <v>5.53</v>
      </c>
      <c r="J419" s="664">
        <v>600</v>
      </c>
      <c r="K419" s="664">
        <v>3330</v>
      </c>
      <c r="L419" s="664">
        <v>0.3345388788426763</v>
      </c>
      <c r="M419" s="664">
        <v>5.55</v>
      </c>
      <c r="N419" s="664"/>
      <c r="O419" s="664"/>
      <c r="P419" s="677"/>
      <c r="Q419" s="665"/>
    </row>
    <row r="420" spans="1:17" ht="14.4" customHeight="1" x14ac:dyDescent="0.3">
      <c r="A420" s="660" t="s">
        <v>2118</v>
      </c>
      <c r="B420" s="661" t="s">
        <v>1897</v>
      </c>
      <c r="C420" s="661" t="s">
        <v>1912</v>
      </c>
      <c r="D420" s="661" t="s">
        <v>1931</v>
      </c>
      <c r="E420" s="661" t="s">
        <v>1889</v>
      </c>
      <c r="F420" s="664"/>
      <c r="G420" s="664"/>
      <c r="H420" s="664"/>
      <c r="I420" s="664"/>
      <c r="J420" s="664"/>
      <c r="K420" s="664"/>
      <c r="L420" s="664"/>
      <c r="M420" s="664"/>
      <c r="N420" s="664">
        <v>120</v>
      </c>
      <c r="O420" s="664">
        <v>1130.4000000000001</v>
      </c>
      <c r="P420" s="677"/>
      <c r="Q420" s="665">
        <v>9.42</v>
      </c>
    </row>
    <row r="421" spans="1:17" ht="14.4" customHeight="1" x14ac:dyDescent="0.3">
      <c r="A421" s="660" t="s">
        <v>2118</v>
      </c>
      <c r="B421" s="661" t="s">
        <v>1897</v>
      </c>
      <c r="C421" s="661" t="s">
        <v>1912</v>
      </c>
      <c r="D421" s="661" t="s">
        <v>1939</v>
      </c>
      <c r="E421" s="661" t="s">
        <v>1889</v>
      </c>
      <c r="F421" s="664">
        <v>577</v>
      </c>
      <c r="G421" s="664">
        <v>9485.8799999999992</v>
      </c>
      <c r="H421" s="664">
        <v>1</v>
      </c>
      <c r="I421" s="664">
        <v>16.439999999999998</v>
      </c>
      <c r="J421" s="664"/>
      <c r="K421" s="664"/>
      <c r="L421" s="664"/>
      <c r="M421" s="664"/>
      <c r="N421" s="664"/>
      <c r="O421" s="664"/>
      <c r="P421" s="677"/>
      <c r="Q421" s="665"/>
    </row>
    <row r="422" spans="1:17" ht="14.4" customHeight="1" x14ac:dyDescent="0.3">
      <c r="A422" s="660" t="s">
        <v>2118</v>
      </c>
      <c r="B422" s="661" t="s">
        <v>1897</v>
      </c>
      <c r="C422" s="661" t="s">
        <v>1912</v>
      </c>
      <c r="D422" s="661" t="s">
        <v>1939</v>
      </c>
      <c r="E422" s="661" t="s">
        <v>1940</v>
      </c>
      <c r="F422" s="664"/>
      <c r="G422" s="664"/>
      <c r="H422" s="664"/>
      <c r="I422" s="664"/>
      <c r="J422" s="664"/>
      <c r="K422" s="664"/>
      <c r="L422" s="664"/>
      <c r="M422" s="664"/>
      <c r="N422" s="664">
        <v>500</v>
      </c>
      <c r="O422" s="664">
        <v>9970</v>
      </c>
      <c r="P422" s="677"/>
      <c r="Q422" s="665">
        <v>19.940000000000001</v>
      </c>
    </row>
    <row r="423" spans="1:17" ht="14.4" customHeight="1" x14ac:dyDescent="0.3">
      <c r="A423" s="660" t="s">
        <v>2118</v>
      </c>
      <c r="B423" s="661" t="s">
        <v>1897</v>
      </c>
      <c r="C423" s="661" t="s">
        <v>1912</v>
      </c>
      <c r="D423" s="661" t="s">
        <v>1944</v>
      </c>
      <c r="E423" s="661" t="s">
        <v>1889</v>
      </c>
      <c r="F423" s="664">
        <v>3</v>
      </c>
      <c r="G423" s="664">
        <v>6559.59</v>
      </c>
      <c r="H423" s="664">
        <v>1</v>
      </c>
      <c r="I423" s="664">
        <v>2186.5300000000002</v>
      </c>
      <c r="J423" s="664"/>
      <c r="K423" s="664"/>
      <c r="L423" s="664"/>
      <c r="M423" s="664"/>
      <c r="N423" s="664"/>
      <c r="O423" s="664"/>
      <c r="P423" s="677"/>
      <c r="Q423" s="665"/>
    </row>
    <row r="424" spans="1:17" ht="14.4" customHeight="1" x14ac:dyDescent="0.3">
      <c r="A424" s="660" t="s">
        <v>2118</v>
      </c>
      <c r="B424" s="661" t="s">
        <v>1897</v>
      </c>
      <c r="C424" s="661" t="s">
        <v>1912</v>
      </c>
      <c r="D424" s="661" t="s">
        <v>1948</v>
      </c>
      <c r="E424" s="661" t="s">
        <v>1889</v>
      </c>
      <c r="F424" s="664">
        <v>9149</v>
      </c>
      <c r="G424" s="664">
        <v>27748.800000000003</v>
      </c>
      <c r="H424" s="664">
        <v>1</v>
      </c>
      <c r="I424" s="664">
        <v>3.0329872117171277</v>
      </c>
      <c r="J424" s="664">
        <v>3364</v>
      </c>
      <c r="K424" s="664">
        <v>10495.68</v>
      </c>
      <c r="L424" s="664">
        <v>0.37823905898633453</v>
      </c>
      <c r="M424" s="664">
        <v>3.12</v>
      </c>
      <c r="N424" s="664">
        <v>12240</v>
      </c>
      <c r="O424" s="664">
        <v>39902.400000000001</v>
      </c>
      <c r="P424" s="677">
        <v>1.4379865075246496</v>
      </c>
      <c r="Q424" s="665">
        <v>3.2600000000000002</v>
      </c>
    </row>
    <row r="425" spans="1:17" ht="14.4" customHeight="1" x14ac:dyDescent="0.3">
      <c r="A425" s="660" t="s">
        <v>2118</v>
      </c>
      <c r="B425" s="661" t="s">
        <v>1897</v>
      </c>
      <c r="C425" s="661" t="s">
        <v>1912</v>
      </c>
      <c r="D425" s="661" t="s">
        <v>1948</v>
      </c>
      <c r="E425" s="661" t="s">
        <v>1949</v>
      </c>
      <c r="F425" s="664">
        <v>2768</v>
      </c>
      <c r="G425" s="664">
        <v>8484.2200000000012</v>
      </c>
      <c r="H425" s="664">
        <v>1</v>
      </c>
      <c r="I425" s="664">
        <v>3.0651083815028906</v>
      </c>
      <c r="J425" s="664">
        <v>6115</v>
      </c>
      <c r="K425" s="664">
        <v>19739.18</v>
      </c>
      <c r="L425" s="664">
        <v>2.3265756899278895</v>
      </c>
      <c r="M425" s="664">
        <v>3.2279934587080947</v>
      </c>
      <c r="N425" s="664">
        <v>3266</v>
      </c>
      <c r="O425" s="664">
        <v>11019.96</v>
      </c>
      <c r="P425" s="677">
        <v>1.2988772096904604</v>
      </c>
      <c r="Q425" s="665">
        <v>3.3741457440293936</v>
      </c>
    </row>
    <row r="426" spans="1:17" ht="14.4" customHeight="1" x14ac:dyDescent="0.3">
      <c r="A426" s="660" t="s">
        <v>2118</v>
      </c>
      <c r="B426" s="661" t="s">
        <v>1897</v>
      </c>
      <c r="C426" s="661" t="s">
        <v>1912</v>
      </c>
      <c r="D426" s="661" t="s">
        <v>1956</v>
      </c>
      <c r="E426" s="661" t="s">
        <v>1889</v>
      </c>
      <c r="F426" s="664">
        <v>795</v>
      </c>
      <c r="G426" s="664">
        <v>25646.7</v>
      </c>
      <c r="H426" s="664">
        <v>1</v>
      </c>
      <c r="I426" s="664">
        <v>32.26</v>
      </c>
      <c r="J426" s="664">
        <v>1236</v>
      </c>
      <c r="K426" s="664">
        <v>41121.72</v>
      </c>
      <c r="L426" s="664">
        <v>1.6033922492952311</v>
      </c>
      <c r="M426" s="664">
        <v>33.270000000000003</v>
      </c>
      <c r="N426" s="664">
        <v>3581</v>
      </c>
      <c r="O426" s="664">
        <v>119247.3</v>
      </c>
      <c r="P426" s="677">
        <v>4.6496157400367295</v>
      </c>
      <c r="Q426" s="665">
        <v>33.300000000000004</v>
      </c>
    </row>
    <row r="427" spans="1:17" ht="14.4" customHeight="1" x14ac:dyDescent="0.3">
      <c r="A427" s="660" t="s">
        <v>2118</v>
      </c>
      <c r="B427" s="661" t="s">
        <v>1897</v>
      </c>
      <c r="C427" s="661" t="s">
        <v>1912</v>
      </c>
      <c r="D427" s="661" t="s">
        <v>1956</v>
      </c>
      <c r="E427" s="661" t="s">
        <v>1957</v>
      </c>
      <c r="F427" s="664">
        <v>854</v>
      </c>
      <c r="G427" s="664">
        <v>27843.739999999998</v>
      </c>
      <c r="H427" s="664">
        <v>1</v>
      </c>
      <c r="I427" s="664">
        <v>32.603911007025758</v>
      </c>
      <c r="J427" s="664">
        <v>1212</v>
      </c>
      <c r="K427" s="664">
        <v>40347.870000000003</v>
      </c>
      <c r="L427" s="664">
        <v>1.4490822712753388</v>
      </c>
      <c r="M427" s="664">
        <v>33.290321782178218</v>
      </c>
      <c r="N427" s="664">
        <v>887</v>
      </c>
      <c r="O427" s="664">
        <v>29758.85</v>
      </c>
      <c r="P427" s="677">
        <v>1.068780630762965</v>
      </c>
      <c r="Q427" s="665">
        <v>33.549999999999997</v>
      </c>
    </row>
    <row r="428" spans="1:17" ht="14.4" customHeight="1" x14ac:dyDescent="0.3">
      <c r="A428" s="660" t="s">
        <v>2118</v>
      </c>
      <c r="B428" s="661" t="s">
        <v>1897</v>
      </c>
      <c r="C428" s="661" t="s">
        <v>1912</v>
      </c>
      <c r="D428" s="661" t="s">
        <v>1959</v>
      </c>
      <c r="E428" s="661" t="s">
        <v>1889</v>
      </c>
      <c r="F428" s="664">
        <v>450</v>
      </c>
      <c r="G428" s="664">
        <v>66384</v>
      </c>
      <c r="H428" s="664">
        <v>1</v>
      </c>
      <c r="I428" s="664">
        <v>147.52000000000001</v>
      </c>
      <c r="J428" s="664">
        <v>365</v>
      </c>
      <c r="K428" s="664">
        <v>57470.3</v>
      </c>
      <c r="L428" s="664">
        <v>0.86572517474090149</v>
      </c>
      <c r="M428" s="664">
        <v>157.45287671232879</v>
      </c>
      <c r="N428" s="664">
        <v>164</v>
      </c>
      <c r="O428" s="664">
        <v>26013.68</v>
      </c>
      <c r="P428" s="677">
        <v>0.39186671487105329</v>
      </c>
      <c r="Q428" s="665">
        <v>158.62</v>
      </c>
    </row>
    <row r="429" spans="1:17" ht="14.4" customHeight="1" x14ac:dyDescent="0.3">
      <c r="A429" s="660" t="s">
        <v>2118</v>
      </c>
      <c r="B429" s="661" t="s">
        <v>1897</v>
      </c>
      <c r="C429" s="661" t="s">
        <v>1912</v>
      </c>
      <c r="D429" s="661" t="s">
        <v>1959</v>
      </c>
      <c r="E429" s="661" t="s">
        <v>1960</v>
      </c>
      <c r="F429" s="664">
        <v>178</v>
      </c>
      <c r="G429" s="664">
        <v>27988.720000000001</v>
      </c>
      <c r="H429" s="664">
        <v>1</v>
      </c>
      <c r="I429" s="664">
        <v>157.24</v>
      </c>
      <c r="J429" s="664"/>
      <c r="K429" s="664"/>
      <c r="L429" s="664"/>
      <c r="M429" s="664"/>
      <c r="N429" s="664"/>
      <c r="O429" s="664"/>
      <c r="P429" s="677"/>
      <c r="Q429" s="665"/>
    </row>
    <row r="430" spans="1:17" ht="14.4" customHeight="1" x14ac:dyDescent="0.3">
      <c r="A430" s="660" t="s">
        <v>2118</v>
      </c>
      <c r="B430" s="661" t="s">
        <v>1897</v>
      </c>
      <c r="C430" s="661" t="s">
        <v>1972</v>
      </c>
      <c r="D430" s="661" t="s">
        <v>1973</v>
      </c>
      <c r="E430" s="661" t="s">
        <v>1974</v>
      </c>
      <c r="F430" s="664"/>
      <c r="G430" s="664"/>
      <c r="H430" s="664"/>
      <c r="I430" s="664"/>
      <c r="J430" s="664"/>
      <c r="K430" s="664"/>
      <c r="L430" s="664"/>
      <c r="M430" s="664"/>
      <c r="N430" s="664">
        <v>9</v>
      </c>
      <c r="O430" s="664">
        <v>7958.88</v>
      </c>
      <c r="P430" s="677"/>
      <c r="Q430" s="665">
        <v>884.32</v>
      </c>
    </row>
    <row r="431" spans="1:17" ht="14.4" customHeight="1" x14ac:dyDescent="0.3">
      <c r="A431" s="660" t="s">
        <v>2118</v>
      </c>
      <c r="B431" s="661" t="s">
        <v>1897</v>
      </c>
      <c r="C431" s="661" t="s">
        <v>1975</v>
      </c>
      <c r="D431" s="661" t="s">
        <v>1976</v>
      </c>
      <c r="E431" s="661" t="s">
        <v>1977</v>
      </c>
      <c r="F431" s="664"/>
      <c r="G431" s="664"/>
      <c r="H431" s="664"/>
      <c r="I431" s="664"/>
      <c r="J431" s="664"/>
      <c r="K431" s="664"/>
      <c r="L431" s="664"/>
      <c r="M431" s="664"/>
      <c r="N431" s="664">
        <v>1</v>
      </c>
      <c r="O431" s="664">
        <v>35</v>
      </c>
      <c r="P431" s="677"/>
      <c r="Q431" s="665">
        <v>35</v>
      </c>
    </row>
    <row r="432" spans="1:17" ht="14.4" customHeight="1" x14ac:dyDescent="0.3">
      <c r="A432" s="660" t="s">
        <v>2118</v>
      </c>
      <c r="B432" s="661" t="s">
        <v>1897</v>
      </c>
      <c r="C432" s="661" t="s">
        <v>1975</v>
      </c>
      <c r="D432" s="661" t="s">
        <v>1978</v>
      </c>
      <c r="E432" s="661" t="s">
        <v>1979</v>
      </c>
      <c r="F432" s="664">
        <v>2</v>
      </c>
      <c r="G432" s="664">
        <v>838</v>
      </c>
      <c r="H432" s="664">
        <v>1</v>
      </c>
      <c r="I432" s="664">
        <v>419</v>
      </c>
      <c r="J432" s="664">
        <v>1</v>
      </c>
      <c r="K432" s="664">
        <v>420</v>
      </c>
      <c r="L432" s="664">
        <v>0.50119331742243434</v>
      </c>
      <c r="M432" s="664">
        <v>420</v>
      </c>
      <c r="N432" s="664"/>
      <c r="O432" s="664"/>
      <c r="P432" s="677"/>
      <c r="Q432" s="665"/>
    </row>
    <row r="433" spans="1:17" ht="14.4" customHeight="1" x14ac:dyDescent="0.3">
      <c r="A433" s="660" t="s">
        <v>2118</v>
      </c>
      <c r="B433" s="661" t="s">
        <v>1897</v>
      </c>
      <c r="C433" s="661" t="s">
        <v>1975</v>
      </c>
      <c r="D433" s="661" t="s">
        <v>1980</v>
      </c>
      <c r="E433" s="661" t="s">
        <v>1981</v>
      </c>
      <c r="F433" s="664"/>
      <c r="G433" s="664"/>
      <c r="H433" s="664"/>
      <c r="I433" s="664"/>
      <c r="J433" s="664">
        <v>1</v>
      </c>
      <c r="K433" s="664">
        <v>163</v>
      </c>
      <c r="L433" s="664"/>
      <c r="M433" s="664">
        <v>163</v>
      </c>
      <c r="N433" s="664">
        <v>1</v>
      </c>
      <c r="O433" s="664">
        <v>164</v>
      </c>
      <c r="P433" s="677"/>
      <c r="Q433" s="665">
        <v>164</v>
      </c>
    </row>
    <row r="434" spans="1:17" ht="14.4" customHeight="1" x14ac:dyDescent="0.3">
      <c r="A434" s="660" t="s">
        <v>2118</v>
      </c>
      <c r="B434" s="661" t="s">
        <v>1897</v>
      </c>
      <c r="C434" s="661" t="s">
        <v>1975</v>
      </c>
      <c r="D434" s="661" t="s">
        <v>2003</v>
      </c>
      <c r="E434" s="661" t="s">
        <v>2004</v>
      </c>
      <c r="F434" s="664"/>
      <c r="G434" s="664"/>
      <c r="H434" s="664"/>
      <c r="I434" s="664"/>
      <c r="J434" s="664"/>
      <c r="K434" s="664"/>
      <c r="L434" s="664"/>
      <c r="M434" s="664"/>
      <c r="N434" s="664">
        <v>1</v>
      </c>
      <c r="O434" s="664">
        <v>1846</v>
      </c>
      <c r="P434" s="677"/>
      <c r="Q434" s="665">
        <v>1846</v>
      </c>
    </row>
    <row r="435" spans="1:17" ht="14.4" customHeight="1" x14ac:dyDescent="0.3">
      <c r="A435" s="660" t="s">
        <v>2118</v>
      </c>
      <c r="B435" s="661" t="s">
        <v>1897</v>
      </c>
      <c r="C435" s="661" t="s">
        <v>1975</v>
      </c>
      <c r="D435" s="661" t="s">
        <v>2007</v>
      </c>
      <c r="E435" s="661" t="s">
        <v>2008</v>
      </c>
      <c r="F435" s="664">
        <v>1</v>
      </c>
      <c r="G435" s="664">
        <v>1166</v>
      </c>
      <c r="H435" s="664">
        <v>1</v>
      </c>
      <c r="I435" s="664">
        <v>1166</v>
      </c>
      <c r="J435" s="664">
        <v>2</v>
      </c>
      <c r="K435" s="664">
        <v>2338</v>
      </c>
      <c r="L435" s="664">
        <v>2.0051457975986278</v>
      </c>
      <c r="M435" s="664">
        <v>1169</v>
      </c>
      <c r="N435" s="664"/>
      <c r="O435" s="664"/>
      <c r="P435" s="677"/>
      <c r="Q435" s="665"/>
    </row>
    <row r="436" spans="1:17" ht="14.4" customHeight="1" x14ac:dyDescent="0.3">
      <c r="A436" s="660" t="s">
        <v>2118</v>
      </c>
      <c r="B436" s="661" t="s">
        <v>1897</v>
      </c>
      <c r="C436" s="661" t="s">
        <v>1975</v>
      </c>
      <c r="D436" s="661" t="s">
        <v>2011</v>
      </c>
      <c r="E436" s="661" t="s">
        <v>2012</v>
      </c>
      <c r="F436" s="664">
        <v>3</v>
      </c>
      <c r="G436" s="664">
        <v>1959</v>
      </c>
      <c r="H436" s="664">
        <v>1</v>
      </c>
      <c r="I436" s="664">
        <v>653</v>
      </c>
      <c r="J436" s="664"/>
      <c r="K436" s="664"/>
      <c r="L436" s="664"/>
      <c r="M436" s="664"/>
      <c r="N436" s="664"/>
      <c r="O436" s="664"/>
      <c r="P436" s="677"/>
      <c r="Q436" s="665"/>
    </row>
    <row r="437" spans="1:17" ht="14.4" customHeight="1" x14ac:dyDescent="0.3">
      <c r="A437" s="660" t="s">
        <v>2118</v>
      </c>
      <c r="B437" s="661" t="s">
        <v>1897</v>
      </c>
      <c r="C437" s="661" t="s">
        <v>1975</v>
      </c>
      <c r="D437" s="661" t="s">
        <v>2017</v>
      </c>
      <c r="E437" s="661" t="s">
        <v>2018</v>
      </c>
      <c r="F437" s="664">
        <v>44</v>
      </c>
      <c r="G437" s="664">
        <v>77044</v>
      </c>
      <c r="H437" s="664">
        <v>1</v>
      </c>
      <c r="I437" s="664">
        <v>1751</v>
      </c>
      <c r="J437" s="664">
        <v>27</v>
      </c>
      <c r="K437" s="664">
        <v>47358</v>
      </c>
      <c r="L437" s="664">
        <v>0.61468771091843621</v>
      </c>
      <c r="M437" s="664">
        <v>1754</v>
      </c>
      <c r="N437" s="664">
        <v>35</v>
      </c>
      <c r="O437" s="664">
        <v>61558</v>
      </c>
      <c r="P437" s="677">
        <v>0.7989979751830123</v>
      </c>
      <c r="Q437" s="665">
        <v>1758.8</v>
      </c>
    </row>
    <row r="438" spans="1:17" ht="14.4" customHeight="1" x14ac:dyDescent="0.3">
      <c r="A438" s="660" t="s">
        <v>2118</v>
      </c>
      <c r="B438" s="661" t="s">
        <v>1897</v>
      </c>
      <c r="C438" s="661" t="s">
        <v>1975</v>
      </c>
      <c r="D438" s="661" t="s">
        <v>2019</v>
      </c>
      <c r="E438" s="661" t="s">
        <v>2020</v>
      </c>
      <c r="F438" s="664">
        <v>8</v>
      </c>
      <c r="G438" s="664">
        <v>3272</v>
      </c>
      <c r="H438" s="664">
        <v>1</v>
      </c>
      <c r="I438" s="664">
        <v>409</v>
      </c>
      <c r="J438" s="664">
        <v>4</v>
      </c>
      <c r="K438" s="664">
        <v>1640</v>
      </c>
      <c r="L438" s="664">
        <v>0.5012224938875306</v>
      </c>
      <c r="M438" s="664">
        <v>410</v>
      </c>
      <c r="N438" s="664">
        <v>1</v>
      </c>
      <c r="O438" s="664">
        <v>412</v>
      </c>
      <c r="P438" s="677">
        <v>0.12591687041564792</v>
      </c>
      <c r="Q438" s="665">
        <v>412</v>
      </c>
    </row>
    <row r="439" spans="1:17" ht="14.4" customHeight="1" x14ac:dyDescent="0.3">
      <c r="A439" s="660" t="s">
        <v>2118</v>
      </c>
      <c r="B439" s="661" t="s">
        <v>1897</v>
      </c>
      <c r="C439" s="661" t="s">
        <v>1975</v>
      </c>
      <c r="D439" s="661" t="s">
        <v>2025</v>
      </c>
      <c r="E439" s="661" t="s">
        <v>2026</v>
      </c>
      <c r="F439" s="664"/>
      <c r="G439" s="664"/>
      <c r="H439" s="664"/>
      <c r="I439" s="664"/>
      <c r="J439" s="664">
        <v>6</v>
      </c>
      <c r="K439" s="664">
        <v>85968</v>
      </c>
      <c r="L439" s="664"/>
      <c r="M439" s="664">
        <v>14328</v>
      </c>
      <c r="N439" s="664">
        <v>10</v>
      </c>
      <c r="O439" s="664">
        <v>143344</v>
      </c>
      <c r="P439" s="677"/>
      <c r="Q439" s="665">
        <v>14334.4</v>
      </c>
    </row>
    <row r="440" spans="1:17" ht="14.4" customHeight="1" x14ac:dyDescent="0.3">
      <c r="A440" s="660" t="s">
        <v>2118</v>
      </c>
      <c r="B440" s="661" t="s">
        <v>1897</v>
      </c>
      <c r="C440" s="661" t="s">
        <v>1975</v>
      </c>
      <c r="D440" s="661" t="s">
        <v>2031</v>
      </c>
      <c r="E440" s="661" t="s">
        <v>1889</v>
      </c>
      <c r="F440" s="664">
        <v>4</v>
      </c>
      <c r="G440" s="664">
        <v>56632</v>
      </c>
      <c r="H440" s="664">
        <v>1</v>
      </c>
      <c r="I440" s="664">
        <v>14158</v>
      </c>
      <c r="J440" s="664"/>
      <c r="K440" s="664"/>
      <c r="L440" s="664"/>
      <c r="M440" s="664"/>
      <c r="N440" s="664"/>
      <c r="O440" s="664"/>
      <c r="P440" s="677"/>
      <c r="Q440" s="665"/>
    </row>
    <row r="441" spans="1:17" ht="14.4" customHeight="1" x14ac:dyDescent="0.3">
      <c r="A441" s="660" t="s">
        <v>2118</v>
      </c>
      <c r="B441" s="661" t="s">
        <v>1897</v>
      </c>
      <c r="C441" s="661" t="s">
        <v>1975</v>
      </c>
      <c r="D441" s="661" t="s">
        <v>2036</v>
      </c>
      <c r="E441" s="661" t="s">
        <v>2037</v>
      </c>
      <c r="F441" s="664">
        <v>1</v>
      </c>
      <c r="G441" s="664">
        <v>578</v>
      </c>
      <c r="H441" s="664">
        <v>1</v>
      </c>
      <c r="I441" s="664">
        <v>578</v>
      </c>
      <c r="J441" s="664"/>
      <c r="K441" s="664"/>
      <c r="L441" s="664"/>
      <c r="M441" s="664"/>
      <c r="N441" s="664"/>
      <c r="O441" s="664"/>
      <c r="P441" s="677"/>
      <c r="Q441" s="665"/>
    </row>
    <row r="442" spans="1:17" ht="14.4" customHeight="1" x14ac:dyDescent="0.3">
      <c r="A442" s="660" t="s">
        <v>2118</v>
      </c>
      <c r="B442" s="661" t="s">
        <v>1897</v>
      </c>
      <c r="C442" s="661" t="s">
        <v>1975</v>
      </c>
      <c r="D442" s="661" t="s">
        <v>2044</v>
      </c>
      <c r="E442" s="661" t="s">
        <v>2045</v>
      </c>
      <c r="F442" s="664">
        <v>18</v>
      </c>
      <c r="G442" s="664">
        <v>23094</v>
      </c>
      <c r="H442" s="664">
        <v>1</v>
      </c>
      <c r="I442" s="664">
        <v>1283</v>
      </c>
      <c r="J442" s="664">
        <v>14</v>
      </c>
      <c r="K442" s="664">
        <v>18004</v>
      </c>
      <c r="L442" s="664">
        <v>0.77959643197367279</v>
      </c>
      <c r="M442" s="664">
        <v>1286</v>
      </c>
      <c r="N442" s="664">
        <v>21</v>
      </c>
      <c r="O442" s="664">
        <v>27108</v>
      </c>
      <c r="P442" s="677">
        <v>1.1738113795791114</v>
      </c>
      <c r="Q442" s="665">
        <v>1290.8571428571429</v>
      </c>
    </row>
    <row r="443" spans="1:17" ht="14.4" customHeight="1" x14ac:dyDescent="0.3">
      <c r="A443" s="660" t="s">
        <v>2118</v>
      </c>
      <c r="B443" s="661" t="s">
        <v>1897</v>
      </c>
      <c r="C443" s="661" t="s">
        <v>1975</v>
      </c>
      <c r="D443" s="661" t="s">
        <v>2046</v>
      </c>
      <c r="E443" s="661" t="s">
        <v>2047</v>
      </c>
      <c r="F443" s="664">
        <v>5</v>
      </c>
      <c r="G443" s="664">
        <v>2430</v>
      </c>
      <c r="H443" s="664">
        <v>1</v>
      </c>
      <c r="I443" s="664">
        <v>486</v>
      </c>
      <c r="J443" s="664">
        <v>1</v>
      </c>
      <c r="K443" s="664">
        <v>487</v>
      </c>
      <c r="L443" s="664">
        <v>0.20041152263374484</v>
      </c>
      <c r="M443" s="664">
        <v>487</v>
      </c>
      <c r="N443" s="664">
        <v>1</v>
      </c>
      <c r="O443" s="664">
        <v>489</v>
      </c>
      <c r="P443" s="677">
        <v>0.20123456790123456</v>
      </c>
      <c r="Q443" s="665">
        <v>489</v>
      </c>
    </row>
    <row r="444" spans="1:17" ht="14.4" customHeight="1" x14ac:dyDescent="0.3">
      <c r="A444" s="660" t="s">
        <v>2118</v>
      </c>
      <c r="B444" s="661" t="s">
        <v>1897</v>
      </c>
      <c r="C444" s="661" t="s">
        <v>1975</v>
      </c>
      <c r="D444" s="661" t="s">
        <v>2048</v>
      </c>
      <c r="E444" s="661" t="s">
        <v>2049</v>
      </c>
      <c r="F444" s="664">
        <v>1</v>
      </c>
      <c r="G444" s="664">
        <v>2236</v>
      </c>
      <c r="H444" s="664">
        <v>1</v>
      </c>
      <c r="I444" s="664">
        <v>2236</v>
      </c>
      <c r="J444" s="664"/>
      <c r="K444" s="664"/>
      <c r="L444" s="664"/>
      <c r="M444" s="664"/>
      <c r="N444" s="664">
        <v>1</v>
      </c>
      <c r="O444" s="664">
        <v>2253</v>
      </c>
      <c r="P444" s="677">
        <v>1.007602862254025</v>
      </c>
      <c r="Q444" s="665">
        <v>2253</v>
      </c>
    </row>
    <row r="445" spans="1:17" ht="14.4" customHeight="1" x14ac:dyDescent="0.3">
      <c r="A445" s="660" t="s">
        <v>2119</v>
      </c>
      <c r="B445" s="661" t="s">
        <v>1897</v>
      </c>
      <c r="C445" s="661" t="s">
        <v>1912</v>
      </c>
      <c r="D445" s="661" t="s">
        <v>1917</v>
      </c>
      <c r="E445" s="661" t="s">
        <v>1889</v>
      </c>
      <c r="F445" s="664"/>
      <c r="G445" s="664"/>
      <c r="H445" s="664"/>
      <c r="I445" s="664"/>
      <c r="J445" s="664">
        <v>300</v>
      </c>
      <c r="K445" s="664">
        <v>1398</v>
      </c>
      <c r="L445" s="664"/>
      <c r="M445" s="664">
        <v>4.66</v>
      </c>
      <c r="N445" s="664"/>
      <c r="O445" s="664"/>
      <c r="P445" s="677"/>
      <c r="Q445" s="665"/>
    </row>
    <row r="446" spans="1:17" ht="14.4" customHeight="1" x14ac:dyDescent="0.3">
      <c r="A446" s="660" t="s">
        <v>2119</v>
      </c>
      <c r="B446" s="661" t="s">
        <v>1897</v>
      </c>
      <c r="C446" s="661" t="s">
        <v>1912</v>
      </c>
      <c r="D446" s="661" t="s">
        <v>1917</v>
      </c>
      <c r="E446" s="661" t="s">
        <v>1918</v>
      </c>
      <c r="F446" s="664"/>
      <c r="G446" s="664"/>
      <c r="H446" s="664"/>
      <c r="I446" s="664"/>
      <c r="J446" s="664">
        <v>150</v>
      </c>
      <c r="K446" s="664">
        <v>765</v>
      </c>
      <c r="L446" s="664"/>
      <c r="M446" s="664">
        <v>5.0999999999999996</v>
      </c>
      <c r="N446" s="664"/>
      <c r="O446" s="664"/>
      <c r="P446" s="677"/>
      <c r="Q446" s="665"/>
    </row>
    <row r="447" spans="1:17" ht="14.4" customHeight="1" x14ac:dyDescent="0.3">
      <c r="A447" s="660" t="s">
        <v>2119</v>
      </c>
      <c r="B447" s="661" t="s">
        <v>1897</v>
      </c>
      <c r="C447" s="661" t="s">
        <v>1912</v>
      </c>
      <c r="D447" s="661" t="s">
        <v>1944</v>
      </c>
      <c r="E447" s="661" t="s">
        <v>1889</v>
      </c>
      <c r="F447" s="664"/>
      <c r="G447" s="664"/>
      <c r="H447" s="664"/>
      <c r="I447" s="664"/>
      <c r="J447" s="664">
        <v>2</v>
      </c>
      <c r="K447" s="664">
        <v>4523.68</v>
      </c>
      <c r="L447" s="664"/>
      <c r="M447" s="664">
        <v>2261.84</v>
      </c>
      <c r="N447" s="664"/>
      <c r="O447" s="664"/>
      <c r="P447" s="677"/>
      <c r="Q447" s="665"/>
    </row>
    <row r="448" spans="1:17" ht="14.4" customHeight="1" x14ac:dyDescent="0.3">
      <c r="A448" s="660" t="s">
        <v>2119</v>
      </c>
      <c r="B448" s="661" t="s">
        <v>1897</v>
      </c>
      <c r="C448" s="661" t="s">
        <v>1912</v>
      </c>
      <c r="D448" s="661" t="s">
        <v>1944</v>
      </c>
      <c r="E448" s="661" t="s">
        <v>1945</v>
      </c>
      <c r="F448" s="664"/>
      <c r="G448" s="664"/>
      <c r="H448" s="664"/>
      <c r="I448" s="664"/>
      <c r="J448" s="664">
        <v>1</v>
      </c>
      <c r="K448" s="664">
        <v>2195.35</v>
      </c>
      <c r="L448" s="664"/>
      <c r="M448" s="664">
        <v>2195.35</v>
      </c>
      <c r="N448" s="664"/>
      <c r="O448" s="664"/>
      <c r="P448" s="677"/>
      <c r="Q448" s="665"/>
    </row>
    <row r="449" spans="1:17" ht="14.4" customHeight="1" x14ac:dyDescent="0.3">
      <c r="A449" s="660" t="s">
        <v>2119</v>
      </c>
      <c r="B449" s="661" t="s">
        <v>1897</v>
      </c>
      <c r="C449" s="661" t="s">
        <v>1912</v>
      </c>
      <c r="D449" s="661" t="s">
        <v>1948</v>
      </c>
      <c r="E449" s="661" t="s">
        <v>1889</v>
      </c>
      <c r="F449" s="664">
        <v>1938</v>
      </c>
      <c r="G449" s="664">
        <v>5697.72</v>
      </c>
      <c r="H449" s="664">
        <v>1</v>
      </c>
      <c r="I449" s="664">
        <v>2.94</v>
      </c>
      <c r="J449" s="664"/>
      <c r="K449" s="664"/>
      <c r="L449" s="664"/>
      <c r="M449" s="664"/>
      <c r="N449" s="664"/>
      <c r="O449" s="664"/>
      <c r="P449" s="677"/>
      <c r="Q449" s="665"/>
    </row>
    <row r="450" spans="1:17" ht="14.4" customHeight="1" x14ac:dyDescent="0.3">
      <c r="A450" s="660" t="s">
        <v>2119</v>
      </c>
      <c r="B450" s="661" t="s">
        <v>1897</v>
      </c>
      <c r="C450" s="661" t="s">
        <v>1975</v>
      </c>
      <c r="D450" s="661" t="s">
        <v>1976</v>
      </c>
      <c r="E450" s="661" t="s">
        <v>1977</v>
      </c>
      <c r="F450" s="664"/>
      <c r="G450" s="664"/>
      <c r="H450" s="664"/>
      <c r="I450" s="664"/>
      <c r="J450" s="664"/>
      <c r="K450" s="664"/>
      <c r="L450" s="664"/>
      <c r="M450" s="664"/>
      <c r="N450" s="664">
        <v>1</v>
      </c>
      <c r="O450" s="664">
        <v>35</v>
      </c>
      <c r="P450" s="677"/>
      <c r="Q450" s="665">
        <v>35</v>
      </c>
    </row>
    <row r="451" spans="1:17" ht="14.4" customHeight="1" x14ac:dyDescent="0.3">
      <c r="A451" s="660" t="s">
        <v>2119</v>
      </c>
      <c r="B451" s="661" t="s">
        <v>1897</v>
      </c>
      <c r="C451" s="661" t="s">
        <v>1975</v>
      </c>
      <c r="D451" s="661" t="s">
        <v>1980</v>
      </c>
      <c r="E451" s="661" t="s">
        <v>1981</v>
      </c>
      <c r="F451" s="664"/>
      <c r="G451" s="664"/>
      <c r="H451" s="664"/>
      <c r="I451" s="664"/>
      <c r="J451" s="664"/>
      <c r="K451" s="664"/>
      <c r="L451" s="664"/>
      <c r="M451" s="664"/>
      <c r="N451" s="664">
        <v>1</v>
      </c>
      <c r="O451" s="664">
        <v>164</v>
      </c>
      <c r="P451" s="677"/>
      <c r="Q451" s="665">
        <v>164</v>
      </c>
    </row>
    <row r="452" spans="1:17" ht="14.4" customHeight="1" x14ac:dyDescent="0.3">
      <c r="A452" s="660" t="s">
        <v>2119</v>
      </c>
      <c r="B452" s="661" t="s">
        <v>1897</v>
      </c>
      <c r="C452" s="661" t="s">
        <v>1975</v>
      </c>
      <c r="D452" s="661" t="s">
        <v>2011</v>
      </c>
      <c r="E452" s="661" t="s">
        <v>2012</v>
      </c>
      <c r="F452" s="664"/>
      <c r="G452" s="664"/>
      <c r="H452" s="664"/>
      <c r="I452" s="664"/>
      <c r="J452" s="664">
        <v>3</v>
      </c>
      <c r="K452" s="664">
        <v>1962</v>
      </c>
      <c r="L452" s="664"/>
      <c r="M452" s="664">
        <v>654</v>
      </c>
      <c r="N452" s="664"/>
      <c r="O452" s="664"/>
      <c r="P452" s="677"/>
      <c r="Q452" s="665"/>
    </row>
    <row r="453" spans="1:17" ht="14.4" customHeight="1" x14ac:dyDescent="0.3">
      <c r="A453" s="660" t="s">
        <v>2119</v>
      </c>
      <c r="B453" s="661" t="s">
        <v>1897</v>
      </c>
      <c r="C453" s="661" t="s">
        <v>1975</v>
      </c>
      <c r="D453" s="661" t="s">
        <v>2017</v>
      </c>
      <c r="E453" s="661" t="s">
        <v>2018</v>
      </c>
      <c r="F453" s="664">
        <v>6</v>
      </c>
      <c r="G453" s="664">
        <v>10506</v>
      </c>
      <c r="H453" s="664">
        <v>1</v>
      </c>
      <c r="I453" s="664">
        <v>1751</v>
      </c>
      <c r="J453" s="664"/>
      <c r="K453" s="664"/>
      <c r="L453" s="664"/>
      <c r="M453" s="664"/>
      <c r="N453" s="664"/>
      <c r="O453" s="664"/>
      <c r="P453" s="677"/>
      <c r="Q453" s="665"/>
    </row>
    <row r="454" spans="1:17" ht="14.4" customHeight="1" x14ac:dyDescent="0.3">
      <c r="A454" s="660" t="s">
        <v>2119</v>
      </c>
      <c r="B454" s="661" t="s">
        <v>1897</v>
      </c>
      <c r="C454" s="661" t="s">
        <v>1975</v>
      </c>
      <c r="D454" s="661" t="s">
        <v>2029</v>
      </c>
      <c r="E454" s="661" t="s">
        <v>2030</v>
      </c>
      <c r="F454" s="664"/>
      <c r="G454" s="664"/>
      <c r="H454" s="664"/>
      <c r="I454" s="664"/>
      <c r="J454" s="664"/>
      <c r="K454" s="664"/>
      <c r="L454" s="664"/>
      <c r="M454" s="664"/>
      <c r="N454" s="664">
        <v>1</v>
      </c>
      <c r="O454" s="664">
        <v>0</v>
      </c>
      <c r="P454" s="677"/>
      <c r="Q454" s="665">
        <v>0</v>
      </c>
    </row>
    <row r="455" spans="1:17" ht="14.4" customHeight="1" x14ac:dyDescent="0.3">
      <c r="A455" s="660" t="s">
        <v>2119</v>
      </c>
      <c r="B455" s="661" t="s">
        <v>1897</v>
      </c>
      <c r="C455" s="661" t="s">
        <v>1975</v>
      </c>
      <c r="D455" s="661" t="s">
        <v>2044</v>
      </c>
      <c r="E455" s="661" t="s">
        <v>2045</v>
      </c>
      <c r="F455" s="664">
        <v>3</v>
      </c>
      <c r="G455" s="664">
        <v>3849</v>
      </c>
      <c r="H455" s="664">
        <v>1</v>
      </c>
      <c r="I455" s="664">
        <v>1283</v>
      </c>
      <c r="J455" s="664"/>
      <c r="K455" s="664"/>
      <c r="L455" s="664"/>
      <c r="M455" s="664"/>
      <c r="N455" s="664"/>
      <c r="O455" s="664"/>
      <c r="P455" s="677"/>
      <c r="Q455" s="665"/>
    </row>
    <row r="456" spans="1:17" ht="14.4" customHeight="1" x14ac:dyDescent="0.3">
      <c r="A456" s="660" t="s">
        <v>2119</v>
      </c>
      <c r="B456" s="661" t="s">
        <v>1897</v>
      </c>
      <c r="C456" s="661" t="s">
        <v>1975</v>
      </c>
      <c r="D456" s="661" t="s">
        <v>2046</v>
      </c>
      <c r="E456" s="661" t="s">
        <v>2047</v>
      </c>
      <c r="F456" s="664"/>
      <c r="G456" s="664"/>
      <c r="H456" s="664"/>
      <c r="I456" s="664"/>
      <c r="J456" s="664">
        <v>3</v>
      </c>
      <c r="K456" s="664">
        <v>1461</v>
      </c>
      <c r="L456" s="664"/>
      <c r="M456" s="664">
        <v>487</v>
      </c>
      <c r="N456" s="664"/>
      <c r="O456" s="664"/>
      <c r="P456" s="677"/>
      <c r="Q456" s="665"/>
    </row>
    <row r="457" spans="1:17" ht="14.4" customHeight="1" x14ac:dyDescent="0.3">
      <c r="A457" s="660" t="s">
        <v>2120</v>
      </c>
      <c r="B457" s="661" t="s">
        <v>1897</v>
      </c>
      <c r="C457" s="661" t="s">
        <v>1912</v>
      </c>
      <c r="D457" s="661" t="s">
        <v>1956</v>
      </c>
      <c r="E457" s="661" t="s">
        <v>1889</v>
      </c>
      <c r="F457" s="664">
        <v>404</v>
      </c>
      <c r="G457" s="664">
        <v>12572.48</v>
      </c>
      <c r="H457" s="664">
        <v>1</v>
      </c>
      <c r="I457" s="664">
        <v>31.119999999999997</v>
      </c>
      <c r="J457" s="664"/>
      <c r="K457" s="664"/>
      <c r="L457" s="664"/>
      <c r="M457" s="664"/>
      <c r="N457" s="664"/>
      <c r="O457" s="664"/>
      <c r="P457" s="677"/>
      <c r="Q457" s="665"/>
    </row>
    <row r="458" spans="1:17" ht="14.4" customHeight="1" x14ac:dyDescent="0.3">
      <c r="A458" s="660" t="s">
        <v>2120</v>
      </c>
      <c r="B458" s="661" t="s">
        <v>1897</v>
      </c>
      <c r="C458" s="661" t="s">
        <v>1975</v>
      </c>
      <c r="D458" s="661" t="s">
        <v>2031</v>
      </c>
      <c r="E458" s="661" t="s">
        <v>1889</v>
      </c>
      <c r="F458" s="664">
        <v>1</v>
      </c>
      <c r="G458" s="664">
        <v>16526</v>
      </c>
      <c r="H458" s="664">
        <v>1</v>
      </c>
      <c r="I458" s="664">
        <v>16526</v>
      </c>
      <c r="J458" s="664"/>
      <c r="K458" s="664"/>
      <c r="L458" s="664"/>
      <c r="M458" s="664"/>
      <c r="N458" s="664"/>
      <c r="O458" s="664"/>
      <c r="P458" s="677"/>
      <c r="Q458" s="665"/>
    </row>
    <row r="459" spans="1:17" ht="14.4" customHeight="1" x14ac:dyDescent="0.3">
      <c r="A459" s="660" t="s">
        <v>2121</v>
      </c>
      <c r="B459" s="661" t="s">
        <v>1897</v>
      </c>
      <c r="C459" s="661" t="s">
        <v>1898</v>
      </c>
      <c r="D459" s="661" t="s">
        <v>1904</v>
      </c>
      <c r="E459" s="661" t="s">
        <v>988</v>
      </c>
      <c r="F459" s="664"/>
      <c r="G459" s="664"/>
      <c r="H459" s="664"/>
      <c r="I459" s="664"/>
      <c r="J459" s="664"/>
      <c r="K459" s="664"/>
      <c r="L459" s="664"/>
      <c r="M459" s="664"/>
      <c r="N459" s="664">
        <v>0.45</v>
      </c>
      <c r="O459" s="664">
        <v>982.94</v>
      </c>
      <c r="P459" s="677"/>
      <c r="Q459" s="665">
        <v>2184.3111111111111</v>
      </c>
    </row>
    <row r="460" spans="1:17" ht="14.4" customHeight="1" x14ac:dyDescent="0.3">
      <c r="A460" s="660" t="s">
        <v>2121</v>
      </c>
      <c r="B460" s="661" t="s">
        <v>1897</v>
      </c>
      <c r="C460" s="661" t="s">
        <v>1912</v>
      </c>
      <c r="D460" s="661" t="s">
        <v>1917</v>
      </c>
      <c r="E460" s="661" t="s">
        <v>1889</v>
      </c>
      <c r="F460" s="664">
        <v>150</v>
      </c>
      <c r="G460" s="664">
        <v>703.5</v>
      </c>
      <c r="H460" s="664">
        <v>1</v>
      </c>
      <c r="I460" s="664">
        <v>4.6900000000000004</v>
      </c>
      <c r="J460" s="664"/>
      <c r="K460" s="664"/>
      <c r="L460" s="664"/>
      <c r="M460" s="664"/>
      <c r="N460" s="664">
        <v>150</v>
      </c>
      <c r="O460" s="664">
        <v>765</v>
      </c>
      <c r="P460" s="677">
        <v>1.0874200426439233</v>
      </c>
      <c r="Q460" s="665">
        <v>5.0999999999999996</v>
      </c>
    </row>
    <row r="461" spans="1:17" ht="14.4" customHeight="1" x14ac:dyDescent="0.3">
      <c r="A461" s="660" t="s">
        <v>2121</v>
      </c>
      <c r="B461" s="661" t="s">
        <v>1897</v>
      </c>
      <c r="C461" s="661" t="s">
        <v>1912</v>
      </c>
      <c r="D461" s="661" t="s">
        <v>1944</v>
      </c>
      <c r="E461" s="661" t="s">
        <v>1889</v>
      </c>
      <c r="F461" s="664">
        <v>1</v>
      </c>
      <c r="G461" s="664">
        <v>2212.25</v>
      </c>
      <c r="H461" s="664">
        <v>1</v>
      </c>
      <c r="I461" s="664">
        <v>2212.25</v>
      </c>
      <c r="J461" s="664"/>
      <c r="K461" s="664"/>
      <c r="L461" s="664"/>
      <c r="M461" s="664"/>
      <c r="N461" s="664"/>
      <c r="O461" s="664"/>
      <c r="P461" s="677"/>
      <c r="Q461" s="665"/>
    </row>
    <row r="462" spans="1:17" ht="14.4" customHeight="1" x14ac:dyDescent="0.3">
      <c r="A462" s="660" t="s">
        <v>2121</v>
      </c>
      <c r="B462" s="661" t="s">
        <v>1897</v>
      </c>
      <c r="C462" s="661" t="s">
        <v>1912</v>
      </c>
      <c r="D462" s="661" t="s">
        <v>1948</v>
      </c>
      <c r="E462" s="661" t="s">
        <v>1889</v>
      </c>
      <c r="F462" s="664">
        <v>750</v>
      </c>
      <c r="G462" s="664">
        <v>2205</v>
      </c>
      <c r="H462" s="664">
        <v>1</v>
      </c>
      <c r="I462" s="664">
        <v>2.94</v>
      </c>
      <c r="J462" s="664"/>
      <c r="K462" s="664"/>
      <c r="L462" s="664"/>
      <c r="M462" s="664"/>
      <c r="N462" s="664"/>
      <c r="O462" s="664"/>
      <c r="P462" s="677"/>
      <c r="Q462" s="665"/>
    </row>
    <row r="463" spans="1:17" ht="14.4" customHeight="1" x14ac:dyDescent="0.3">
      <c r="A463" s="660" t="s">
        <v>2121</v>
      </c>
      <c r="B463" s="661" t="s">
        <v>1897</v>
      </c>
      <c r="C463" s="661" t="s">
        <v>1912</v>
      </c>
      <c r="D463" s="661" t="s">
        <v>1956</v>
      </c>
      <c r="E463" s="661" t="s">
        <v>1889</v>
      </c>
      <c r="F463" s="664"/>
      <c r="G463" s="664"/>
      <c r="H463" s="664"/>
      <c r="I463" s="664"/>
      <c r="J463" s="664"/>
      <c r="K463" s="664"/>
      <c r="L463" s="664"/>
      <c r="M463" s="664"/>
      <c r="N463" s="664">
        <v>487</v>
      </c>
      <c r="O463" s="664">
        <v>16217.1</v>
      </c>
      <c r="P463" s="677"/>
      <c r="Q463" s="665">
        <v>33.300000000000004</v>
      </c>
    </row>
    <row r="464" spans="1:17" ht="14.4" customHeight="1" x14ac:dyDescent="0.3">
      <c r="A464" s="660" t="s">
        <v>2121</v>
      </c>
      <c r="B464" s="661" t="s">
        <v>1897</v>
      </c>
      <c r="C464" s="661" t="s">
        <v>1912</v>
      </c>
      <c r="D464" s="661" t="s">
        <v>1961</v>
      </c>
      <c r="E464" s="661" t="s">
        <v>1889</v>
      </c>
      <c r="F464" s="664"/>
      <c r="G464" s="664"/>
      <c r="H464" s="664"/>
      <c r="I464" s="664"/>
      <c r="J464" s="664">
        <v>100</v>
      </c>
      <c r="K464" s="664">
        <v>1951</v>
      </c>
      <c r="L464" s="664"/>
      <c r="M464" s="664">
        <v>19.510000000000002</v>
      </c>
      <c r="N464" s="664">
        <v>100</v>
      </c>
      <c r="O464" s="664">
        <v>1934</v>
      </c>
      <c r="P464" s="677"/>
      <c r="Q464" s="665">
        <v>19.34</v>
      </c>
    </row>
    <row r="465" spans="1:17" ht="14.4" customHeight="1" x14ac:dyDescent="0.3">
      <c r="A465" s="660" t="s">
        <v>2121</v>
      </c>
      <c r="B465" s="661" t="s">
        <v>1897</v>
      </c>
      <c r="C465" s="661" t="s">
        <v>1972</v>
      </c>
      <c r="D465" s="661" t="s">
        <v>1973</v>
      </c>
      <c r="E465" s="661" t="s">
        <v>1974</v>
      </c>
      <c r="F465" s="664"/>
      <c r="G465" s="664"/>
      <c r="H465" s="664"/>
      <c r="I465" s="664"/>
      <c r="J465" s="664"/>
      <c r="K465" s="664"/>
      <c r="L465" s="664"/>
      <c r="M465" s="664"/>
      <c r="N465" s="664">
        <v>1</v>
      </c>
      <c r="O465" s="664">
        <v>884.32</v>
      </c>
      <c r="P465" s="677"/>
      <c r="Q465" s="665">
        <v>884.32</v>
      </c>
    </row>
    <row r="466" spans="1:17" ht="14.4" customHeight="1" x14ac:dyDescent="0.3">
      <c r="A466" s="660" t="s">
        <v>2121</v>
      </c>
      <c r="B466" s="661" t="s">
        <v>1897</v>
      </c>
      <c r="C466" s="661" t="s">
        <v>1975</v>
      </c>
      <c r="D466" s="661" t="s">
        <v>2011</v>
      </c>
      <c r="E466" s="661" t="s">
        <v>2012</v>
      </c>
      <c r="F466" s="664">
        <v>1</v>
      </c>
      <c r="G466" s="664">
        <v>653</v>
      </c>
      <c r="H466" s="664">
        <v>1</v>
      </c>
      <c r="I466" s="664">
        <v>653</v>
      </c>
      <c r="J466" s="664"/>
      <c r="K466" s="664"/>
      <c r="L466" s="664"/>
      <c r="M466" s="664"/>
      <c r="N466" s="664"/>
      <c r="O466" s="664"/>
      <c r="P466" s="677"/>
      <c r="Q466" s="665"/>
    </row>
    <row r="467" spans="1:17" ht="14.4" customHeight="1" x14ac:dyDescent="0.3">
      <c r="A467" s="660" t="s">
        <v>2121</v>
      </c>
      <c r="B467" s="661" t="s">
        <v>1897</v>
      </c>
      <c r="C467" s="661" t="s">
        <v>1975</v>
      </c>
      <c r="D467" s="661" t="s">
        <v>2013</v>
      </c>
      <c r="E467" s="661" t="s">
        <v>2014</v>
      </c>
      <c r="F467" s="664"/>
      <c r="G467" s="664"/>
      <c r="H467" s="664"/>
      <c r="I467" s="664"/>
      <c r="J467" s="664">
        <v>1</v>
      </c>
      <c r="K467" s="664">
        <v>685</v>
      </c>
      <c r="L467" s="664"/>
      <c r="M467" s="664">
        <v>685</v>
      </c>
      <c r="N467" s="664">
        <v>1</v>
      </c>
      <c r="O467" s="664">
        <v>685</v>
      </c>
      <c r="P467" s="677"/>
      <c r="Q467" s="665">
        <v>685</v>
      </c>
    </row>
    <row r="468" spans="1:17" ht="14.4" customHeight="1" x14ac:dyDescent="0.3">
      <c r="A468" s="660" t="s">
        <v>2121</v>
      </c>
      <c r="B468" s="661" t="s">
        <v>1897</v>
      </c>
      <c r="C468" s="661" t="s">
        <v>1975</v>
      </c>
      <c r="D468" s="661" t="s">
        <v>2017</v>
      </c>
      <c r="E468" s="661" t="s">
        <v>2018</v>
      </c>
      <c r="F468" s="664">
        <v>1</v>
      </c>
      <c r="G468" s="664">
        <v>1751</v>
      </c>
      <c r="H468" s="664">
        <v>1</v>
      </c>
      <c r="I468" s="664">
        <v>1751</v>
      </c>
      <c r="J468" s="664"/>
      <c r="K468" s="664"/>
      <c r="L468" s="664"/>
      <c r="M468" s="664"/>
      <c r="N468" s="664">
        <v>1</v>
      </c>
      <c r="O468" s="664">
        <v>1760</v>
      </c>
      <c r="P468" s="677">
        <v>1.0051399200456881</v>
      </c>
      <c r="Q468" s="665">
        <v>1760</v>
      </c>
    </row>
    <row r="469" spans="1:17" ht="14.4" customHeight="1" x14ac:dyDescent="0.3">
      <c r="A469" s="660" t="s">
        <v>2121</v>
      </c>
      <c r="B469" s="661" t="s">
        <v>1897</v>
      </c>
      <c r="C469" s="661" t="s">
        <v>1975</v>
      </c>
      <c r="D469" s="661" t="s">
        <v>2025</v>
      </c>
      <c r="E469" s="661" t="s">
        <v>2026</v>
      </c>
      <c r="F469" s="664"/>
      <c r="G469" s="664"/>
      <c r="H469" s="664"/>
      <c r="I469" s="664"/>
      <c r="J469" s="664"/>
      <c r="K469" s="664"/>
      <c r="L469" s="664"/>
      <c r="M469" s="664"/>
      <c r="N469" s="664">
        <v>1</v>
      </c>
      <c r="O469" s="664">
        <v>14336</v>
      </c>
      <c r="P469" s="677"/>
      <c r="Q469" s="665">
        <v>14336</v>
      </c>
    </row>
    <row r="470" spans="1:17" ht="14.4" customHeight="1" x14ac:dyDescent="0.3">
      <c r="A470" s="660" t="s">
        <v>2121</v>
      </c>
      <c r="B470" s="661" t="s">
        <v>1897</v>
      </c>
      <c r="C470" s="661" t="s">
        <v>1975</v>
      </c>
      <c r="D470" s="661" t="s">
        <v>2044</v>
      </c>
      <c r="E470" s="661" t="s">
        <v>2045</v>
      </c>
      <c r="F470" s="664">
        <v>1</v>
      </c>
      <c r="G470" s="664">
        <v>1283</v>
      </c>
      <c r="H470" s="664">
        <v>1</v>
      </c>
      <c r="I470" s="664">
        <v>1283</v>
      </c>
      <c r="J470" s="664"/>
      <c r="K470" s="664"/>
      <c r="L470" s="664"/>
      <c r="M470" s="664"/>
      <c r="N470" s="664"/>
      <c r="O470" s="664"/>
      <c r="P470" s="677"/>
      <c r="Q470" s="665"/>
    </row>
    <row r="471" spans="1:17" ht="14.4" customHeight="1" x14ac:dyDescent="0.3">
      <c r="A471" s="660" t="s">
        <v>2121</v>
      </c>
      <c r="B471" s="661" t="s">
        <v>1897</v>
      </c>
      <c r="C471" s="661" t="s">
        <v>1975</v>
      </c>
      <c r="D471" s="661" t="s">
        <v>2046</v>
      </c>
      <c r="E471" s="661" t="s">
        <v>2047</v>
      </c>
      <c r="F471" s="664">
        <v>1</v>
      </c>
      <c r="G471" s="664">
        <v>486</v>
      </c>
      <c r="H471" s="664">
        <v>1</v>
      </c>
      <c r="I471" s="664">
        <v>486</v>
      </c>
      <c r="J471" s="664"/>
      <c r="K471" s="664"/>
      <c r="L471" s="664"/>
      <c r="M471" s="664"/>
      <c r="N471" s="664">
        <v>1</v>
      </c>
      <c r="O471" s="664">
        <v>489</v>
      </c>
      <c r="P471" s="677">
        <v>1.0061728395061729</v>
      </c>
      <c r="Q471" s="665">
        <v>489</v>
      </c>
    </row>
    <row r="472" spans="1:17" ht="14.4" customHeight="1" x14ac:dyDescent="0.3">
      <c r="A472" s="660" t="s">
        <v>2122</v>
      </c>
      <c r="B472" s="661" t="s">
        <v>1897</v>
      </c>
      <c r="C472" s="661" t="s">
        <v>1898</v>
      </c>
      <c r="D472" s="661" t="s">
        <v>1899</v>
      </c>
      <c r="E472" s="661" t="s">
        <v>977</v>
      </c>
      <c r="F472" s="664"/>
      <c r="G472" s="664"/>
      <c r="H472" s="664"/>
      <c r="I472" s="664"/>
      <c r="J472" s="664">
        <v>0.45</v>
      </c>
      <c r="K472" s="664">
        <v>890.11</v>
      </c>
      <c r="L472" s="664"/>
      <c r="M472" s="664">
        <v>1978.0222222222221</v>
      </c>
      <c r="N472" s="664">
        <v>3.65</v>
      </c>
      <c r="O472" s="664">
        <v>7219.82</v>
      </c>
      <c r="P472" s="677"/>
      <c r="Q472" s="665">
        <v>1978.0328767123287</v>
      </c>
    </row>
    <row r="473" spans="1:17" ht="14.4" customHeight="1" x14ac:dyDescent="0.3">
      <c r="A473" s="660" t="s">
        <v>2122</v>
      </c>
      <c r="B473" s="661" t="s">
        <v>1897</v>
      </c>
      <c r="C473" s="661" t="s">
        <v>1898</v>
      </c>
      <c r="D473" s="661" t="s">
        <v>1903</v>
      </c>
      <c r="E473" s="661" t="s">
        <v>1889</v>
      </c>
      <c r="F473" s="664">
        <v>0.4</v>
      </c>
      <c r="G473" s="664">
        <v>433.06</v>
      </c>
      <c r="H473" s="664">
        <v>1</v>
      </c>
      <c r="I473" s="664">
        <v>1082.6499999999999</v>
      </c>
      <c r="J473" s="664"/>
      <c r="K473" s="664"/>
      <c r="L473" s="664"/>
      <c r="M473" s="664"/>
      <c r="N473" s="664"/>
      <c r="O473" s="664"/>
      <c r="P473" s="677"/>
      <c r="Q473" s="665"/>
    </row>
    <row r="474" spans="1:17" ht="14.4" customHeight="1" x14ac:dyDescent="0.3">
      <c r="A474" s="660" t="s">
        <v>2122</v>
      </c>
      <c r="B474" s="661" t="s">
        <v>1897</v>
      </c>
      <c r="C474" s="661" t="s">
        <v>1898</v>
      </c>
      <c r="D474" s="661" t="s">
        <v>1903</v>
      </c>
      <c r="E474" s="661" t="s">
        <v>988</v>
      </c>
      <c r="F474" s="664"/>
      <c r="G474" s="664"/>
      <c r="H474" s="664"/>
      <c r="I474" s="664"/>
      <c r="J474" s="664">
        <v>0.60000000000000009</v>
      </c>
      <c r="K474" s="664">
        <v>649.59</v>
      </c>
      <c r="L474" s="664"/>
      <c r="M474" s="664">
        <v>1082.6499999999999</v>
      </c>
      <c r="N474" s="664">
        <v>0.2</v>
      </c>
      <c r="O474" s="664">
        <v>218.43</v>
      </c>
      <c r="P474" s="677"/>
      <c r="Q474" s="665">
        <v>1092.1499999999999</v>
      </c>
    </row>
    <row r="475" spans="1:17" ht="14.4" customHeight="1" x14ac:dyDescent="0.3">
      <c r="A475" s="660" t="s">
        <v>2122</v>
      </c>
      <c r="B475" s="661" t="s">
        <v>1897</v>
      </c>
      <c r="C475" s="661" t="s">
        <v>1898</v>
      </c>
      <c r="D475" s="661" t="s">
        <v>1904</v>
      </c>
      <c r="E475" s="661" t="s">
        <v>988</v>
      </c>
      <c r="F475" s="664">
        <v>40.15</v>
      </c>
      <c r="G475" s="664">
        <v>86937.660000000018</v>
      </c>
      <c r="H475" s="664">
        <v>1</v>
      </c>
      <c r="I475" s="664">
        <v>2165.321544209216</v>
      </c>
      <c r="J475" s="664">
        <v>20.049999999999997</v>
      </c>
      <c r="K475" s="664">
        <v>43673.930000000015</v>
      </c>
      <c r="L475" s="664">
        <v>0.50235916172577</v>
      </c>
      <c r="M475" s="664">
        <v>2178.250872817956</v>
      </c>
      <c r="N475" s="664">
        <v>11.4</v>
      </c>
      <c r="O475" s="664">
        <v>24901.18</v>
      </c>
      <c r="P475" s="677">
        <v>0.28642569859828287</v>
      </c>
      <c r="Q475" s="665">
        <v>2184.3140350877193</v>
      </c>
    </row>
    <row r="476" spans="1:17" ht="14.4" customHeight="1" x14ac:dyDescent="0.3">
      <c r="A476" s="660" t="s">
        <v>2122</v>
      </c>
      <c r="B476" s="661" t="s">
        <v>1897</v>
      </c>
      <c r="C476" s="661" t="s">
        <v>1898</v>
      </c>
      <c r="D476" s="661" t="s">
        <v>1905</v>
      </c>
      <c r="E476" s="661" t="s">
        <v>984</v>
      </c>
      <c r="F476" s="664">
        <v>1.5300000000000005</v>
      </c>
      <c r="G476" s="664">
        <v>1428.31</v>
      </c>
      <c r="H476" s="664">
        <v>1</v>
      </c>
      <c r="I476" s="664">
        <v>933.53594771241796</v>
      </c>
      <c r="J476" s="664">
        <v>0.35</v>
      </c>
      <c r="K476" s="664">
        <v>330.68</v>
      </c>
      <c r="L476" s="664">
        <v>0.23151836786131863</v>
      </c>
      <c r="M476" s="664">
        <v>944.80000000000007</v>
      </c>
      <c r="N476" s="664">
        <v>0.39999999999999997</v>
      </c>
      <c r="O476" s="664">
        <v>377.92</v>
      </c>
      <c r="P476" s="677">
        <v>0.26459242041293557</v>
      </c>
      <c r="Q476" s="665">
        <v>944.80000000000007</v>
      </c>
    </row>
    <row r="477" spans="1:17" ht="14.4" customHeight="1" x14ac:dyDescent="0.3">
      <c r="A477" s="660" t="s">
        <v>2122</v>
      </c>
      <c r="B477" s="661" t="s">
        <v>1897</v>
      </c>
      <c r="C477" s="661" t="s">
        <v>1912</v>
      </c>
      <c r="D477" s="661" t="s">
        <v>1917</v>
      </c>
      <c r="E477" s="661" t="s">
        <v>1889</v>
      </c>
      <c r="F477" s="664">
        <v>1190</v>
      </c>
      <c r="G477" s="664">
        <v>5419.5</v>
      </c>
      <c r="H477" s="664">
        <v>1</v>
      </c>
      <c r="I477" s="664">
        <v>4.5542016806722687</v>
      </c>
      <c r="J477" s="664">
        <v>750</v>
      </c>
      <c r="K477" s="664">
        <v>3603</v>
      </c>
      <c r="L477" s="664">
        <v>0.66482147799612512</v>
      </c>
      <c r="M477" s="664">
        <v>4.8040000000000003</v>
      </c>
      <c r="N477" s="664">
        <v>2165</v>
      </c>
      <c r="O477" s="664">
        <v>11041.5</v>
      </c>
      <c r="P477" s="677">
        <v>2.0373650705784665</v>
      </c>
      <c r="Q477" s="665">
        <v>5.0999999999999996</v>
      </c>
    </row>
    <row r="478" spans="1:17" ht="14.4" customHeight="1" x14ac:dyDescent="0.3">
      <c r="A478" s="660" t="s">
        <v>2122</v>
      </c>
      <c r="B478" s="661" t="s">
        <v>1897</v>
      </c>
      <c r="C478" s="661" t="s">
        <v>1912</v>
      </c>
      <c r="D478" s="661" t="s">
        <v>1917</v>
      </c>
      <c r="E478" s="661" t="s">
        <v>1918</v>
      </c>
      <c r="F478" s="664">
        <v>450</v>
      </c>
      <c r="G478" s="664">
        <v>2101.5</v>
      </c>
      <c r="H478" s="664">
        <v>1</v>
      </c>
      <c r="I478" s="664">
        <v>4.67</v>
      </c>
      <c r="J478" s="664">
        <v>300</v>
      </c>
      <c r="K478" s="664">
        <v>1491</v>
      </c>
      <c r="L478" s="664">
        <v>0.70949321912919339</v>
      </c>
      <c r="M478" s="664">
        <v>4.97</v>
      </c>
      <c r="N478" s="664">
        <v>660</v>
      </c>
      <c r="O478" s="664">
        <v>3438.6</v>
      </c>
      <c r="P478" s="677">
        <v>1.6362598144182727</v>
      </c>
      <c r="Q478" s="665">
        <v>5.21</v>
      </c>
    </row>
    <row r="479" spans="1:17" ht="14.4" customHeight="1" x14ac:dyDescent="0.3">
      <c r="A479" s="660" t="s">
        <v>2122</v>
      </c>
      <c r="B479" s="661" t="s">
        <v>1897</v>
      </c>
      <c r="C479" s="661" t="s">
        <v>1912</v>
      </c>
      <c r="D479" s="661" t="s">
        <v>1923</v>
      </c>
      <c r="E479" s="661" t="s">
        <v>1889</v>
      </c>
      <c r="F479" s="664">
        <v>900</v>
      </c>
      <c r="G479" s="664">
        <v>4779</v>
      </c>
      <c r="H479" s="664">
        <v>1</v>
      </c>
      <c r="I479" s="664">
        <v>5.31</v>
      </c>
      <c r="J479" s="664"/>
      <c r="K479" s="664"/>
      <c r="L479" s="664"/>
      <c r="M479" s="664"/>
      <c r="N479" s="664"/>
      <c r="O479" s="664"/>
      <c r="P479" s="677"/>
      <c r="Q479" s="665"/>
    </row>
    <row r="480" spans="1:17" ht="14.4" customHeight="1" x14ac:dyDescent="0.3">
      <c r="A480" s="660" t="s">
        <v>2122</v>
      </c>
      <c r="B480" s="661" t="s">
        <v>1897</v>
      </c>
      <c r="C480" s="661" t="s">
        <v>1912</v>
      </c>
      <c r="D480" s="661" t="s">
        <v>1929</v>
      </c>
      <c r="E480" s="661" t="s">
        <v>1889</v>
      </c>
      <c r="F480" s="664">
        <v>3630</v>
      </c>
      <c r="G480" s="664">
        <v>28504.5</v>
      </c>
      <c r="H480" s="664">
        <v>1</v>
      </c>
      <c r="I480" s="664">
        <v>7.8524793388429748</v>
      </c>
      <c r="J480" s="664">
        <v>3390</v>
      </c>
      <c r="K480" s="664">
        <v>26883.7</v>
      </c>
      <c r="L480" s="664">
        <v>0.94313880264519645</v>
      </c>
      <c r="M480" s="664">
        <v>7.9302949852507378</v>
      </c>
      <c r="N480" s="664">
        <v>3295</v>
      </c>
      <c r="O480" s="664">
        <v>25997.55</v>
      </c>
      <c r="P480" s="677">
        <v>0.91205072883228966</v>
      </c>
      <c r="Q480" s="665">
        <v>7.89</v>
      </c>
    </row>
    <row r="481" spans="1:17" ht="14.4" customHeight="1" x14ac:dyDescent="0.3">
      <c r="A481" s="660" t="s">
        <v>2122</v>
      </c>
      <c r="B481" s="661" t="s">
        <v>1897</v>
      </c>
      <c r="C481" s="661" t="s">
        <v>1912</v>
      </c>
      <c r="D481" s="661" t="s">
        <v>1929</v>
      </c>
      <c r="E481" s="661" t="s">
        <v>1930</v>
      </c>
      <c r="F481" s="664">
        <v>440</v>
      </c>
      <c r="G481" s="664">
        <v>3748.8</v>
      </c>
      <c r="H481" s="664">
        <v>1</v>
      </c>
      <c r="I481" s="664">
        <v>8.52</v>
      </c>
      <c r="J481" s="664">
        <v>740</v>
      </c>
      <c r="K481" s="664">
        <v>5853.6</v>
      </c>
      <c r="L481" s="664">
        <v>1.5614596670934699</v>
      </c>
      <c r="M481" s="664">
        <v>7.9102702702702707</v>
      </c>
      <c r="N481" s="664">
        <v>425</v>
      </c>
      <c r="O481" s="664">
        <v>3421.25</v>
      </c>
      <c r="P481" s="677">
        <v>0.91262537345283823</v>
      </c>
      <c r="Q481" s="665">
        <v>8.0500000000000007</v>
      </c>
    </row>
    <row r="482" spans="1:17" ht="14.4" customHeight="1" x14ac:dyDescent="0.3">
      <c r="A482" s="660" t="s">
        <v>2122</v>
      </c>
      <c r="B482" s="661" t="s">
        <v>1897</v>
      </c>
      <c r="C482" s="661" t="s">
        <v>1912</v>
      </c>
      <c r="D482" s="661" t="s">
        <v>1931</v>
      </c>
      <c r="E482" s="661" t="s">
        <v>1889</v>
      </c>
      <c r="F482" s="664">
        <v>307</v>
      </c>
      <c r="G482" s="664">
        <v>2600.29</v>
      </c>
      <c r="H482" s="664">
        <v>1</v>
      </c>
      <c r="I482" s="664">
        <v>8.4700000000000006</v>
      </c>
      <c r="J482" s="664">
        <v>400</v>
      </c>
      <c r="K482" s="664">
        <v>3704</v>
      </c>
      <c r="L482" s="664">
        <v>1.4244565029285194</v>
      </c>
      <c r="M482" s="664">
        <v>9.26</v>
      </c>
      <c r="N482" s="664">
        <v>140</v>
      </c>
      <c r="O482" s="664">
        <v>1318.8</v>
      </c>
      <c r="P482" s="677">
        <v>0.50717419980079148</v>
      </c>
      <c r="Q482" s="665">
        <v>9.42</v>
      </c>
    </row>
    <row r="483" spans="1:17" ht="14.4" customHeight="1" x14ac:dyDescent="0.3">
      <c r="A483" s="660" t="s">
        <v>2122</v>
      </c>
      <c r="B483" s="661" t="s">
        <v>1897</v>
      </c>
      <c r="C483" s="661" t="s">
        <v>1912</v>
      </c>
      <c r="D483" s="661" t="s">
        <v>1931</v>
      </c>
      <c r="E483" s="661" t="s">
        <v>1932</v>
      </c>
      <c r="F483" s="664"/>
      <c r="G483" s="664"/>
      <c r="H483" s="664"/>
      <c r="I483" s="664"/>
      <c r="J483" s="664">
        <v>120</v>
      </c>
      <c r="K483" s="664">
        <v>1130.4000000000001</v>
      </c>
      <c r="L483" s="664"/>
      <c r="M483" s="664">
        <v>9.42</v>
      </c>
      <c r="N483" s="664">
        <v>130</v>
      </c>
      <c r="O483" s="664">
        <v>1231.0999999999999</v>
      </c>
      <c r="P483" s="677"/>
      <c r="Q483" s="665">
        <v>9.4699999999999989</v>
      </c>
    </row>
    <row r="484" spans="1:17" ht="14.4" customHeight="1" x14ac:dyDescent="0.3">
      <c r="A484" s="660" t="s">
        <v>2122</v>
      </c>
      <c r="B484" s="661" t="s">
        <v>1897</v>
      </c>
      <c r="C484" s="661" t="s">
        <v>1912</v>
      </c>
      <c r="D484" s="661" t="s">
        <v>1937</v>
      </c>
      <c r="E484" s="661" t="s">
        <v>1938</v>
      </c>
      <c r="F484" s="664">
        <v>2000</v>
      </c>
      <c r="G484" s="664">
        <v>12380</v>
      </c>
      <c r="H484" s="664">
        <v>1</v>
      </c>
      <c r="I484" s="664">
        <v>6.19</v>
      </c>
      <c r="J484" s="664"/>
      <c r="K484" s="664"/>
      <c r="L484" s="664"/>
      <c r="M484" s="664"/>
      <c r="N484" s="664"/>
      <c r="O484" s="664"/>
      <c r="P484" s="677"/>
      <c r="Q484" s="665"/>
    </row>
    <row r="485" spans="1:17" ht="14.4" customHeight="1" x14ac:dyDescent="0.3">
      <c r="A485" s="660" t="s">
        <v>2122</v>
      </c>
      <c r="B485" s="661" t="s">
        <v>1897</v>
      </c>
      <c r="C485" s="661" t="s">
        <v>1912</v>
      </c>
      <c r="D485" s="661" t="s">
        <v>1944</v>
      </c>
      <c r="E485" s="661" t="s">
        <v>1889</v>
      </c>
      <c r="F485" s="664">
        <v>5</v>
      </c>
      <c r="G485" s="664">
        <v>10675.45</v>
      </c>
      <c r="H485" s="664">
        <v>1</v>
      </c>
      <c r="I485" s="664">
        <v>2135.09</v>
      </c>
      <c r="J485" s="664">
        <v>5</v>
      </c>
      <c r="K485" s="664">
        <v>11460.04</v>
      </c>
      <c r="L485" s="664">
        <v>1.0734947941304582</v>
      </c>
      <c r="M485" s="664">
        <v>2292.0080000000003</v>
      </c>
      <c r="N485" s="664">
        <v>5</v>
      </c>
      <c r="O485" s="664">
        <v>10967.9</v>
      </c>
      <c r="P485" s="677">
        <v>1.0273946297345777</v>
      </c>
      <c r="Q485" s="665">
        <v>2193.58</v>
      </c>
    </row>
    <row r="486" spans="1:17" ht="14.4" customHeight="1" x14ac:dyDescent="0.3">
      <c r="A486" s="660" t="s">
        <v>2122</v>
      </c>
      <c r="B486" s="661" t="s">
        <v>1897</v>
      </c>
      <c r="C486" s="661" t="s">
        <v>1912</v>
      </c>
      <c r="D486" s="661" t="s">
        <v>1944</v>
      </c>
      <c r="E486" s="661" t="s">
        <v>1945</v>
      </c>
      <c r="F486" s="664">
        <v>3</v>
      </c>
      <c r="G486" s="664">
        <v>6735.93</v>
      </c>
      <c r="H486" s="664">
        <v>1</v>
      </c>
      <c r="I486" s="664">
        <v>2245.31</v>
      </c>
      <c r="J486" s="664">
        <v>2</v>
      </c>
      <c r="K486" s="664">
        <v>4494.8999999999996</v>
      </c>
      <c r="L486" s="664">
        <v>0.6673020651936703</v>
      </c>
      <c r="M486" s="664">
        <v>2247.4499999999998</v>
      </c>
      <c r="N486" s="664">
        <v>2</v>
      </c>
      <c r="O486" s="664">
        <v>4387.16</v>
      </c>
      <c r="P486" s="677">
        <v>0.65130724339475021</v>
      </c>
      <c r="Q486" s="665">
        <v>2193.58</v>
      </c>
    </row>
    <row r="487" spans="1:17" ht="14.4" customHeight="1" x14ac:dyDescent="0.3">
      <c r="A487" s="660" t="s">
        <v>2122</v>
      </c>
      <c r="B487" s="661" t="s">
        <v>1897</v>
      </c>
      <c r="C487" s="661" t="s">
        <v>1912</v>
      </c>
      <c r="D487" s="661" t="s">
        <v>1948</v>
      </c>
      <c r="E487" s="661" t="s">
        <v>1889</v>
      </c>
      <c r="F487" s="664">
        <v>8590</v>
      </c>
      <c r="G487" s="664">
        <v>25577.56</v>
      </c>
      <c r="H487" s="664">
        <v>1</v>
      </c>
      <c r="I487" s="664">
        <v>2.9775972060535509</v>
      </c>
      <c r="J487" s="664">
        <v>9601</v>
      </c>
      <c r="K487" s="664">
        <v>29836.720000000005</v>
      </c>
      <c r="L487" s="664">
        <v>1.1665194021634591</v>
      </c>
      <c r="M487" s="664">
        <v>3.107667951255078</v>
      </c>
      <c r="N487" s="664">
        <v>12137</v>
      </c>
      <c r="O487" s="664">
        <v>39566.620000000003</v>
      </c>
      <c r="P487" s="677">
        <v>1.5469270720115602</v>
      </c>
      <c r="Q487" s="665">
        <v>3.2600000000000002</v>
      </c>
    </row>
    <row r="488" spans="1:17" ht="14.4" customHeight="1" x14ac:dyDescent="0.3">
      <c r="A488" s="660" t="s">
        <v>2122</v>
      </c>
      <c r="B488" s="661" t="s">
        <v>1897</v>
      </c>
      <c r="C488" s="661" t="s">
        <v>1912</v>
      </c>
      <c r="D488" s="661" t="s">
        <v>1948</v>
      </c>
      <c r="E488" s="661" t="s">
        <v>1949</v>
      </c>
      <c r="F488" s="664">
        <v>4062</v>
      </c>
      <c r="G488" s="664">
        <v>12457.339999999998</v>
      </c>
      <c r="H488" s="664">
        <v>1</v>
      </c>
      <c r="I488" s="664">
        <v>3.0667996061053664</v>
      </c>
      <c r="J488" s="664">
        <v>2092</v>
      </c>
      <c r="K488" s="664">
        <v>6707.08</v>
      </c>
      <c r="L488" s="664">
        <v>0.53840386470948054</v>
      </c>
      <c r="M488" s="664">
        <v>3.2060611854684513</v>
      </c>
      <c r="N488" s="664">
        <v>3219</v>
      </c>
      <c r="O488" s="664">
        <v>11008.98</v>
      </c>
      <c r="P488" s="677">
        <v>0.88373440879031973</v>
      </c>
      <c r="Q488" s="665">
        <v>3.42</v>
      </c>
    </row>
    <row r="489" spans="1:17" ht="14.4" customHeight="1" x14ac:dyDescent="0.3">
      <c r="A489" s="660" t="s">
        <v>2122</v>
      </c>
      <c r="B489" s="661" t="s">
        <v>1897</v>
      </c>
      <c r="C489" s="661" t="s">
        <v>1912</v>
      </c>
      <c r="D489" s="661" t="s">
        <v>1952</v>
      </c>
      <c r="E489" s="661" t="s">
        <v>1889</v>
      </c>
      <c r="F489" s="664"/>
      <c r="G489" s="664"/>
      <c r="H489" s="664"/>
      <c r="I489" s="664"/>
      <c r="J489" s="664">
        <v>220</v>
      </c>
      <c r="K489" s="664">
        <v>51667</v>
      </c>
      <c r="L489" s="664"/>
      <c r="M489" s="664">
        <v>234.85</v>
      </c>
      <c r="N489" s="664"/>
      <c r="O489" s="664"/>
      <c r="P489" s="677"/>
      <c r="Q489" s="665"/>
    </row>
    <row r="490" spans="1:17" ht="14.4" customHeight="1" x14ac:dyDescent="0.3">
      <c r="A490" s="660" t="s">
        <v>2122</v>
      </c>
      <c r="B490" s="661" t="s">
        <v>1897</v>
      </c>
      <c r="C490" s="661" t="s">
        <v>1912</v>
      </c>
      <c r="D490" s="661" t="s">
        <v>1956</v>
      </c>
      <c r="E490" s="661" t="s">
        <v>1889</v>
      </c>
      <c r="F490" s="664">
        <v>23021</v>
      </c>
      <c r="G490" s="664">
        <v>735752.4800000001</v>
      </c>
      <c r="H490" s="664">
        <v>1</v>
      </c>
      <c r="I490" s="664">
        <v>31.960057338951398</v>
      </c>
      <c r="J490" s="664">
        <v>13535</v>
      </c>
      <c r="K490" s="664">
        <v>448959.15</v>
      </c>
      <c r="L490" s="664">
        <v>0.61020405938692857</v>
      </c>
      <c r="M490" s="664">
        <v>33.170236424085708</v>
      </c>
      <c r="N490" s="664">
        <v>9574</v>
      </c>
      <c r="O490" s="664">
        <v>318814.19999999995</v>
      </c>
      <c r="P490" s="677">
        <v>0.43331719384758299</v>
      </c>
      <c r="Q490" s="665">
        <v>33.299999999999997</v>
      </c>
    </row>
    <row r="491" spans="1:17" ht="14.4" customHeight="1" x14ac:dyDescent="0.3">
      <c r="A491" s="660" t="s">
        <v>2122</v>
      </c>
      <c r="B491" s="661" t="s">
        <v>1897</v>
      </c>
      <c r="C491" s="661" t="s">
        <v>1912</v>
      </c>
      <c r="D491" s="661" t="s">
        <v>1956</v>
      </c>
      <c r="E491" s="661" t="s">
        <v>1957</v>
      </c>
      <c r="F491" s="664">
        <v>14387</v>
      </c>
      <c r="G491" s="664">
        <v>471157.58000000007</v>
      </c>
      <c r="H491" s="664">
        <v>1</v>
      </c>
      <c r="I491" s="664">
        <v>32.748841315076113</v>
      </c>
      <c r="J491" s="664">
        <v>3978</v>
      </c>
      <c r="K491" s="664">
        <v>132417.41999999998</v>
      </c>
      <c r="L491" s="664">
        <v>0.28104699069046063</v>
      </c>
      <c r="M491" s="664">
        <v>33.287435897435891</v>
      </c>
      <c r="N491" s="664">
        <v>3542</v>
      </c>
      <c r="O491" s="664">
        <v>118745.1</v>
      </c>
      <c r="P491" s="677">
        <v>0.252028419027027</v>
      </c>
      <c r="Q491" s="665">
        <v>33.524872953133823</v>
      </c>
    </row>
    <row r="492" spans="1:17" ht="14.4" customHeight="1" x14ac:dyDescent="0.3">
      <c r="A492" s="660" t="s">
        <v>2122</v>
      </c>
      <c r="B492" s="661" t="s">
        <v>1897</v>
      </c>
      <c r="C492" s="661" t="s">
        <v>1912</v>
      </c>
      <c r="D492" s="661" t="s">
        <v>1968</v>
      </c>
      <c r="E492" s="661" t="s">
        <v>1969</v>
      </c>
      <c r="F492" s="664"/>
      <c r="G492" s="664"/>
      <c r="H492" s="664"/>
      <c r="I492" s="664"/>
      <c r="J492" s="664"/>
      <c r="K492" s="664"/>
      <c r="L492" s="664"/>
      <c r="M492" s="664"/>
      <c r="N492" s="664">
        <v>406</v>
      </c>
      <c r="O492" s="664">
        <v>23880.92</v>
      </c>
      <c r="P492" s="677"/>
      <c r="Q492" s="665">
        <v>58.819999999999993</v>
      </c>
    </row>
    <row r="493" spans="1:17" ht="14.4" customHeight="1" x14ac:dyDescent="0.3">
      <c r="A493" s="660" t="s">
        <v>2122</v>
      </c>
      <c r="B493" s="661" t="s">
        <v>1897</v>
      </c>
      <c r="C493" s="661" t="s">
        <v>1972</v>
      </c>
      <c r="D493" s="661" t="s">
        <v>1973</v>
      </c>
      <c r="E493" s="661" t="s">
        <v>1974</v>
      </c>
      <c r="F493" s="664"/>
      <c r="G493" s="664"/>
      <c r="H493" s="664"/>
      <c r="I493" s="664"/>
      <c r="J493" s="664"/>
      <c r="K493" s="664"/>
      <c r="L493" s="664"/>
      <c r="M493" s="664"/>
      <c r="N493" s="664">
        <v>30</v>
      </c>
      <c r="O493" s="664">
        <v>26529.599999999999</v>
      </c>
      <c r="P493" s="677"/>
      <c r="Q493" s="665">
        <v>884.31999999999994</v>
      </c>
    </row>
    <row r="494" spans="1:17" ht="14.4" customHeight="1" x14ac:dyDescent="0.3">
      <c r="A494" s="660" t="s">
        <v>2122</v>
      </c>
      <c r="B494" s="661" t="s">
        <v>1897</v>
      </c>
      <c r="C494" s="661" t="s">
        <v>1975</v>
      </c>
      <c r="D494" s="661" t="s">
        <v>1976</v>
      </c>
      <c r="E494" s="661" t="s">
        <v>1977</v>
      </c>
      <c r="F494" s="664">
        <v>1</v>
      </c>
      <c r="G494" s="664">
        <v>34</v>
      </c>
      <c r="H494" s="664">
        <v>1</v>
      </c>
      <c r="I494" s="664">
        <v>34</v>
      </c>
      <c r="J494" s="664"/>
      <c r="K494" s="664"/>
      <c r="L494" s="664"/>
      <c r="M494" s="664"/>
      <c r="N494" s="664">
        <v>2</v>
      </c>
      <c r="O494" s="664">
        <v>69</v>
      </c>
      <c r="P494" s="677">
        <v>2.0294117647058822</v>
      </c>
      <c r="Q494" s="665">
        <v>34.5</v>
      </c>
    </row>
    <row r="495" spans="1:17" ht="14.4" customHeight="1" x14ac:dyDescent="0.3">
      <c r="A495" s="660" t="s">
        <v>2122</v>
      </c>
      <c r="B495" s="661" t="s">
        <v>1897</v>
      </c>
      <c r="C495" s="661" t="s">
        <v>1975</v>
      </c>
      <c r="D495" s="661" t="s">
        <v>1980</v>
      </c>
      <c r="E495" s="661" t="s">
        <v>1981</v>
      </c>
      <c r="F495" s="664">
        <v>1</v>
      </c>
      <c r="G495" s="664">
        <v>162</v>
      </c>
      <c r="H495" s="664">
        <v>1</v>
      </c>
      <c r="I495" s="664">
        <v>162</v>
      </c>
      <c r="J495" s="664"/>
      <c r="K495" s="664"/>
      <c r="L495" s="664"/>
      <c r="M495" s="664"/>
      <c r="N495" s="664"/>
      <c r="O495" s="664"/>
      <c r="P495" s="677"/>
      <c r="Q495" s="665"/>
    </row>
    <row r="496" spans="1:17" ht="14.4" customHeight="1" x14ac:dyDescent="0.3">
      <c r="A496" s="660" t="s">
        <v>2122</v>
      </c>
      <c r="B496" s="661" t="s">
        <v>1897</v>
      </c>
      <c r="C496" s="661" t="s">
        <v>1975</v>
      </c>
      <c r="D496" s="661" t="s">
        <v>810</v>
      </c>
      <c r="E496" s="661" t="s">
        <v>1988</v>
      </c>
      <c r="F496" s="664">
        <v>2</v>
      </c>
      <c r="G496" s="664">
        <v>3322</v>
      </c>
      <c r="H496" s="664">
        <v>1</v>
      </c>
      <c r="I496" s="664">
        <v>1661</v>
      </c>
      <c r="J496" s="664"/>
      <c r="K496" s="664"/>
      <c r="L496" s="664"/>
      <c r="M496" s="664"/>
      <c r="N496" s="664"/>
      <c r="O496" s="664"/>
      <c r="P496" s="677"/>
      <c r="Q496" s="665"/>
    </row>
    <row r="497" spans="1:17" ht="14.4" customHeight="1" x14ac:dyDescent="0.3">
      <c r="A497" s="660" t="s">
        <v>2122</v>
      </c>
      <c r="B497" s="661" t="s">
        <v>1897</v>
      </c>
      <c r="C497" s="661" t="s">
        <v>1975</v>
      </c>
      <c r="D497" s="661" t="s">
        <v>2003</v>
      </c>
      <c r="E497" s="661" t="s">
        <v>2004</v>
      </c>
      <c r="F497" s="664">
        <v>30</v>
      </c>
      <c r="G497" s="664">
        <v>55080</v>
      </c>
      <c r="H497" s="664">
        <v>1</v>
      </c>
      <c r="I497" s="664">
        <v>1836</v>
      </c>
      <c r="J497" s="664">
        <v>32</v>
      </c>
      <c r="K497" s="664">
        <v>58880</v>
      </c>
      <c r="L497" s="664">
        <v>1.0689905591866375</v>
      </c>
      <c r="M497" s="664">
        <v>1840</v>
      </c>
      <c r="N497" s="664">
        <v>29</v>
      </c>
      <c r="O497" s="664">
        <v>53456</v>
      </c>
      <c r="P497" s="677">
        <v>0.97051561365286854</v>
      </c>
      <c r="Q497" s="665">
        <v>1843.3103448275863</v>
      </c>
    </row>
    <row r="498" spans="1:17" ht="14.4" customHeight="1" x14ac:dyDescent="0.3">
      <c r="A498" s="660" t="s">
        <v>2122</v>
      </c>
      <c r="B498" s="661" t="s">
        <v>1897</v>
      </c>
      <c r="C498" s="661" t="s">
        <v>1975</v>
      </c>
      <c r="D498" s="661" t="s">
        <v>2011</v>
      </c>
      <c r="E498" s="661" t="s">
        <v>2012</v>
      </c>
      <c r="F498" s="664">
        <v>8</v>
      </c>
      <c r="G498" s="664">
        <v>5224</v>
      </c>
      <c r="H498" s="664">
        <v>1</v>
      </c>
      <c r="I498" s="664">
        <v>653</v>
      </c>
      <c r="J498" s="664">
        <v>7</v>
      </c>
      <c r="K498" s="664">
        <v>4578</v>
      </c>
      <c r="L498" s="664">
        <v>0.87633996937212866</v>
      </c>
      <c r="M498" s="664">
        <v>654</v>
      </c>
      <c r="N498" s="664">
        <v>7</v>
      </c>
      <c r="O498" s="664">
        <v>4599</v>
      </c>
      <c r="P498" s="677">
        <v>0.88035987748851452</v>
      </c>
      <c r="Q498" s="665">
        <v>657</v>
      </c>
    </row>
    <row r="499" spans="1:17" ht="14.4" customHeight="1" x14ac:dyDescent="0.3">
      <c r="A499" s="660" t="s">
        <v>2122</v>
      </c>
      <c r="B499" s="661" t="s">
        <v>1897</v>
      </c>
      <c r="C499" s="661" t="s">
        <v>1975</v>
      </c>
      <c r="D499" s="661" t="s">
        <v>2017</v>
      </c>
      <c r="E499" s="661" t="s">
        <v>2018</v>
      </c>
      <c r="F499" s="664">
        <v>39</v>
      </c>
      <c r="G499" s="664">
        <v>68289</v>
      </c>
      <c r="H499" s="664">
        <v>1</v>
      </c>
      <c r="I499" s="664">
        <v>1751</v>
      </c>
      <c r="J499" s="664">
        <v>30</v>
      </c>
      <c r="K499" s="664">
        <v>52620</v>
      </c>
      <c r="L499" s="664">
        <v>0.77054869744761234</v>
      </c>
      <c r="M499" s="664">
        <v>1754</v>
      </c>
      <c r="N499" s="664">
        <v>50</v>
      </c>
      <c r="O499" s="664">
        <v>87868</v>
      </c>
      <c r="P499" s="677">
        <v>1.2867079617507944</v>
      </c>
      <c r="Q499" s="665">
        <v>1757.36</v>
      </c>
    </row>
    <row r="500" spans="1:17" ht="14.4" customHeight="1" x14ac:dyDescent="0.3">
      <c r="A500" s="660" t="s">
        <v>2122</v>
      </c>
      <c r="B500" s="661" t="s">
        <v>1897</v>
      </c>
      <c r="C500" s="661" t="s">
        <v>1975</v>
      </c>
      <c r="D500" s="661" t="s">
        <v>2019</v>
      </c>
      <c r="E500" s="661" t="s">
        <v>2020</v>
      </c>
      <c r="F500" s="664">
        <v>1</v>
      </c>
      <c r="G500" s="664">
        <v>409</v>
      </c>
      <c r="H500" s="664">
        <v>1</v>
      </c>
      <c r="I500" s="664">
        <v>409</v>
      </c>
      <c r="J500" s="664"/>
      <c r="K500" s="664"/>
      <c r="L500" s="664"/>
      <c r="M500" s="664"/>
      <c r="N500" s="664"/>
      <c r="O500" s="664"/>
      <c r="P500" s="677"/>
      <c r="Q500" s="665"/>
    </row>
    <row r="501" spans="1:17" ht="14.4" customHeight="1" x14ac:dyDescent="0.3">
      <c r="A501" s="660" t="s">
        <v>2122</v>
      </c>
      <c r="B501" s="661" t="s">
        <v>1897</v>
      </c>
      <c r="C501" s="661" t="s">
        <v>1975</v>
      </c>
      <c r="D501" s="661" t="s">
        <v>2025</v>
      </c>
      <c r="E501" s="661" t="s">
        <v>2026</v>
      </c>
      <c r="F501" s="664"/>
      <c r="G501" s="664"/>
      <c r="H501" s="664"/>
      <c r="I501" s="664"/>
      <c r="J501" s="664">
        <v>42</v>
      </c>
      <c r="K501" s="664">
        <v>601776</v>
      </c>
      <c r="L501" s="664"/>
      <c r="M501" s="664">
        <v>14328</v>
      </c>
      <c r="N501" s="664">
        <v>33</v>
      </c>
      <c r="O501" s="664">
        <v>472984</v>
      </c>
      <c r="P501" s="677"/>
      <c r="Q501" s="665">
        <v>14332.848484848484</v>
      </c>
    </row>
    <row r="502" spans="1:17" ht="14.4" customHeight="1" x14ac:dyDescent="0.3">
      <c r="A502" s="660" t="s">
        <v>2122</v>
      </c>
      <c r="B502" s="661" t="s">
        <v>1897</v>
      </c>
      <c r="C502" s="661" t="s">
        <v>1975</v>
      </c>
      <c r="D502" s="661" t="s">
        <v>2031</v>
      </c>
      <c r="E502" s="661" t="s">
        <v>1889</v>
      </c>
      <c r="F502" s="664">
        <v>90</v>
      </c>
      <c r="G502" s="664">
        <v>1267116</v>
      </c>
      <c r="H502" s="664">
        <v>1</v>
      </c>
      <c r="I502" s="664">
        <v>14079.066666666668</v>
      </c>
      <c r="J502" s="664"/>
      <c r="K502" s="664"/>
      <c r="L502" s="664"/>
      <c r="M502" s="664"/>
      <c r="N502" s="664"/>
      <c r="O502" s="664"/>
      <c r="P502" s="677"/>
      <c r="Q502" s="665"/>
    </row>
    <row r="503" spans="1:17" ht="14.4" customHeight="1" x14ac:dyDescent="0.3">
      <c r="A503" s="660" t="s">
        <v>2122</v>
      </c>
      <c r="B503" s="661" t="s">
        <v>1897</v>
      </c>
      <c r="C503" s="661" t="s">
        <v>1975</v>
      </c>
      <c r="D503" s="661" t="s">
        <v>2044</v>
      </c>
      <c r="E503" s="661" t="s">
        <v>2045</v>
      </c>
      <c r="F503" s="664">
        <v>19</v>
      </c>
      <c r="G503" s="664">
        <v>24377</v>
      </c>
      <c r="H503" s="664">
        <v>1</v>
      </c>
      <c r="I503" s="664">
        <v>1283</v>
      </c>
      <c r="J503" s="664">
        <v>17</v>
      </c>
      <c r="K503" s="664">
        <v>21862</v>
      </c>
      <c r="L503" s="664">
        <v>0.89682897813512741</v>
      </c>
      <c r="M503" s="664">
        <v>1286</v>
      </c>
      <c r="N503" s="664">
        <v>23</v>
      </c>
      <c r="O503" s="664">
        <v>29650</v>
      </c>
      <c r="P503" s="677">
        <v>1.2163104565779219</v>
      </c>
      <c r="Q503" s="665">
        <v>1289.1304347826087</v>
      </c>
    </row>
    <row r="504" spans="1:17" ht="14.4" customHeight="1" x14ac:dyDescent="0.3">
      <c r="A504" s="660" t="s">
        <v>2122</v>
      </c>
      <c r="B504" s="661" t="s">
        <v>1897</v>
      </c>
      <c r="C504" s="661" t="s">
        <v>1975</v>
      </c>
      <c r="D504" s="661" t="s">
        <v>2046</v>
      </c>
      <c r="E504" s="661" t="s">
        <v>2047</v>
      </c>
      <c r="F504" s="664">
        <v>10</v>
      </c>
      <c r="G504" s="664">
        <v>4860</v>
      </c>
      <c r="H504" s="664">
        <v>1</v>
      </c>
      <c r="I504" s="664">
        <v>486</v>
      </c>
      <c r="J504" s="664">
        <v>7</v>
      </c>
      <c r="K504" s="664">
        <v>3409</v>
      </c>
      <c r="L504" s="664">
        <v>0.70144032921810695</v>
      </c>
      <c r="M504" s="664">
        <v>487</v>
      </c>
      <c r="N504" s="664">
        <v>17</v>
      </c>
      <c r="O504" s="664">
        <v>8309</v>
      </c>
      <c r="P504" s="677">
        <v>1.7096707818930041</v>
      </c>
      <c r="Q504" s="665">
        <v>488.76470588235293</v>
      </c>
    </row>
    <row r="505" spans="1:17" ht="14.4" customHeight="1" x14ac:dyDescent="0.3">
      <c r="A505" s="660" t="s">
        <v>2122</v>
      </c>
      <c r="B505" s="661" t="s">
        <v>1897</v>
      </c>
      <c r="C505" s="661" t="s">
        <v>1975</v>
      </c>
      <c r="D505" s="661" t="s">
        <v>2050</v>
      </c>
      <c r="E505" s="661" t="s">
        <v>2051</v>
      </c>
      <c r="F505" s="664"/>
      <c r="G505" s="664"/>
      <c r="H505" s="664"/>
      <c r="I505" s="664"/>
      <c r="J505" s="664">
        <v>1</v>
      </c>
      <c r="K505" s="664">
        <v>2535</v>
      </c>
      <c r="L505" s="664"/>
      <c r="M505" s="664">
        <v>2535</v>
      </c>
      <c r="N505" s="664"/>
      <c r="O505" s="664"/>
      <c r="P505" s="677"/>
      <c r="Q505" s="665"/>
    </row>
    <row r="506" spans="1:17" ht="14.4" customHeight="1" x14ac:dyDescent="0.3">
      <c r="A506" s="660" t="s">
        <v>538</v>
      </c>
      <c r="B506" s="661" t="s">
        <v>1897</v>
      </c>
      <c r="C506" s="661" t="s">
        <v>1898</v>
      </c>
      <c r="D506" s="661" t="s">
        <v>1899</v>
      </c>
      <c r="E506" s="661" t="s">
        <v>977</v>
      </c>
      <c r="F506" s="664"/>
      <c r="G506" s="664"/>
      <c r="H506" s="664"/>
      <c r="I506" s="664"/>
      <c r="J506" s="664">
        <v>0.55000000000000004</v>
      </c>
      <c r="K506" s="664">
        <v>1087.9100000000001</v>
      </c>
      <c r="L506" s="664"/>
      <c r="M506" s="664">
        <v>1978.0181818181818</v>
      </c>
      <c r="N506" s="664">
        <v>0.55000000000000004</v>
      </c>
      <c r="O506" s="664">
        <v>1087.92</v>
      </c>
      <c r="P506" s="677"/>
      <c r="Q506" s="665">
        <v>1978.0363636363636</v>
      </c>
    </row>
    <row r="507" spans="1:17" ht="14.4" customHeight="1" x14ac:dyDescent="0.3">
      <c r="A507" s="660" t="s">
        <v>538</v>
      </c>
      <c r="B507" s="661" t="s">
        <v>1897</v>
      </c>
      <c r="C507" s="661" t="s">
        <v>1898</v>
      </c>
      <c r="D507" s="661" t="s">
        <v>1903</v>
      </c>
      <c r="E507" s="661" t="s">
        <v>1889</v>
      </c>
      <c r="F507" s="664">
        <v>0.2</v>
      </c>
      <c r="G507" s="664">
        <v>216.53</v>
      </c>
      <c r="H507" s="664">
        <v>1</v>
      </c>
      <c r="I507" s="664">
        <v>1082.6499999999999</v>
      </c>
      <c r="J507" s="664">
        <v>0.2</v>
      </c>
      <c r="K507" s="664">
        <v>218.43</v>
      </c>
      <c r="L507" s="664">
        <v>1.0087747656213919</v>
      </c>
      <c r="M507" s="664">
        <v>1092.1499999999999</v>
      </c>
      <c r="N507" s="664"/>
      <c r="O507" s="664"/>
      <c r="P507" s="677"/>
      <c r="Q507" s="665"/>
    </row>
    <row r="508" spans="1:17" ht="14.4" customHeight="1" x14ac:dyDescent="0.3">
      <c r="A508" s="660" t="s">
        <v>538</v>
      </c>
      <c r="B508" s="661" t="s">
        <v>1897</v>
      </c>
      <c r="C508" s="661" t="s">
        <v>1898</v>
      </c>
      <c r="D508" s="661" t="s">
        <v>1903</v>
      </c>
      <c r="E508" s="661" t="s">
        <v>988</v>
      </c>
      <c r="F508" s="664"/>
      <c r="G508" s="664"/>
      <c r="H508" s="664"/>
      <c r="I508" s="664"/>
      <c r="J508" s="664">
        <v>1.2000000000000002</v>
      </c>
      <c r="K508" s="664">
        <v>1301.08</v>
      </c>
      <c r="L508" s="664"/>
      <c r="M508" s="664">
        <v>1084.2333333333331</v>
      </c>
      <c r="N508" s="664"/>
      <c r="O508" s="664"/>
      <c r="P508" s="677"/>
      <c r="Q508" s="665"/>
    </row>
    <row r="509" spans="1:17" ht="14.4" customHeight="1" x14ac:dyDescent="0.3">
      <c r="A509" s="660" t="s">
        <v>538</v>
      </c>
      <c r="B509" s="661" t="s">
        <v>1897</v>
      </c>
      <c r="C509" s="661" t="s">
        <v>1898</v>
      </c>
      <c r="D509" s="661" t="s">
        <v>1904</v>
      </c>
      <c r="E509" s="661" t="s">
        <v>988</v>
      </c>
      <c r="F509" s="664">
        <v>11.649999999999999</v>
      </c>
      <c r="G509" s="664">
        <v>25226</v>
      </c>
      <c r="H509" s="664">
        <v>1</v>
      </c>
      <c r="I509" s="664">
        <v>2165.3218884120174</v>
      </c>
      <c r="J509" s="664">
        <v>8.8000000000000007</v>
      </c>
      <c r="K509" s="664">
        <v>19163.079999999998</v>
      </c>
      <c r="L509" s="664">
        <v>0.75965591056846105</v>
      </c>
      <c r="M509" s="664">
        <v>2177.6227272727269</v>
      </c>
      <c r="N509" s="664">
        <v>6.1</v>
      </c>
      <c r="O509" s="664">
        <v>13324.32</v>
      </c>
      <c r="P509" s="677">
        <v>0.52819789106477444</v>
      </c>
      <c r="Q509" s="665">
        <v>2184.3147540983609</v>
      </c>
    </row>
    <row r="510" spans="1:17" ht="14.4" customHeight="1" x14ac:dyDescent="0.3">
      <c r="A510" s="660" t="s">
        <v>538</v>
      </c>
      <c r="B510" s="661" t="s">
        <v>1897</v>
      </c>
      <c r="C510" s="661" t="s">
        <v>1898</v>
      </c>
      <c r="D510" s="661" t="s">
        <v>1905</v>
      </c>
      <c r="E510" s="661" t="s">
        <v>984</v>
      </c>
      <c r="F510" s="664">
        <v>1.4500000000000004</v>
      </c>
      <c r="G510" s="664">
        <v>1358.07</v>
      </c>
      <c r="H510" s="664">
        <v>1</v>
      </c>
      <c r="I510" s="664">
        <v>936.59999999999968</v>
      </c>
      <c r="J510" s="664">
        <v>1.05</v>
      </c>
      <c r="K510" s="664">
        <v>991.63000000000011</v>
      </c>
      <c r="L510" s="664">
        <v>0.73017591140368332</v>
      </c>
      <c r="M510" s="664">
        <v>944.40952380952388</v>
      </c>
      <c r="N510" s="664">
        <v>0.5</v>
      </c>
      <c r="O510" s="664">
        <v>472.40000000000003</v>
      </c>
      <c r="P510" s="677">
        <v>0.3478465763914968</v>
      </c>
      <c r="Q510" s="665">
        <v>944.80000000000007</v>
      </c>
    </row>
    <row r="511" spans="1:17" ht="14.4" customHeight="1" x14ac:dyDescent="0.3">
      <c r="A511" s="660" t="s">
        <v>538</v>
      </c>
      <c r="B511" s="661" t="s">
        <v>1897</v>
      </c>
      <c r="C511" s="661" t="s">
        <v>1898</v>
      </c>
      <c r="D511" s="661" t="s">
        <v>1909</v>
      </c>
      <c r="E511" s="661" t="s">
        <v>1889</v>
      </c>
      <c r="F511" s="664">
        <v>0.2</v>
      </c>
      <c r="G511" s="664">
        <v>196.08</v>
      </c>
      <c r="H511" s="664">
        <v>1</v>
      </c>
      <c r="I511" s="664">
        <v>980.4</v>
      </c>
      <c r="J511" s="664"/>
      <c r="K511" s="664"/>
      <c r="L511" s="664"/>
      <c r="M511" s="664"/>
      <c r="N511" s="664"/>
      <c r="O511" s="664"/>
      <c r="P511" s="677"/>
      <c r="Q511" s="665"/>
    </row>
    <row r="512" spans="1:17" ht="14.4" customHeight="1" x14ac:dyDescent="0.3">
      <c r="A512" s="660" t="s">
        <v>538</v>
      </c>
      <c r="B512" s="661" t="s">
        <v>1897</v>
      </c>
      <c r="C512" s="661" t="s">
        <v>1898</v>
      </c>
      <c r="D512" s="661" t="s">
        <v>2123</v>
      </c>
      <c r="E512" s="661" t="s">
        <v>991</v>
      </c>
      <c r="F512" s="664"/>
      <c r="G512" s="664"/>
      <c r="H512" s="664"/>
      <c r="I512" s="664"/>
      <c r="J512" s="664"/>
      <c r="K512" s="664"/>
      <c r="L512" s="664"/>
      <c r="M512" s="664"/>
      <c r="N512" s="664">
        <v>2</v>
      </c>
      <c r="O512" s="664">
        <v>39167.599999999999</v>
      </c>
      <c r="P512" s="677"/>
      <c r="Q512" s="665">
        <v>19583.8</v>
      </c>
    </row>
    <row r="513" spans="1:17" ht="14.4" customHeight="1" x14ac:dyDescent="0.3">
      <c r="A513" s="660" t="s">
        <v>538</v>
      </c>
      <c r="B513" s="661" t="s">
        <v>1897</v>
      </c>
      <c r="C513" s="661" t="s">
        <v>1898</v>
      </c>
      <c r="D513" s="661" t="s">
        <v>2123</v>
      </c>
      <c r="E513" s="661" t="s">
        <v>2124</v>
      </c>
      <c r="F513" s="664"/>
      <c r="G513" s="664"/>
      <c r="H513" s="664"/>
      <c r="I513" s="664"/>
      <c r="J513" s="664"/>
      <c r="K513" s="664"/>
      <c r="L513" s="664"/>
      <c r="M513" s="664"/>
      <c r="N513" s="664">
        <v>0</v>
      </c>
      <c r="O513" s="664">
        <v>0</v>
      </c>
      <c r="P513" s="677"/>
      <c r="Q513" s="665"/>
    </row>
    <row r="514" spans="1:17" ht="14.4" customHeight="1" x14ac:dyDescent="0.3">
      <c r="A514" s="660" t="s">
        <v>538</v>
      </c>
      <c r="B514" s="661" t="s">
        <v>1897</v>
      </c>
      <c r="C514" s="661" t="s">
        <v>1912</v>
      </c>
      <c r="D514" s="661" t="s">
        <v>1915</v>
      </c>
      <c r="E514" s="661" t="s">
        <v>1889</v>
      </c>
      <c r="F514" s="664">
        <v>12750</v>
      </c>
      <c r="G514" s="664">
        <v>23589</v>
      </c>
      <c r="H514" s="664">
        <v>1</v>
      </c>
      <c r="I514" s="664">
        <v>1.8501176470588234</v>
      </c>
      <c r="J514" s="664">
        <v>11710</v>
      </c>
      <c r="K514" s="664">
        <v>22336</v>
      </c>
      <c r="L514" s="664">
        <v>0.94688202128110555</v>
      </c>
      <c r="M514" s="664">
        <v>1.9074295473953886</v>
      </c>
      <c r="N514" s="664">
        <v>11230</v>
      </c>
      <c r="O514" s="664">
        <v>22460</v>
      </c>
      <c r="P514" s="677">
        <v>0.95213870872016615</v>
      </c>
      <c r="Q514" s="665">
        <v>2</v>
      </c>
    </row>
    <row r="515" spans="1:17" ht="14.4" customHeight="1" x14ac:dyDescent="0.3">
      <c r="A515" s="660" t="s">
        <v>538</v>
      </c>
      <c r="B515" s="661" t="s">
        <v>1897</v>
      </c>
      <c r="C515" s="661" t="s">
        <v>1912</v>
      </c>
      <c r="D515" s="661" t="s">
        <v>1915</v>
      </c>
      <c r="E515" s="661" t="s">
        <v>1916</v>
      </c>
      <c r="F515" s="664">
        <v>5630</v>
      </c>
      <c r="G515" s="664">
        <v>10651.4</v>
      </c>
      <c r="H515" s="664">
        <v>1</v>
      </c>
      <c r="I515" s="664">
        <v>1.8919005328596803</v>
      </c>
      <c r="J515" s="664">
        <v>4885</v>
      </c>
      <c r="K515" s="664">
        <v>9612.5</v>
      </c>
      <c r="L515" s="664">
        <v>0.90246352592147516</v>
      </c>
      <c r="M515" s="664">
        <v>1.9677584442169909</v>
      </c>
      <c r="N515" s="664">
        <v>4700</v>
      </c>
      <c r="O515" s="664">
        <v>9807</v>
      </c>
      <c r="P515" s="677">
        <v>0.92072403627692134</v>
      </c>
      <c r="Q515" s="665">
        <v>2.0865957446808512</v>
      </c>
    </row>
    <row r="516" spans="1:17" ht="14.4" customHeight="1" x14ac:dyDescent="0.3">
      <c r="A516" s="660" t="s">
        <v>538</v>
      </c>
      <c r="B516" s="661" t="s">
        <v>1897</v>
      </c>
      <c r="C516" s="661" t="s">
        <v>1912</v>
      </c>
      <c r="D516" s="661" t="s">
        <v>1917</v>
      </c>
      <c r="E516" s="661" t="s">
        <v>1918</v>
      </c>
      <c r="F516" s="664">
        <v>-180</v>
      </c>
      <c r="G516" s="664">
        <v>-844.2</v>
      </c>
      <c r="H516" s="664">
        <v>1</v>
      </c>
      <c r="I516" s="664">
        <v>4.6900000000000004</v>
      </c>
      <c r="J516" s="664"/>
      <c r="K516" s="664"/>
      <c r="L516" s="664"/>
      <c r="M516" s="664"/>
      <c r="N516" s="664"/>
      <c r="O516" s="664"/>
      <c r="P516" s="677"/>
      <c r="Q516" s="665"/>
    </row>
    <row r="517" spans="1:17" ht="14.4" customHeight="1" x14ac:dyDescent="0.3">
      <c r="A517" s="660" t="s">
        <v>538</v>
      </c>
      <c r="B517" s="661" t="s">
        <v>1897</v>
      </c>
      <c r="C517" s="661" t="s">
        <v>1912</v>
      </c>
      <c r="D517" s="661" t="s">
        <v>1923</v>
      </c>
      <c r="E517" s="661" t="s">
        <v>1889</v>
      </c>
      <c r="F517" s="664">
        <v>800</v>
      </c>
      <c r="G517" s="664">
        <v>4248</v>
      </c>
      <c r="H517" s="664">
        <v>1</v>
      </c>
      <c r="I517" s="664">
        <v>5.31</v>
      </c>
      <c r="J517" s="664">
        <v>800</v>
      </c>
      <c r="K517" s="664">
        <v>4448</v>
      </c>
      <c r="L517" s="664">
        <v>1.0470809792843692</v>
      </c>
      <c r="M517" s="664">
        <v>5.56</v>
      </c>
      <c r="N517" s="664">
        <v>223</v>
      </c>
      <c r="O517" s="664">
        <v>1237.6500000000001</v>
      </c>
      <c r="P517" s="677">
        <v>0.29134887005649718</v>
      </c>
      <c r="Q517" s="665">
        <v>5.5500000000000007</v>
      </c>
    </row>
    <row r="518" spans="1:17" ht="14.4" customHeight="1" x14ac:dyDescent="0.3">
      <c r="A518" s="660" t="s">
        <v>538</v>
      </c>
      <c r="B518" s="661" t="s">
        <v>1897</v>
      </c>
      <c r="C518" s="661" t="s">
        <v>1912</v>
      </c>
      <c r="D518" s="661" t="s">
        <v>1923</v>
      </c>
      <c r="E518" s="661" t="s">
        <v>1924</v>
      </c>
      <c r="F518" s="664">
        <v>800</v>
      </c>
      <c r="G518" s="664">
        <v>4424</v>
      </c>
      <c r="H518" s="664">
        <v>1</v>
      </c>
      <c r="I518" s="664">
        <v>5.53</v>
      </c>
      <c r="J518" s="664"/>
      <c r="K518" s="664"/>
      <c r="L518" s="664"/>
      <c r="M518" s="664"/>
      <c r="N518" s="664">
        <v>3200</v>
      </c>
      <c r="O518" s="664">
        <v>18688</v>
      </c>
      <c r="P518" s="677">
        <v>4.2242314647377937</v>
      </c>
      <c r="Q518" s="665">
        <v>5.84</v>
      </c>
    </row>
    <row r="519" spans="1:17" ht="14.4" customHeight="1" x14ac:dyDescent="0.3">
      <c r="A519" s="660" t="s">
        <v>538</v>
      </c>
      <c r="B519" s="661" t="s">
        <v>1897</v>
      </c>
      <c r="C519" s="661" t="s">
        <v>1912</v>
      </c>
      <c r="D519" s="661" t="s">
        <v>1935</v>
      </c>
      <c r="E519" s="661" t="s">
        <v>1889</v>
      </c>
      <c r="F519" s="664">
        <v>9472.58</v>
      </c>
      <c r="G519" s="664">
        <v>421180.01999999996</v>
      </c>
      <c r="H519" s="664">
        <v>1</v>
      </c>
      <c r="I519" s="664">
        <v>44.463073418223964</v>
      </c>
      <c r="J519" s="664">
        <v>8733.65</v>
      </c>
      <c r="K519" s="664">
        <v>303487.66000000015</v>
      </c>
      <c r="L519" s="664">
        <v>0.72056518730399455</v>
      </c>
      <c r="M519" s="664">
        <v>34.749235428486394</v>
      </c>
      <c r="N519" s="664">
        <v>11175.89</v>
      </c>
      <c r="O519" s="664">
        <v>415719.5799999999</v>
      </c>
      <c r="P519" s="677">
        <v>0.98703537741415159</v>
      </c>
      <c r="Q519" s="665">
        <v>37.197894753795886</v>
      </c>
    </row>
    <row r="520" spans="1:17" ht="14.4" customHeight="1" x14ac:dyDescent="0.3">
      <c r="A520" s="660" t="s">
        <v>538</v>
      </c>
      <c r="B520" s="661" t="s">
        <v>1897</v>
      </c>
      <c r="C520" s="661" t="s">
        <v>1912</v>
      </c>
      <c r="D520" s="661" t="s">
        <v>1935</v>
      </c>
      <c r="E520" s="661" t="s">
        <v>1936</v>
      </c>
      <c r="F520" s="664">
        <v>5331.2999999999993</v>
      </c>
      <c r="G520" s="664">
        <v>198527.37000000008</v>
      </c>
      <c r="H520" s="664">
        <v>1</v>
      </c>
      <c r="I520" s="664">
        <v>37.238078892577818</v>
      </c>
      <c r="J520" s="664">
        <v>5772.7999999999993</v>
      </c>
      <c r="K520" s="664">
        <v>213118.88</v>
      </c>
      <c r="L520" s="664">
        <v>1.0734987321899239</v>
      </c>
      <c r="M520" s="664">
        <v>36.91776607538803</v>
      </c>
      <c r="N520" s="664">
        <v>4736.46</v>
      </c>
      <c r="O520" s="664">
        <v>172312.48</v>
      </c>
      <c r="P520" s="677">
        <v>0.8679532701208903</v>
      </c>
      <c r="Q520" s="665">
        <v>36.380013765554871</v>
      </c>
    </row>
    <row r="521" spans="1:17" ht="14.4" customHeight="1" x14ac:dyDescent="0.3">
      <c r="A521" s="660" t="s">
        <v>538</v>
      </c>
      <c r="B521" s="661" t="s">
        <v>1897</v>
      </c>
      <c r="C521" s="661" t="s">
        <v>1912</v>
      </c>
      <c r="D521" s="661" t="s">
        <v>2125</v>
      </c>
      <c r="E521" s="661" t="s">
        <v>2126</v>
      </c>
      <c r="F521" s="664"/>
      <c r="G521" s="664"/>
      <c r="H521" s="664"/>
      <c r="I521" s="664"/>
      <c r="J521" s="664">
        <v>110</v>
      </c>
      <c r="K521" s="664">
        <v>189.2</v>
      </c>
      <c r="L521" s="664"/>
      <c r="M521" s="664">
        <v>1.72</v>
      </c>
      <c r="N521" s="664"/>
      <c r="O521" s="664"/>
      <c r="P521" s="677"/>
      <c r="Q521" s="665"/>
    </row>
    <row r="522" spans="1:17" ht="14.4" customHeight="1" x14ac:dyDescent="0.3">
      <c r="A522" s="660" t="s">
        <v>538</v>
      </c>
      <c r="B522" s="661" t="s">
        <v>1897</v>
      </c>
      <c r="C522" s="661" t="s">
        <v>1912</v>
      </c>
      <c r="D522" s="661" t="s">
        <v>1948</v>
      </c>
      <c r="E522" s="661" t="s">
        <v>1889</v>
      </c>
      <c r="F522" s="664">
        <v>828</v>
      </c>
      <c r="G522" s="664">
        <v>2525.4</v>
      </c>
      <c r="H522" s="664">
        <v>1</v>
      </c>
      <c r="I522" s="664">
        <v>3.0500000000000003</v>
      </c>
      <c r="J522" s="664"/>
      <c r="K522" s="664"/>
      <c r="L522" s="664"/>
      <c r="M522" s="664"/>
      <c r="N522" s="664"/>
      <c r="O522" s="664"/>
      <c r="P522" s="677"/>
      <c r="Q522" s="665"/>
    </row>
    <row r="523" spans="1:17" ht="14.4" customHeight="1" x14ac:dyDescent="0.3">
      <c r="A523" s="660" t="s">
        <v>538</v>
      </c>
      <c r="B523" s="661" t="s">
        <v>1897</v>
      </c>
      <c r="C523" s="661" t="s">
        <v>1912</v>
      </c>
      <c r="D523" s="661" t="s">
        <v>1948</v>
      </c>
      <c r="E523" s="661" t="s">
        <v>1949</v>
      </c>
      <c r="F523" s="664">
        <v>625</v>
      </c>
      <c r="G523" s="664">
        <v>1918.75</v>
      </c>
      <c r="H523" s="664">
        <v>1</v>
      </c>
      <c r="I523" s="664">
        <v>3.07</v>
      </c>
      <c r="J523" s="664"/>
      <c r="K523" s="664"/>
      <c r="L523" s="664"/>
      <c r="M523" s="664"/>
      <c r="N523" s="664"/>
      <c r="O523" s="664"/>
      <c r="P523" s="677"/>
      <c r="Q523" s="665"/>
    </row>
    <row r="524" spans="1:17" ht="14.4" customHeight="1" x14ac:dyDescent="0.3">
      <c r="A524" s="660" t="s">
        <v>538</v>
      </c>
      <c r="B524" s="661" t="s">
        <v>1897</v>
      </c>
      <c r="C524" s="661" t="s">
        <v>1912</v>
      </c>
      <c r="D524" s="661" t="s">
        <v>1956</v>
      </c>
      <c r="E524" s="661" t="s">
        <v>1889</v>
      </c>
      <c r="F524" s="664">
        <v>8384</v>
      </c>
      <c r="G524" s="664">
        <v>265798.40000000002</v>
      </c>
      <c r="H524" s="664">
        <v>1</v>
      </c>
      <c r="I524" s="664">
        <v>31.703053435114505</v>
      </c>
      <c r="J524" s="664">
        <v>7496</v>
      </c>
      <c r="K524" s="664">
        <v>248884.07000000004</v>
      </c>
      <c r="L524" s="664">
        <v>0.93636406389203253</v>
      </c>
      <c r="M524" s="664">
        <v>33.202250533617935</v>
      </c>
      <c r="N524" s="664">
        <v>4409</v>
      </c>
      <c r="O524" s="664">
        <v>146819.70000000001</v>
      </c>
      <c r="P524" s="677">
        <v>0.55237239953287909</v>
      </c>
      <c r="Q524" s="665">
        <v>33.300000000000004</v>
      </c>
    </row>
    <row r="525" spans="1:17" ht="14.4" customHeight="1" x14ac:dyDescent="0.3">
      <c r="A525" s="660" t="s">
        <v>538</v>
      </c>
      <c r="B525" s="661" t="s">
        <v>1897</v>
      </c>
      <c r="C525" s="661" t="s">
        <v>1912</v>
      </c>
      <c r="D525" s="661" t="s">
        <v>1956</v>
      </c>
      <c r="E525" s="661" t="s">
        <v>1957</v>
      </c>
      <c r="F525" s="664">
        <v>5366</v>
      </c>
      <c r="G525" s="664">
        <v>175750.46</v>
      </c>
      <c r="H525" s="664">
        <v>1</v>
      </c>
      <c r="I525" s="664">
        <v>32.752601565411851</v>
      </c>
      <c r="J525" s="664">
        <v>6504</v>
      </c>
      <c r="K525" s="664">
        <v>216542.58000000002</v>
      </c>
      <c r="L525" s="664">
        <v>1.2321024935012974</v>
      </c>
      <c r="M525" s="664">
        <v>33.293754612546131</v>
      </c>
      <c r="N525" s="664">
        <v>1748</v>
      </c>
      <c r="O525" s="664">
        <v>58645.399999999994</v>
      </c>
      <c r="P525" s="677">
        <v>0.33368561311304673</v>
      </c>
      <c r="Q525" s="665">
        <v>33.549999999999997</v>
      </c>
    </row>
    <row r="526" spans="1:17" ht="14.4" customHeight="1" x14ac:dyDescent="0.3">
      <c r="A526" s="660" t="s">
        <v>538</v>
      </c>
      <c r="B526" s="661" t="s">
        <v>1897</v>
      </c>
      <c r="C526" s="661" t="s">
        <v>1912</v>
      </c>
      <c r="D526" s="661" t="s">
        <v>1963</v>
      </c>
      <c r="E526" s="661" t="s">
        <v>1889</v>
      </c>
      <c r="F526" s="664">
        <v>925</v>
      </c>
      <c r="G526" s="664">
        <v>11528.75</v>
      </c>
      <c r="H526" s="664">
        <v>1</v>
      </c>
      <c r="I526" s="664">
        <v>12.463513513513513</v>
      </c>
      <c r="J526" s="664"/>
      <c r="K526" s="664"/>
      <c r="L526" s="664"/>
      <c r="M526" s="664"/>
      <c r="N526" s="664"/>
      <c r="O526" s="664"/>
      <c r="P526" s="677"/>
      <c r="Q526" s="665"/>
    </row>
    <row r="527" spans="1:17" ht="14.4" customHeight="1" x14ac:dyDescent="0.3">
      <c r="A527" s="660" t="s">
        <v>538</v>
      </c>
      <c r="B527" s="661" t="s">
        <v>1897</v>
      </c>
      <c r="C527" s="661" t="s">
        <v>1912</v>
      </c>
      <c r="D527" s="661" t="s">
        <v>1908</v>
      </c>
      <c r="E527" s="661" t="s">
        <v>1889</v>
      </c>
      <c r="F527" s="664"/>
      <c r="G527" s="664"/>
      <c r="H527" s="664"/>
      <c r="I527" s="664"/>
      <c r="J527" s="664"/>
      <c r="K527" s="664"/>
      <c r="L527" s="664"/>
      <c r="M527" s="664"/>
      <c r="N527" s="664">
        <v>700</v>
      </c>
      <c r="O527" s="664">
        <v>8750</v>
      </c>
      <c r="P527" s="677"/>
      <c r="Q527" s="665">
        <v>12.5</v>
      </c>
    </row>
    <row r="528" spans="1:17" ht="14.4" customHeight="1" x14ac:dyDescent="0.3">
      <c r="A528" s="660" t="s">
        <v>538</v>
      </c>
      <c r="B528" s="661" t="s">
        <v>1897</v>
      </c>
      <c r="C528" s="661" t="s">
        <v>1972</v>
      </c>
      <c r="D528" s="661" t="s">
        <v>1973</v>
      </c>
      <c r="E528" s="661" t="s">
        <v>1974</v>
      </c>
      <c r="F528" s="664">
        <v>2</v>
      </c>
      <c r="G528" s="664">
        <v>1768.64</v>
      </c>
      <c r="H528" s="664">
        <v>1</v>
      </c>
      <c r="I528" s="664">
        <v>884.32</v>
      </c>
      <c r="J528" s="664"/>
      <c r="K528" s="664"/>
      <c r="L528" s="664"/>
      <c r="M528" s="664"/>
      <c r="N528" s="664">
        <v>13</v>
      </c>
      <c r="O528" s="664">
        <v>11496.16</v>
      </c>
      <c r="P528" s="677">
        <v>6.4999999999999991</v>
      </c>
      <c r="Q528" s="665">
        <v>884.31999999999994</v>
      </c>
    </row>
    <row r="529" spans="1:17" ht="14.4" customHeight="1" x14ac:dyDescent="0.3">
      <c r="A529" s="660" t="s">
        <v>538</v>
      </c>
      <c r="B529" s="661" t="s">
        <v>1897</v>
      </c>
      <c r="C529" s="661" t="s">
        <v>1975</v>
      </c>
      <c r="D529" s="661" t="s">
        <v>1978</v>
      </c>
      <c r="E529" s="661" t="s">
        <v>1979</v>
      </c>
      <c r="F529" s="664"/>
      <c r="G529" s="664"/>
      <c r="H529" s="664"/>
      <c r="I529" s="664"/>
      <c r="J529" s="664"/>
      <c r="K529" s="664"/>
      <c r="L529" s="664"/>
      <c r="M529" s="664"/>
      <c r="N529" s="664">
        <v>1</v>
      </c>
      <c r="O529" s="664">
        <v>423</v>
      </c>
      <c r="P529" s="677"/>
      <c r="Q529" s="665">
        <v>423</v>
      </c>
    </row>
    <row r="530" spans="1:17" ht="14.4" customHeight="1" x14ac:dyDescent="0.3">
      <c r="A530" s="660" t="s">
        <v>538</v>
      </c>
      <c r="B530" s="661" t="s">
        <v>1897</v>
      </c>
      <c r="C530" s="661" t="s">
        <v>1975</v>
      </c>
      <c r="D530" s="661" t="s">
        <v>1991</v>
      </c>
      <c r="E530" s="661" t="s">
        <v>1992</v>
      </c>
      <c r="F530" s="664">
        <v>1</v>
      </c>
      <c r="G530" s="664">
        <v>1961</v>
      </c>
      <c r="H530" s="664">
        <v>1</v>
      </c>
      <c r="I530" s="664">
        <v>1961</v>
      </c>
      <c r="J530" s="664">
        <v>1</v>
      </c>
      <c r="K530" s="664">
        <v>1965</v>
      </c>
      <c r="L530" s="664">
        <v>1.0020397756246813</v>
      </c>
      <c r="M530" s="664">
        <v>1965</v>
      </c>
      <c r="N530" s="664"/>
      <c r="O530" s="664"/>
      <c r="P530" s="677"/>
      <c r="Q530" s="665"/>
    </row>
    <row r="531" spans="1:17" ht="14.4" customHeight="1" x14ac:dyDescent="0.3">
      <c r="A531" s="660" t="s">
        <v>538</v>
      </c>
      <c r="B531" s="661" t="s">
        <v>1897</v>
      </c>
      <c r="C531" s="661" t="s">
        <v>1975</v>
      </c>
      <c r="D531" s="661" t="s">
        <v>2007</v>
      </c>
      <c r="E531" s="661" t="s">
        <v>2008</v>
      </c>
      <c r="F531" s="664">
        <v>1</v>
      </c>
      <c r="G531" s="664">
        <v>1166</v>
      </c>
      <c r="H531" s="664">
        <v>1</v>
      </c>
      <c r="I531" s="664">
        <v>1166</v>
      </c>
      <c r="J531" s="664"/>
      <c r="K531" s="664"/>
      <c r="L531" s="664"/>
      <c r="M531" s="664"/>
      <c r="N531" s="664"/>
      <c r="O531" s="664"/>
      <c r="P531" s="677"/>
      <c r="Q531" s="665"/>
    </row>
    <row r="532" spans="1:17" ht="14.4" customHeight="1" x14ac:dyDescent="0.3">
      <c r="A532" s="660" t="s">
        <v>538</v>
      </c>
      <c r="B532" s="661" t="s">
        <v>1897</v>
      </c>
      <c r="C532" s="661" t="s">
        <v>1975</v>
      </c>
      <c r="D532" s="661" t="s">
        <v>2017</v>
      </c>
      <c r="E532" s="661" t="s">
        <v>2018</v>
      </c>
      <c r="F532" s="664">
        <v>66</v>
      </c>
      <c r="G532" s="664">
        <v>115566</v>
      </c>
      <c r="H532" s="664">
        <v>1</v>
      </c>
      <c r="I532" s="664">
        <v>1751</v>
      </c>
      <c r="J532" s="664">
        <v>92</v>
      </c>
      <c r="K532" s="664">
        <v>161368</v>
      </c>
      <c r="L532" s="664">
        <v>1.3963276396171884</v>
      </c>
      <c r="M532" s="664">
        <v>1754</v>
      </c>
      <c r="N532" s="664">
        <v>94</v>
      </c>
      <c r="O532" s="664">
        <v>165344</v>
      </c>
      <c r="P532" s="677">
        <v>1.4307322222799093</v>
      </c>
      <c r="Q532" s="665">
        <v>1758.9787234042553</v>
      </c>
    </row>
    <row r="533" spans="1:17" ht="14.4" customHeight="1" x14ac:dyDescent="0.3">
      <c r="A533" s="660" t="s">
        <v>538</v>
      </c>
      <c r="B533" s="661" t="s">
        <v>1897</v>
      </c>
      <c r="C533" s="661" t="s">
        <v>1975</v>
      </c>
      <c r="D533" s="661" t="s">
        <v>2019</v>
      </c>
      <c r="E533" s="661" t="s">
        <v>2020</v>
      </c>
      <c r="F533" s="664"/>
      <c r="G533" s="664"/>
      <c r="H533" s="664"/>
      <c r="I533" s="664"/>
      <c r="J533" s="664"/>
      <c r="K533" s="664"/>
      <c r="L533" s="664"/>
      <c r="M533" s="664"/>
      <c r="N533" s="664">
        <v>1</v>
      </c>
      <c r="O533" s="664">
        <v>412</v>
      </c>
      <c r="P533" s="677"/>
      <c r="Q533" s="665">
        <v>412</v>
      </c>
    </row>
    <row r="534" spans="1:17" ht="14.4" customHeight="1" x14ac:dyDescent="0.3">
      <c r="A534" s="660" t="s">
        <v>538</v>
      </c>
      <c r="B534" s="661" t="s">
        <v>1897</v>
      </c>
      <c r="C534" s="661" t="s">
        <v>1975</v>
      </c>
      <c r="D534" s="661" t="s">
        <v>2025</v>
      </c>
      <c r="E534" s="661" t="s">
        <v>2026</v>
      </c>
      <c r="F534" s="664"/>
      <c r="G534" s="664"/>
      <c r="H534" s="664"/>
      <c r="I534" s="664"/>
      <c r="J534" s="664">
        <v>31</v>
      </c>
      <c r="K534" s="664">
        <v>444168</v>
      </c>
      <c r="L534" s="664"/>
      <c r="M534" s="664">
        <v>14328</v>
      </c>
      <c r="N534" s="664">
        <v>14</v>
      </c>
      <c r="O534" s="664">
        <v>200680</v>
      </c>
      <c r="P534" s="677"/>
      <c r="Q534" s="665">
        <v>14334.285714285714</v>
      </c>
    </row>
    <row r="535" spans="1:17" ht="14.4" customHeight="1" x14ac:dyDescent="0.3">
      <c r="A535" s="660" t="s">
        <v>538</v>
      </c>
      <c r="B535" s="661" t="s">
        <v>1897</v>
      </c>
      <c r="C535" s="661" t="s">
        <v>1975</v>
      </c>
      <c r="D535" s="661" t="s">
        <v>2127</v>
      </c>
      <c r="E535" s="661" t="s">
        <v>2128</v>
      </c>
      <c r="F535" s="664"/>
      <c r="G535" s="664"/>
      <c r="H535" s="664"/>
      <c r="I535" s="664"/>
      <c r="J535" s="664"/>
      <c r="K535" s="664"/>
      <c r="L535" s="664"/>
      <c r="M535" s="664"/>
      <c r="N535" s="664">
        <v>4</v>
      </c>
      <c r="O535" s="664">
        <v>0</v>
      </c>
      <c r="P535" s="677"/>
      <c r="Q535" s="665">
        <v>0</v>
      </c>
    </row>
    <row r="536" spans="1:17" ht="14.4" customHeight="1" x14ac:dyDescent="0.3">
      <c r="A536" s="660" t="s">
        <v>538</v>
      </c>
      <c r="B536" s="661" t="s">
        <v>1897</v>
      </c>
      <c r="C536" s="661" t="s">
        <v>1975</v>
      </c>
      <c r="D536" s="661" t="s">
        <v>2029</v>
      </c>
      <c r="E536" s="661" t="s">
        <v>2030</v>
      </c>
      <c r="F536" s="664">
        <v>1</v>
      </c>
      <c r="G536" s="664">
        <v>0</v>
      </c>
      <c r="H536" s="664"/>
      <c r="I536" s="664">
        <v>0</v>
      </c>
      <c r="J536" s="664"/>
      <c r="K536" s="664"/>
      <c r="L536" s="664"/>
      <c r="M536" s="664"/>
      <c r="N536" s="664"/>
      <c r="O536" s="664"/>
      <c r="P536" s="677"/>
      <c r="Q536" s="665"/>
    </row>
    <row r="537" spans="1:17" ht="14.4" customHeight="1" x14ac:dyDescent="0.3">
      <c r="A537" s="660" t="s">
        <v>538</v>
      </c>
      <c r="B537" s="661" t="s">
        <v>1897</v>
      </c>
      <c r="C537" s="661" t="s">
        <v>1975</v>
      </c>
      <c r="D537" s="661" t="s">
        <v>2031</v>
      </c>
      <c r="E537" s="661" t="s">
        <v>1889</v>
      </c>
      <c r="F537" s="664">
        <v>32</v>
      </c>
      <c r="G537" s="664">
        <v>453056</v>
      </c>
      <c r="H537" s="664">
        <v>1</v>
      </c>
      <c r="I537" s="664">
        <v>14158</v>
      </c>
      <c r="J537" s="664"/>
      <c r="K537" s="664"/>
      <c r="L537" s="664"/>
      <c r="M537" s="664"/>
      <c r="N537" s="664"/>
      <c r="O537" s="664"/>
      <c r="P537" s="677"/>
      <c r="Q537" s="665"/>
    </row>
    <row r="538" spans="1:17" ht="14.4" customHeight="1" x14ac:dyDescent="0.3">
      <c r="A538" s="660" t="s">
        <v>538</v>
      </c>
      <c r="B538" s="661" t="s">
        <v>1897</v>
      </c>
      <c r="C538" s="661" t="s">
        <v>1975</v>
      </c>
      <c r="D538" s="661" t="s">
        <v>2038</v>
      </c>
      <c r="E538" s="661" t="s">
        <v>2039</v>
      </c>
      <c r="F538" s="664">
        <v>304</v>
      </c>
      <c r="G538" s="664">
        <v>590672</v>
      </c>
      <c r="H538" s="664">
        <v>1</v>
      </c>
      <c r="I538" s="664">
        <v>1943</v>
      </c>
      <c r="J538" s="664">
        <v>270</v>
      </c>
      <c r="K538" s="664">
        <v>526230</v>
      </c>
      <c r="L538" s="664">
        <v>0.89090053362949317</v>
      </c>
      <c r="M538" s="664">
        <v>1949</v>
      </c>
      <c r="N538" s="664">
        <v>294</v>
      </c>
      <c r="O538" s="664">
        <v>575393</v>
      </c>
      <c r="P538" s="677">
        <v>0.97413285207357048</v>
      </c>
      <c r="Q538" s="665">
        <v>1957.1190476190477</v>
      </c>
    </row>
    <row r="539" spans="1:17" ht="14.4" customHeight="1" x14ac:dyDescent="0.3">
      <c r="A539" s="660" t="s">
        <v>538</v>
      </c>
      <c r="B539" s="661" t="s">
        <v>1897</v>
      </c>
      <c r="C539" s="661" t="s">
        <v>1975</v>
      </c>
      <c r="D539" s="661" t="s">
        <v>2040</v>
      </c>
      <c r="E539" s="661" t="s">
        <v>2041</v>
      </c>
      <c r="F539" s="664">
        <v>214</v>
      </c>
      <c r="G539" s="664">
        <v>89238</v>
      </c>
      <c r="H539" s="664">
        <v>1</v>
      </c>
      <c r="I539" s="664">
        <v>417</v>
      </c>
      <c r="J539" s="664">
        <v>185</v>
      </c>
      <c r="K539" s="664">
        <v>77330</v>
      </c>
      <c r="L539" s="664">
        <v>0.86655908917725633</v>
      </c>
      <c r="M539" s="664">
        <v>418</v>
      </c>
      <c r="N539" s="664">
        <v>182</v>
      </c>
      <c r="O539" s="664">
        <v>76358</v>
      </c>
      <c r="P539" s="677">
        <v>0.85566686837445927</v>
      </c>
      <c r="Q539" s="665">
        <v>419.54945054945057</v>
      </c>
    </row>
    <row r="540" spans="1:17" ht="14.4" customHeight="1" x14ac:dyDescent="0.3">
      <c r="A540" s="660" t="s">
        <v>538</v>
      </c>
      <c r="B540" s="661" t="s">
        <v>1897</v>
      </c>
      <c r="C540" s="661" t="s">
        <v>1975</v>
      </c>
      <c r="D540" s="661" t="s">
        <v>2042</v>
      </c>
      <c r="E540" s="661" t="s">
        <v>2043</v>
      </c>
      <c r="F540" s="664"/>
      <c r="G540" s="664"/>
      <c r="H540" s="664"/>
      <c r="I540" s="664"/>
      <c r="J540" s="664"/>
      <c r="K540" s="664"/>
      <c r="L540" s="664"/>
      <c r="M540" s="664"/>
      <c r="N540" s="664">
        <v>0</v>
      </c>
      <c r="O540" s="664">
        <v>0</v>
      </c>
      <c r="P540" s="677"/>
      <c r="Q540" s="665"/>
    </row>
    <row r="541" spans="1:17" ht="14.4" customHeight="1" x14ac:dyDescent="0.3">
      <c r="A541" s="660" t="s">
        <v>538</v>
      </c>
      <c r="B541" s="661" t="s">
        <v>1897</v>
      </c>
      <c r="C541" s="661" t="s">
        <v>1975</v>
      </c>
      <c r="D541" s="661" t="s">
        <v>2044</v>
      </c>
      <c r="E541" s="661" t="s">
        <v>2045</v>
      </c>
      <c r="F541" s="664">
        <v>2</v>
      </c>
      <c r="G541" s="664">
        <v>2566</v>
      </c>
      <c r="H541" s="664">
        <v>1</v>
      </c>
      <c r="I541" s="664">
        <v>1283</v>
      </c>
      <c r="J541" s="664"/>
      <c r="K541" s="664"/>
      <c r="L541" s="664"/>
      <c r="M541" s="664"/>
      <c r="N541" s="664"/>
      <c r="O541" s="664"/>
      <c r="P541" s="677"/>
      <c r="Q541" s="665"/>
    </row>
    <row r="542" spans="1:17" ht="14.4" customHeight="1" x14ac:dyDescent="0.3">
      <c r="A542" s="660" t="s">
        <v>538</v>
      </c>
      <c r="B542" s="661" t="s">
        <v>1897</v>
      </c>
      <c r="C542" s="661" t="s">
        <v>1975</v>
      </c>
      <c r="D542" s="661" t="s">
        <v>2050</v>
      </c>
      <c r="E542" s="661" t="s">
        <v>2051</v>
      </c>
      <c r="F542" s="664">
        <v>2</v>
      </c>
      <c r="G542" s="664">
        <v>5058</v>
      </c>
      <c r="H542" s="664">
        <v>1</v>
      </c>
      <c r="I542" s="664">
        <v>2529</v>
      </c>
      <c r="J542" s="664"/>
      <c r="K542" s="664"/>
      <c r="L542" s="664"/>
      <c r="M542" s="664"/>
      <c r="N542" s="664">
        <v>1</v>
      </c>
      <c r="O542" s="664">
        <v>2535</v>
      </c>
      <c r="P542" s="677">
        <v>0.50118623962040332</v>
      </c>
      <c r="Q542" s="665">
        <v>2535</v>
      </c>
    </row>
    <row r="543" spans="1:17" ht="14.4" customHeight="1" x14ac:dyDescent="0.3">
      <c r="A543" s="660" t="s">
        <v>538</v>
      </c>
      <c r="B543" s="661" t="s">
        <v>1897</v>
      </c>
      <c r="C543" s="661" t="s">
        <v>1975</v>
      </c>
      <c r="D543" s="661" t="s">
        <v>2056</v>
      </c>
      <c r="E543" s="661" t="s">
        <v>2057</v>
      </c>
      <c r="F543" s="664">
        <v>12</v>
      </c>
      <c r="G543" s="664">
        <v>11652</v>
      </c>
      <c r="H543" s="664">
        <v>1</v>
      </c>
      <c r="I543" s="664">
        <v>971</v>
      </c>
      <c r="J543" s="664">
        <v>11</v>
      </c>
      <c r="K543" s="664">
        <v>10802</v>
      </c>
      <c r="L543" s="664">
        <v>0.92705115001716443</v>
      </c>
      <c r="M543" s="664">
        <v>982</v>
      </c>
      <c r="N543" s="664">
        <v>11</v>
      </c>
      <c r="O543" s="664">
        <v>10916</v>
      </c>
      <c r="P543" s="677">
        <v>0.93683487813250943</v>
      </c>
      <c r="Q543" s="665">
        <v>992.36363636363637</v>
      </c>
    </row>
    <row r="544" spans="1:17" ht="14.4" customHeight="1" x14ac:dyDescent="0.3">
      <c r="A544" s="660" t="s">
        <v>538</v>
      </c>
      <c r="B544" s="661" t="s">
        <v>2129</v>
      </c>
      <c r="C544" s="661" t="s">
        <v>1898</v>
      </c>
      <c r="D544" s="661" t="s">
        <v>2130</v>
      </c>
      <c r="E544" s="661" t="s">
        <v>2131</v>
      </c>
      <c r="F544" s="664"/>
      <c r="G544" s="664"/>
      <c r="H544" s="664"/>
      <c r="I544" s="664"/>
      <c r="J544" s="664">
        <v>1.8</v>
      </c>
      <c r="K544" s="664">
        <v>683.56</v>
      </c>
      <c r="L544" s="664"/>
      <c r="M544" s="664">
        <v>379.75555555555553</v>
      </c>
      <c r="N544" s="664"/>
      <c r="O544" s="664"/>
      <c r="P544" s="677"/>
      <c r="Q544" s="665"/>
    </row>
    <row r="545" spans="1:17" ht="14.4" customHeight="1" x14ac:dyDescent="0.3">
      <c r="A545" s="660" t="s">
        <v>538</v>
      </c>
      <c r="B545" s="661" t="s">
        <v>2129</v>
      </c>
      <c r="C545" s="661" t="s">
        <v>1898</v>
      </c>
      <c r="D545" s="661" t="s">
        <v>2123</v>
      </c>
      <c r="E545" s="661" t="s">
        <v>991</v>
      </c>
      <c r="F545" s="664"/>
      <c r="G545" s="664"/>
      <c r="H545" s="664"/>
      <c r="I545" s="664"/>
      <c r="J545" s="664"/>
      <c r="K545" s="664"/>
      <c r="L545" s="664"/>
      <c r="M545" s="664"/>
      <c r="N545" s="664">
        <v>21.5</v>
      </c>
      <c r="O545" s="664">
        <v>426475.03</v>
      </c>
      <c r="P545" s="677"/>
      <c r="Q545" s="665">
        <v>19836.047906976746</v>
      </c>
    </row>
    <row r="546" spans="1:17" ht="14.4" customHeight="1" x14ac:dyDescent="0.3">
      <c r="A546" s="660" t="s">
        <v>538</v>
      </c>
      <c r="B546" s="661" t="s">
        <v>2129</v>
      </c>
      <c r="C546" s="661" t="s">
        <v>1898</v>
      </c>
      <c r="D546" s="661" t="s">
        <v>2123</v>
      </c>
      <c r="E546" s="661" t="s">
        <v>2124</v>
      </c>
      <c r="F546" s="664"/>
      <c r="G546" s="664"/>
      <c r="H546" s="664"/>
      <c r="I546" s="664"/>
      <c r="J546" s="664"/>
      <c r="K546" s="664"/>
      <c r="L546" s="664"/>
      <c r="M546" s="664"/>
      <c r="N546" s="664">
        <v>0</v>
      </c>
      <c r="O546" s="664">
        <v>7.2759576141834259E-11</v>
      </c>
      <c r="P546" s="677"/>
      <c r="Q546" s="665"/>
    </row>
    <row r="547" spans="1:17" ht="14.4" customHeight="1" x14ac:dyDescent="0.3">
      <c r="A547" s="660" t="s">
        <v>538</v>
      </c>
      <c r="B547" s="661" t="s">
        <v>2129</v>
      </c>
      <c r="C547" s="661" t="s">
        <v>1912</v>
      </c>
      <c r="D547" s="661" t="s">
        <v>2125</v>
      </c>
      <c r="E547" s="661" t="s">
        <v>1889</v>
      </c>
      <c r="F547" s="664">
        <v>16910</v>
      </c>
      <c r="G547" s="664">
        <v>27796.199999999997</v>
      </c>
      <c r="H547" s="664">
        <v>1</v>
      </c>
      <c r="I547" s="664">
        <v>1.6437729154346539</v>
      </c>
      <c r="J547" s="664">
        <v>9140</v>
      </c>
      <c r="K547" s="664">
        <v>15697.8</v>
      </c>
      <c r="L547" s="664">
        <v>0.56474626028018227</v>
      </c>
      <c r="M547" s="664">
        <v>1.7174835886214441</v>
      </c>
      <c r="N547" s="664">
        <v>9736</v>
      </c>
      <c r="O547" s="664">
        <v>15045.66</v>
      </c>
      <c r="P547" s="677">
        <v>0.54128477993394786</v>
      </c>
      <c r="Q547" s="665">
        <v>1.5453635990139687</v>
      </c>
    </row>
    <row r="548" spans="1:17" ht="14.4" customHeight="1" x14ac:dyDescent="0.3">
      <c r="A548" s="660" t="s">
        <v>538</v>
      </c>
      <c r="B548" s="661" t="s">
        <v>2129</v>
      </c>
      <c r="C548" s="661" t="s">
        <v>1912</v>
      </c>
      <c r="D548" s="661" t="s">
        <v>2125</v>
      </c>
      <c r="E548" s="661" t="s">
        <v>2126</v>
      </c>
      <c r="F548" s="664">
        <v>4950</v>
      </c>
      <c r="G548" s="664">
        <v>8356</v>
      </c>
      <c r="H548" s="664">
        <v>1</v>
      </c>
      <c r="I548" s="664">
        <v>1.6880808080808081</v>
      </c>
      <c r="J548" s="664">
        <v>2070</v>
      </c>
      <c r="K548" s="664">
        <v>3377.7</v>
      </c>
      <c r="L548" s="664">
        <v>0.40422450933460985</v>
      </c>
      <c r="M548" s="664">
        <v>1.6317391304347826</v>
      </c>
      <c r="N548" s="664">
        <v>3430</v>
      </c>
      <c r="O548" s="664">
        <v>5350.8</v>
      </c>
      <c r="P548" s="677">
        <v>0.64035423647678313</v>
      </c>
      <c r="Q548" s="665">
        <v>1.56</v>
      </c>
    </row>
    <row r="549" spans="1:17" ht="14.4" customHeight="1" x14ac:dyDescent="0.3">
      <c r="A549" s="660" t="s">
        <v>538</v>
      </c>
      <c r="B549" s="661" t="s">
        <v>2129</v>
      </c>
      <c r="C549" s="661" t="s">
        <v>1912</v>
      </c>
      <c r="D549" s="661" t="s">
        <v>2132</v>
      </c>
      <c r="E549" s="661" t="s">
        <v>1889</v>
      </c>
      <c r="F549" s="664">
        <v>387390</v>
      </c>
      <c r="G549" s="664">
        <v>631666.19999999995</v>
      </c>
      <c r="H549" s="664">
        <v>1</v>
      </c>
      <c r="I549" s="664">
        <v>1.6305691938356695</v>
      </c>
      <c r="J549" s="664">
        <v>322110</v>
      </c>
      <c r="K549" s="664">
        <v>588378.5</v>
      </c>
      <c r="L549" s="664">
        <v>0.93147060900203316</v>
      </c>
      <c r="M549" s="664">
        <v>1.8266384154481388</v>
      </c>
      <c r="N549" s="664">
        <v>293570</v>
      </c>
      <c r="O549" s="664">
        <v>527638.9</v>
      </c>
      <c r="P549" s="677">
        <v>0.83531285986174353</v>
      </c>
      <c r="Q549" s="665">
        <v>1.7973188677317165</v>
      </c>
    </row>
    <row r="550" spans="1:17" ht="14.4" customHeight="1" x14ac:dyDescent="0.3">
      <c r="A550" s="660" t="s">
        <v>538</v>
      </c>
      <c r="B550" s="661" t="s">
        <v>2129</v>
      </c>
      <c r="C550" s="661" t="s">
        <v>1912</v>
      </c>
      <c r="D550" s="661" t="s">
        <v>2132</v>
      </c>
      <c r="E550" s="661" t="s">
        <v>2133</v>
      </c>
      <c r="F550" s="664">
        <v>230250</v>
      </c>
      <c r="G550" s="664">
        <v>406915.5</v>
      </c>
      <c r="H550" s="664">
        <v>1</v>
      </c>
      <c r="I550" s="664">
        <v>1.7672768729641695</v>
      </c>
      <c r="J550" s="664">
        <v>220120</v>
      </c>
      <c r="K550" s="664">
        <v>394233</v>
      </c>
      <c r="L550" s="664">
        <v>0.96883259546515188</v>
      </c>
      <c r="M550" s="664">
        <v>1.7909912774850081</v>
      </c>
      <c r="N550" s="664">
        <v>159550</v>
      </c>
      <c r="O550" s="664">
        <v>288630.7</v>
      </c>
      <c r="P550" s="677">
        <v>0.70931360442155689</v>
      </c>
      <c r="Q550" s="665">
        <v>1.8090297712315888</v>
      </c>
    </row>
    <row r="551" spans="1:17" ht="14.4" customHeight="1" x14ac:dyDescent="0.3">
      <c r="A551" s="660" t="s">
        <v>538</v>
      </c>
      <c r="B551" s="661" t="s">
        <v>2129</v>
      </c>
      <c r="C551" s="661" t="s">
        <v>1975</v>
      </c>
      <c r="D551" s="661" t="s">
        <v>2134</v>
      </c>
      <c r="E551" s="661" t="s">
        <v>2135</v>
      </c>
      <c r="F551" s="664">
        <v>2189</v>
      </c>
      <c r="G551" s="664">
        <v>2172671</v>
      </c>
      <c r="H551" s="664">
        <v>1</v>
      </c>
      <c r="I551" s="664">
        <v>992.54042941982641</v>
      </c>
      <c r="J551" s="664">
        <v>1898</v>
      </c>
      <c r="K551" s="664">
        <v>1908795</v>
      </c>
      <c r="L551" s="664">
        <v>0.8785476494140162</v>
      </c>
      <c r="M551" s="664">
        <v>1005.6875658587987</v>
      </c>
      <c r="N551" s="664">
        <v>2025</v>
      </c>
      <c r="O551" s="664">
        <v>2036928</v>
      </c>
      <c r="P551" s="677">
        <v>0.93752252411893011</v>
      </c>
      <c r="Q551" s="665">
        <v>1005.8903703703704</v>
      </c>
    </row>
    <row r="552" spans="1:17" ht="14.4" customHeight="1" x14ac:dyDescent="0.3">
      <c r="A552" s="660" t="s">
        <v>538</v>
      </c>
      <c r="B552" s="661" t="s">
        <v>2129</v>
      </c>
      <c r="C552" s="661" t="s">
        <v>1975</v>
      </c>
      <c r="D552" s="661" t="s">
        <v>2136</v>
      </c>
      <c r="E552" s="661" t="s">
        <v>2137</v>
      </c>
      <c r="F552" s="664"/>
      <c r="G552" s="664"/>
      <c r="H552" s="664"/>
      <c r="I552" s="664"/>
      <c r="J552" s="664"/>
      <c r="K552" s="664"/>
      <c r="L552" s="664"/>
      <c r="M552" s="664"/>
      <c r="N552" s="664">
        <v>1</v>
      </c>
      <c r="O552" s="664">
        <v>188</v>
      </c>
      <c r="P552" s="677"/>
      <c r="Q552" s="665">
        <v>188</v>
      </c>
    </row>
    <row r="553" spans="1:17" ht="14.4" customHeight="1" x14ac:dyDescent="0.3">
      <c r="A553" s="660" t="s">
        <v>538</v>
      </c>
      <c r="B553" s="661" t="s">
        <v>2129</v>
      </c>
      <c r="C553" s="661" t="s">
        <v>1975</v>
      </c>
      <c r="D553" s="661" t="s">
        <v>1976</v>
      </c>
      <c r="E553" s="661" t="s">
        <v>1977</v>
      </c>
      <c r="F553" s="664"/>
      <c r="G553" s="664"/>
      <c r="H553" s="664"/>
      <c r="I553" s="664"/>
      <c r="J553" s="664"/>
      <c r="K553" s="664"/>
      <c r="L553" s="664"/>
      <c r="M553" s="664"/>
      <c r="N553" s="664">
        <v>3</v>
      </c>
      <c r="O553" s="664">
        <v>105</v>
      </c>
      <c r="P553" s="677"/>
      <c r="Q553" s="665">
        <v>35</v>
      </c>
    </row>
    <row r="554" spans="1:17" ht="14.4" customHeight="1" x14ac:dyDescent="0.3">
      <c r="A554" s="660" t="s">
        <v>538</v>
      </c>
      <c r="B554" s="661" t="s">
        <v>2129</v>
      </c>
      <c r="C554" s="661" t="s">
        <v>1975</v>
      </c>
      <c r="D554" s="661" t="s">
        <v>2138</v>
      </c>
      <c r="E554" s="661" t="s">
        <v>2139</v>
      </c>
      <c r="F554" s="664">
        <v>75</v>
      </c>
      <c r="G554" s="664">
        <v>47925</v>
      </c>
      <c r="H554" s="664">
        <v>1</v>
      </c>
      <c r="I554" s="664">
        <v>639</v>
      </c>
      <c r="J554" s="664">
        <v>65</v>
      </c>
      <c r="K554" s="664">
        <v>41730</v>
      </c>
      <c r="L554" s="664">
        <v>0.87073552425665102</v>
      </c>
      <c r="M554" s="664">
        <v>642</v>
      </c>
      <c r="N554" s="664">
        <v>74</v>
      </c>
      <c r="O554" s="664">
        <v>47850</v>
      </c>
      <c r="P554" s="677">
        <v>0.99843505477308292</v>
      </c>
      <c r="Q554" s="665">
        <v>646.62162162162167</v>
      </c>
    </row>
    <row r="555" spans="1:17" ht="14.4" customHeight="1" x14ac:dyDescent="0.3">
      <c r="A555" s="660" t="s">
        <v>538</v>
      </c>
      <c r="B555" s="661" t="s">
        <v>2129</v>
      </c>
      <c r="C555" s="661" t="s">
        <v>1975</v>
      </c>
      <c r="D555" s="661" t="s">
        <v>2140</v>
      </c>
      <c r="E555" s="661" t="s">
        <v>2141</v>
      </c>
      <c r="F555" s="664">
        <v>0</v>
      </c>
      <c r="G555" s="664">
        <v>0</v>
      </c>
      <c r="H555" s="664"/>
      <c r="I555" s="664"/>
      <c r="J555" s="664">
        <v>0</v>
      </c>
      <c r="K555" s="664">
        <v>0</v>
      </c>
      <c r="L555" s="664"/>
      <c r="M555" s="664"/>
      <c r="N555" s="664">
        <v>0</v>
      </c>
      <c r="O555" s="664">
        <v>0</v>
      </c>
      <c r="P555" s="677"/>
      <c r="Q555" s="665"/>
    </row>
    <row r="556" spans="1:17" ht="14.4" customHeight="1" x14ac:dyDescent="0.3">
      <c r="A556" s="660" t="s">
        <v>538</v>
      </c>
      <c r="B556" s="661" t="s">
        <v>2129</v>
      </c>
      <c r="C556" s="661" t="s">
        <v>1975</v>
      </c>
      <c r="D556" s="661" t="s">
        <v>2142</v>
      </c>
      <c r="E556" s="661" t="s">
        <v>2143</v>
      </c>
      <c r="F556" s="664">
        <v>11</v>
      </c>
      <c r="G556" s="664">
        <v>0</v>
      </c>
      <c r="H556" s="664"/>
      <c r="I556" s="664">
        <v>0</v>
      </c>
      <c r="J556" s="664">
        <v>3</v>
      </c>
      <c r="K556" s="664">
        <v>0</v>
      </c>
      <c r="L556" s="664"/>
      <c r="M556" s="664">
        <v>0</v>
      </c>
      <c r="N556" s="664"/>
      <c r="O556" s="664"/>
      <c r="P556" s="677"/>
      <c r="Q556" s="665"/>
    </row>
    <row r="557" spans="1:17" ht="14.4" customHeight="1" x14ac:dyDescent="0.3">
      <c r="A557" s="660" t="s">
        <v>538</v>
      </c>
      <c r="B557" s="661" t="s">
        <v>2129</v>
      </c>
      <c r="C557" s="661" t="s">
        <v>1975</v>
      </c>
      <c r="D557" s="661" t="s">
        <v>2027</v>
      </c>
      <c r="E557" s="661" t="s">
        <v>2028</v>
      </c>
      <c r="F557" s="664">
        <v>38</v>
      </c>
      <c r="G557" s="664">
        <v>0</v>
      </c>
      <c r="H557" s="664"/>
      <c r="I557" s="664">
        <v>0</v>
      </c>
      <c r="J557" s="664">
        <v>33</v>
      </c>
      <c r="K557" s="664">
        <v>0</v>
      </c>
      <c r="L557" s="664"/>
      <c r="M557" s="664">
        <v>0</v>
      </c>
      <c r="N557" s="664"/>
      <c r="O557" s="664"/>
      <c r="P557" s="677"/>
      <c r="Q557" s="665"/>
    </row>
    <row r="558" spans="1:17" ht="14.4" customHeight="1" x14ac:dyDescent="0.3">
      <c r="A558" s="660" t="s">
        <v>538</v>
      </c>
      <c r="B558" s="661" t="s">
        <v>2129</v>
      </c>
      <c r="C558" s="661" t="s">
        <v>1975</v>
      </c>
      <c r="D558" s="661" t="s">
        <v>2127</v>
      </c>
      <c r="E558" s="661" t="s">
        <v>2128</v>
      </c>
      <c r="F558" s="664"/>
      <c r="G558" s="664"/>
      <c r="H558" s="664"/>
      <c r="I558" s="664"/>
      <c r="J558" s="664"/>
      <c r="K558" s="664"/>
      <c r="L558" s="664"/>
      <c r="M558" s="664"/>
      <c r="N558" s="664">
        <v>5</v>
      </c>
      <c r="O558" s="664">
        <v>0</v>
      </c>
      <c r="P558" s="677"/>
      <c r="Q558" s="665">
        <v>0</v>
      </c>
    </row>
    <row r="559" spans="1:17" ht="14.4" customHeight="1" x14ac:dyDescent="0.3">
      <c r="A559" s="660" t="s">
        <v>538</v>
      </c>
      <c r="B559" s="661" t="s">
        <v>2129</v>
      </c>
      <c r="C559" s="661" t="s">
        <v>1975</v>
      </c>
      <c r="D559" s="661" t="s">
        <v>2144</v>
      </c>
      <c r="E559" s="661" t="s">
        <v>1889</v>
      </c>
      <c r="F559" s="664">
        <v>788</v>
      </c>
      <c r="G559" s="664">
        <v>0</v>
      </c>
      <c r="H559" s="664"/>
      <c r="I559" s="664">
        <v>0</v>
      </c>
      <c r="J559" s="664">
        <v>707</v>
      </c>
      <c r="K559" s="664">
        <v>0</v>
      </c>
      <c r="L559" s="664"/>
      <c r="M559" s="664">
        <v>0</v>
      </c>
      <c r="N559" s="664"/>
      <c r="O559" s="664"/>
      <c r="P559" s="677"/>
      <c r="Q559" s="665"/>
    </row>
    <row r="560" spans="1:17" ht="14.4" customHeight="1" x14ac:dyDescent="0.3">
      <c r="A560" s="660" t="s">
        <v>538</v>
      </c>
      <c r="B560" s="661" t="s">
        <v>2129</v>
      </c>
      <c r="C560" s="661" t="s">
        <v>1975</v>
      </c>
      <c r="D560" s="661" t="s">
        <v>2144</v>
      </c>
      <c r="E560" s="661" t="s">
        <v>2145</v>
      </c>
      <c r="F560" s="664">
        <v>1349</v>
      </c>
      <c r="G560" s="664">
        <v>0</v>
      </c>
      <c r="H560" s="664"/>
      <c r="I560" s="664">
        <v>0</v>
      </c>
      <c r="J560" s="664">
        <v>1115</v>
      </c>
      <c r="K560" s="664">
        <v>0</v>
      </c>
      <c r="L560" s="664"/>
      <c r="M560" s="664">
        <v>0</v>
      </c>
      <c r="N560" s="664"/>
      <c r="O560" s="664"/>
      <c r="P560" s="677"/>
      <c r="Q560" s="665"/>
    </row>
    <row r="561" spans="1:17" ht="14.4" customHeight="1" x14ac:dyDescent="0.3">
      <c r="A561" s="660" t="s">
        <v>538</v>
      </c>
      <c r="B561" s="661" t="s">
        <v>2129</v>
      </c>
      <c r="C561" s="661" t="s">
        <v>1975</v>
      </c>
      <c r="D561" s="661" t="s">
        <v>2146</v>
      </c>
      <c r="E561" s="661" t="s">
        <v>2147</v>
      </c>
      <c r="F561" s="664"/>
      <c r="G561" s="664"/>
      <c r="H561" s="664"/>
      <c r="I561" s="664"/>
      <c r="J561" s="664"/>
      <c r="K561" s="664"/>
      <c r="L561" s="664"/>
      <c r="M561" s="664"/>
      <c r="N561" s="664">
        <v>0</v>
      </c>
      <c r="O561" s="664">
        <v>0</v>
      </c>
      <c r="P561" s="677"/>
      <c r="Q561" s="665"/>
    </row>
    <row r="562" spans="1:17" ht="14.4" customHeight="1" x14ac:dyDescent="0.3">
      <c r="A562" s="660" t="s">
        <v>538</v>
      </c>
      <c r="B562" s="661" t="s">
        <v>2129</v>
      </c>
      <c r="C562" s="661" t="s">
        <v>1975</v>
      </c>
      <c r="D562" s="661" t="s">
        <v>2148</v>
      </c>
      <c r="E562" s="661" t="s">
        <v>2149</v>
      </c>
      <c r="F562" s="664">
        <v>0</v>
      </c>
      <c r="G562" s="664">
        <v>0</v>
      </c>
      <c r="H562" s="664"/>
      <c r="I562" s="664"/>
      <c r="J562" s="664"/>
      <c r="K562" s="664"/>
      <c r="L562" s="664"/>
      <c r="M562" s="664"/>
      <c r="N562" s="664"/>
      <c r="O562" s="664"/>
      <c r="P562" s="677"/>
      <c r="Q562" s="665"/>
    </row>
    <row r="563" spans="1:17" ht="14.4" customHeight="1" x14ac:dyDescent="0.3">
      <c r="A563" s="660" t="s">
        <v>538</v>
      </c>
      <c r="B563" s="661" t="s">
        <v>2129</v>
      </c>
      <c r="C563" s="661" t="s">
        <v>1975</v>
      </c>
      <c r="D563" s="661" t="s">
        <v>2150</v>
      </c>
      <c r="E563" s="661" t="s">
        <v>2151</v>
      </c>
      <c r="F563" s="664">
        <v>14</v>
      </c>
      <c r="G563" s="664">
        <v>0</v>
      </c>
      <c r="H563" s="664"/>
      <c r="I563" s="664">
        <v>0</v>
      </c>
      <c r="J563" s="664"/>
      <c r="K563" s="664"/>
      <c r="L563" s="664"/>
      <c r="M563" s="664"/>
      <c r="N563" s="664"/>
      <c r="O563" s="664"/>
      <c r="P563" s="677"/>
      <c r="Q563" s="665"/>
    </row>
    <row r="564" spans="1:17" ht="14.4" customHeight="1" x14ac:dyDescent="0.3">
      <c r="A564" s="660" t="s">
        <v>538</v>
      </c>
      <c r="B564" s="661" t="s">
        <v>2129</v>
      </c>
      <c r="C564" s="661" t="s">
        <v>1975</v>
      </c>
      <c r="D564" s="661" t="s">
        <v>2052</v>
      </c>
      <c r="E564" s="661" t="s">
        <v>2053</v>
      </c>
      <c r="F564" s="664">
        <v>397</v>
      </c>
      <c r="G564" s="664">
        <v>129422</v>
      </c>
      <c r="H564" s="664">
        <v>1</v>
      </c>
      <c r="I564" s="664">
        <v>326</v>
      </c>
      <c r="J564" s="664">
        <v>351</v>
      </c>
      <c r="K564" s="664">
        <v>114777</v>
      </c>
      <c r="L564" s="664">
        <v>0.88684304059588015</v>
      </c>
      <c r="M564" s="664">
        <v>327</v>
      </c>
      <c r="N564" s="664">
        <v>344</v>
      </c>
      <c r="O564" s="664">
        <v>113271</v>
      </c>
      <c r="P564" s="677">
        <v>0.87520668819829706</v>
      </c>
      <c r="Q564" s="665">
        <v>329.2761627906977</v>
      </c>
    </row>
    <row r="565" spans="1:17" ht="14.4" customHeight="1" x14ac:dyDescent="0.3">
      <c r="A565" s="660" t="s">
        <v>538</v>
      </c>
      <c r="B565" s="661" t="s">
        <v>2129</v>
      </c>
      <c r="C565" s="661" t="s">
        <v>1975</v>
      </c>
      <c r="D565" s="661" t="s">
        <v>2152</v>
      </c>
      <c r="E565" s="661" t="s">
        <v>2153</v>
      </c>
      <c r="F565" s="664">
        <v>33</v>
      </c>
      <c r="G565" s="664">
        <v>10626</v>
      </c>
      <c r="H565" s="664">
        <v>1</v>
      </c>
      <c r="I565" s="664">
        <v>322</v>
      </c>
      <c r="J565" s="664">
        <v>19</v>
      </c>
      <c r="K565" s="664">
        <v>6137</v>
      </c>
      <c r="L565" s="664">
        <v>0.57754564276303411</v>
      </c>
      <c r="M565" s="664">
        <v>323</v>
      </c>
      <c r="N565" s="664">
        <v>20</v>
      </c>
      <c r="O565" s="664">
        <v>6502</v>
      </c>
      <c r="P565" s="677">
        <v>0.61189535102578585</v>
      </c>
      <c r="Q565" s="665">
        <v>325.10000000000002</v>
      </c>
    </row>
    <row r="566" spans="1:17" ht="14.4" customHeight="1" x14ac:dyDescent="0.3">
      <c r="A566" s="660" t="s">
        <v>538</v>
      </c>
      <c r="B566" s="661" t="s">
        <v>2129</v>
      </c>
      <c r="C566" s="661" t="s">
        <v>1975</v>
      </c>
      <c r="D566" s="661" t="s">
        <v>2154</v>
      </c>
      <c r="E566" s="661" t="s">
        <v>2155</v>
      </c>
      <c r="F566" s="664">
        <v>331</v>
      </c>
      <c r="G566" s="664">
        <v>212502</v>
      </c>
      <c r="H566" s="664">
        <v>1</v>
      </c>
      <c r="I566" s="664">
        <v>642</v>
      </c>
      <c r="J566" s="664">
        <v>295</v>
      </c>
      <c r="K566" s="664">
        <v>190275</v>
      </c>
      <c r="L566" s="664">
        <v>0.89540333738035405</v>
      </c>
      <c r="M566" s="664">
        <v>645</v>
      </c>
      <c r="N566" s="664">
        <v>328</v>
      </c>
      <c r="O566" s="664">
        <v>213030</v>
      </c>
      <c r="P566" s="677">
        <v>1.0024846824971059</v>
      </c>
      <c r="Q566" s="665">
        <v>649.48170731707319</v>
      </c>
    </row>
    <row r="567" spans="1:17" ht="14.4" customHeight="1" x14ac:dyDescent="0.3">
      <c r="A567" s="660" t="s">
        <v>538</v>
      </c>
      <c r="B567" s="661" t="s">
        <v>2129</v>
      </c>
      <c r="C567" s="661" t="s">
        <v>1975</v>
      </c>
      <c r="D567" s="661" t="s">
        <v>2156</v>
      </c>
      <c r="E567" s="661" t="s">
        <v>2157</v>
      </c>
      <c r="F567" s="664">
        <v>43</v>
      </c>
      <c r="G567" s="664">
        <v>27477</v>
      </c>
      <c r="H567" s="664">
        <v>1</v>
      </c>
      <c r="I567" s="664">
        <v>639</v>
      </c>
      <c r="J567" s="664">
        <v>38</v>
      </c>
      <c r="K567" s="664">
        <v>24396</v>
      </c>
      <c r="L567" s="664">
        <v>0.88786985478764058</v>
      </c>
      <c r="M567" s="664">
        <v>642</v>
      </c>
      <c r="N567" s="664">
        <v>29</v>
      </c>
      <c r="O567" s="664">
        <v>18786</v>
      </c>
      <c r="P567" s="677">
        <v>0.68369909378753135</v>
      </c>
      <c r="Q567" s="665">
        <v>647.79310344827582</v>
      </c>
    </row>
    <row r="568" spans="1:17" ht="14.4" customHeight="1" x14ac:dyDescent="0.3">
      <c r="A568" s="660" t="s">
        <v>2158</v>
      </c>
      <c r="B568" s="661" t="s">
        <v>1897</v>
      </c>
      <c r="C568" s="661" t="s">
        <v>1898</v>
      </c>
      <c r="D568" s="661" t="s">
        <v>1899</v>
      </c>
      <c r="E568" s="661" t="s">
        <v>977</v>
      </c>
      <c r="F568" s="664"/>
      <c r="G568" s="664"/>
      <c r="H568" s="664"/>
      <c r="I568" s="664"/>
      <c r="J568" s="664">
        <v>0.9</v>
      </c>
      <c r="K568" s="664">
        <v>1780.22</v>
      </c>
      <c r="L568" s="664"/>
      <c r="M568" s="664">
        <v>1978.0222222222221</v>
      </c>
      <c r="N568" s="664">
        <v>0.5</v>
      </c>
      <c r="O568" s="664">
        <v>989.02</v>
      </c>
      <c r="P568" s="677"/>
      <c r="Q568" s="665">
        <v>1978.04</v>
      </c>
    </row>
    <row r="569" spans="1:17" ht="14.4" customHeight="1" x14ac:dyDescent="0.3">
      <c r="A569" s="660" t="s">
        <v>2158</v>
      </c>
      <c r="B569" s="661" t="s">
        <v>1897</v>
      </c>
      <c r="C569" s="661" t="s">
        <v>1898</v>
      </c>
      <c r="D569" s="661" t="s">
        <v>1903</v>
      </c>
      <c r="E569" s="661" t="s">
        <v>988</v>
      </c>
      <c r="F569" s="664"/>
      <c r="G569" s="664"/>
      <c r="H569" s="664"/>
      <c r="I569" s="664"/>
      <c r="J569" s="664">
        <v>0.30000000000000004</v>
      </c>
      <c r="K569" s="664">
        <v>326.69</v>
      </c>
      <c r="L569" s="664"/>
      <c r="M569" s="664">
        <v>1088.9666666666665</v>
      </c>
      <c r="N569" s="664"/>
      <c r="O569" s="664"/>
      <c r="P569" s="677"/>
      <c r="Q569" s="665"/>
    </row>
    <row r="570" spans="1:17" ht="14.4" customHeight="1" x14ac:dyDescent="0.3">
      <c r="A570" s="660" t="s">
        <v>2158</v>
      </c>
      <c r="B570" s="661" t="s">
        <v>1897</v>
      </c>
      <c r="C570" s="661" t="s">
        <v>1898</v>
      </c>
      <c r="D570" s="661" t="s">
        <v>1904</v>
      </c>
      <c r="E570" s="661" t="s">
        <v>988</v>
      </c>
      <c r="F570" s="664">
        <v>1.1000000000000001</v>
      </c>
      <c r="G570" s="664">
        <v>2381.86</v>
      </c>
      <c r="H570" s="664">
        <v>1</v>
      </c>
      <c r="I570" s="664">
        <v>2165.3272727272729</v>
      </c>
      <c r="J570" s="664">
        <v>0.85</v>
      </c>
      <c r="K570" s="664">
        <v>1848.11</v>
      </c>
      <c r="L570" s="664">
        <v>0.77591042294677259</v>
      </c>
      <c r="M570" s="664">
        <v>2174.2470588235292</v>
      </c>
      <c r="N570" s="664">
        <v>1.85</v>
      </c>
      <c r="O570" s="664">
        <v>4040.9800000000005</v>
      </c>
      <c r="P570" s="677">
        <v>1.6965648694717574</v>
      </c>
      <c r="Q570" s="665">
        <v>2184.3135135135135</v>
      </c>
    </row>
    <row r="571" spans="1:17" ht="14.4" customHeight="1" x14ac:dyDescent="0.3">
      <c r="A571" s="660" t="s">
        <v>2158</v>
      </c>
      <c r="B571" s="661" t="s">
        <v>1897</v>
      </c>
      <c r="C571" s="661" t="s">
        <v>1898</v>
      </c>
      <c r="D571" s="661" t="s">
        <v>1905</v>
      </c>
      <c r="E571" s="661" t="s">
        <v>984</v>
      </c>
      <c r="F571" s="664">
        <v>0.1</v>
      </c>
      <c r="G571" s="664">
        <v>93.66</v>
      </c>
      <c r="H571" s="664">
        <v>1</v>
      </c>
      <c r="I571" s="664">
        <v>936.59999999999991</v>
      </c>
      <c r="J571" s="664">
        <v>0.08</v>
      </c>
      <c r="K571" s="664">
        <v>70.86</v>
      </c>
      <c r="L571" s="664">
        <v>0.75656630365150546</v>
      </c>
      <c r="M571" s="664">
        <v>885.75</v>
      </c>
      <c r="N571" s="664">
        <v>0.13</v>
      </c>
      <c r="O571" s="664">
        <v>118.10000000000001</v>
      </c>
      <c r="P571" s="677">
        <v>1.2609438394191759</v>
      </c>
      <c r="Q571" s="665">
        <v>908.46153846153845</v>
      </c>
    </row>
    <row r="572" spans="1:17" ht="14.4" customHeight="1" x14ac:dyDescent="0.3">
      <c r="A572" s="660" t="s">
        <v>2158</v>
      </c>
      <c r="B572" s="661" t="s">
        <v>1897</v>
      </c>
      <c r="C572" s="661" t="s">
        <v>1912</v>
      </c>
      <c r="D572" s="661" t="s">
        <v>1956</v>
      </c>
      <c r="E572" s="661" t="s">
        <v>1889</v>
      </c>
      <c r="F572" s="664">
        <v>403</v>
      </c>
      <c r="G572" s="664">
        <v>13000.78</v>
      </c>
      <c r="H572" s="664">
        <v>1</v>
      </c>
      <c r="I572" s="664">
        <v>32.260000000000005</v>
      </c>
      <c r="J572" s="664">
        <v>848</v>
      </c>
      <c r="K572" s="664">
        <v>28212.959999999999</v>
      </c>
      <c r="L572" s="664">
        <v>2.1700974864585048</v>
      </c>
      <c r="M572" s="664">
        <v>33.269999999999996</v>
      </c>
      <c r="N572" s="664">
        <v>824</v>
      </c>
      <c r="O572" s="664">
        <v>27439.199999999997</v>
      </c>
      <c r="P572" s="677">
        <v>2.1105810574442452</v>
      </c>
      <c r="Q572" s="665">
        <v>33.299999999999997</v>
      </c>
    </row>
    <row r="573" spans="1:17" ht="14.4" customHeight="1" x14ac:dyDescent="0.3">
      <c r="A573" s="660" t="s">
        <v>2158</v>
      </c>
      <c r="B573" s="661" t="s">
        <v>1897</v>
      </c>
      <c r="C573" s="661" t="s">
        <v>1912</v>
      </c>
      <c r="D573" s="661" t="s">
        <v>1956</v>
      </c>
      <c r="E573" s="661" t="s">
        <v>1957</v>
      </c>
      <c r="F573" s="664">
        <v>507</v>
      </c>
      <c r="G573" s="664">
        <v>16355.82</v>
      </c>
      <c r="H573" s="664">
        <v>1</v>
      </c>
      <c r="I573" s="664">
        <v>32.26</v>
      </c>
      <c r="J573" s="664">
        <v>1212</v>
      </c>
      <c r="K573" s="664">
        <v>40348.53</v>
      </c>
      <c r="L573" s="664">
        <v>2.466921866344824</v>
      </c>
      <c r="M573" s="664">
        <v>33.290866336633663</v>
      </c>
      <c r="N573" s="664">
        <v>1245</v>
      </c>
      <c r="O573" s="664">
        <v>41769.75</v>
      </c>
      <c r="P573" s="677">
        <v>2.5538157059688844</v>
      </c>
      <c r="Q573" s="665">
        <v>33.549999999999997</v>
      </c>
    </row>
    <row r="574" spans="1:17" ht="14.4" customHeight="1" x14ac:dyDescent="0.3">
      <c r="A574" s="660" t="s">
        <v>2158</v>
      </c>
      <c r="B574" s="661" t="s">
        <v>1897</v>
      </c>
      <c r="C574" s="661" t="s">
        <v>1972</v>
      </c>
      <c r="D574" s="661" t="s">
        <v>1973</v>
      </c>
      <c r="E574" s="661" t="s">
        <v>1974</v>
      </c>
      <c r="F574" s="664"/>
      <c r="G574" s="664"/>
      <c r="H574" s="664"/>
      <c r="I574" s="664"/>
      <c r="J574" s="664"/>
      <c r="K574" s="664"/>
      <c r="L574" s="664"/>
      <c r="M574" s="664"/>
      <c r="N574" s="664">
        <v>5</v>
      </c>
      <c r="O574" s="664">
        <v>4421.6000000000004</v>
      </c>
      <c r="P574" s="677"/>
      <c r="Q574" s="665">
        <v>884.32</v>
      </c>
    </row>
    <row r="575" spans="1:17" ht="14.4" customHeight="1" x14ac:dyDescent="0.3">
      <c r="A575" s="660" t="s">
        <v>2158</v>
      </c>
      <c r="B575" s="661" t="s">
        <v>1897</v>
      </c>
      <c r="C575" s="661" t="s">
        <v>1975</v>
      </c>
      <c r="D575" s="661" t="s">
        <v>2025</v>
      </c>
      <c r="E575" s="661" t="s">
        <v>2026</v>
      </c>
      <c r="F575" s="664"/>
      <c r="G575" s="664"/>
      <c r="H575" s="664"/>
      <c r="I575" s="664"/>
      <c r="J575" s="664">
        <v>5</v>
      </c>
      <c r="K575" s="664">
        <v>71640</v>
      </c>
      <c r="L575" s="664"/>
      <c r="M575" s="664">
        <v>14328</v>
      </c>
      <c r="N575" s="664">
        <v>5</v>
      </c>
      <c r="O575" s="664">
        <v>71680</v>
      </c>
      <c r="P575" s="677"/>
      <c r="Q575" s="665">
        <v>14336</v>
      </c>
    </row>
    <row r="576" spans="1:17" ht="14.4" customHeight="1" x14ac:dyDescent="0.3">
      <c r="A576" s="660" t="s">
        <v>2158</v>
      </c>
      <c r="B576" s="661" t="s">
        <v>1897</v>
      </c>
      <c r="C576" s="661" t="s">
        <v>1975</v>
      </c>
      <c r="D576" s="661" t="s">
        <v>2031</v>
      </c>
      <c r="E576" s="661" t="s">
        <v>1889</v>
      </c>
      <c r="F576" s="664">
        <v>2</v>
      </c>
      <c r="G576" s="664">
        <v>28316</v>
      </c>
      <c r="H576" s="664">
        <v>1</v>
      </c>
      <c r="I576" s="664">
        <v>14158</v>
      </c>
      <c r="J576" s="664"/>
      <c r="K576" s="664"/>
      <c r="L576" s="664"/>
      <c r="M576" s="664"/>
      <c r="N576" s="664"/>
      <c r="O576" s="664"/>
      <c r="P576" s="677"/>
      <c r="Q576" s="665"/>
    </row>
    <row r="577" spans="1:17" ht="14.4" customHeight="1" x14ac:dyDescent="0.3">
      <c r="A577" s="660" t="s">
        <v>2159</v>
      </c>
      <c r="B577" s="661" t="s">
        <v>1897</v>
      </c>
      <c r="C577" s="661" t="s">
        <v>1912</v>
      </c>
      <c r="D577" s="661" t="s">
        <v>1915</v>
      </c>
      <c r="E577" s="661" t="s">
        <v>1889</v>
      </c>
      <c r="F577" s="664">
        <v>100</v>
      </c>
      <c r="G577" s="664">
        <v>182</v>
      </c>
      <c r="H577" s="664">
        <v>1</v>
      </c>
      <c r="I577" s="664">
        <v>1.82</v>
      </c>
      <c r="J577" s="664"/>
      <c r="K577" s="664"/>
      <c r="L577" s="664"/>
      <c r="M577" s="664"/>
      <c r="N577" s="664"/>
      <c r="O577" s="664"/>
      <c r="P577" s="677"/>
      <c r="Q577" s="665"/>
    </row>
    <row r="578" spans="1:17" ht="14.4" customHeight="1" x14ac:dyDescent="0.3">
      <c r="A578" s="660" t="s">
        <v>2159</v>
      </c>
      <c r="B578" s="661" t="s">
        <v>1897</v>
      </c>
      <c r="C578" s="661" t="s">
        <v>1912</v>
      </c>
      <c r="D578" s="661" t="s">
        <v>1923</v>
      </c>
      <c r="E578" s="661" t="s">
        <v>1889</v>
      </c>
      <c r="F578" s="664">
        <v>800</v>
      </c>
      <c r="G578" s="664">
        <v>4248</v>
      </c>
      <c r="H578" s="664">
        <v>1</v>
      </c>
      <c r="I578" s="664">
        <v>5.31</v>
      </c>
      <c r="J578" s="664"/>
      <c r="K578" s="664"/>
      <c r="L578" s="664"/>
      <c r="M578" s="664"/>
      <c r="N578" s="664"/>
      <c r="O578" s="664"/>
      <c r="P578" s="677"/>
      <c r="Q578" s="665"/>
    </row>
    <row r="579" spans="1:17" ht="14.4" customHeight="1" x14ac:dyDescent="0.3">
      <c r="A579" s="660" t="s">
        <v>2159</v>
      </c>
      <c r="B579" s="661" t="s">
        <v>1897</v>
      </c>
      <c r="C579" s="661" t="s">
        <v>1912</v>
      </c>
      <c r="D579" s="661" t="s">
        <v>1931</v>
      </c>
      <c r="E579" s="661" t="s">
        <v>1932</v>
      </c>
      <c r="F579" s="664">
        <v>150</v>
      </c>
      <c r="G579" s="664">
        <v>1315.5</v>
      </c>
      <c r="H579" s="664">
        <v>1</v>
      </c>
      <c r="I579" s="664">
        <v>8.77</v>
      </c>
      <c r="J579" s="664"/>
      <c r="K579" s="664"/>
      <c r="L579" s="664"/>
      <c r="M579" s="664"/>
      <c r="N579" s="664"/>
      <c r="O579" s="664"/>
      <c r="P579" s="677"/>
      <c r="Q579" s="665"/>
    </row>
    <row r="580" spans="1:17" ht="14.4" customHeight="1" x14ac:dyDescent="0.3">
      <c r="A580" s="660" t="s">
        <v>2159</v>
      </c>
      <c r="B580" s="661" t="s">
        <v>1897</v>
      </c>
      <c r="C580" s="661" t="s">
        <v>1912</v>
      </c>
      <c r="D580" s="661" t="s">
        <v>1948</v>
      </c>
      <c r="E580" s="661" t="s">
        <v>1949</v>
      </c>
      <c r="F580" s="664">
        <v>653</v>
      </c>
      <c r="G580" s="664">
        <v>2004.71</v>
      </c>
      <c r="H580" s="664">
        <v>1</v>
      </c>
      <c r="I580" s="664">
        <v>3.07</v>
      </c>
      <c r="J580" s="664"/>
      <c r="K580" s="664"/>
      <c r="L580" s="664"/>
      <c r="M580" s="664"/>
      <c r="N580" s="664"/>
      <c r="O580" s="664"/>
      <c r="P580" s="677"/>
      <c r="Q580" s="665"/>
    </row>
    <row r="581" spans="1:17" ht="14.4" customHeight="1" x14ac:dyDescent="0.3">
      <c r="A581" s="660" t="s">
        <v>2159</v>
      </c>
      <c r="B581" s="661" t="s">
        <v>1897</v>
      </c>
      <c r="C581" s="661" t="s">
        <v>1975</v>
      </c>
      <c r="D581" s="661" t="s">
        <v>1980</v>
      </c>
      <c r="E581" s="661" t="s">
        <v>1981</v>
      </c>
      <c r="F581" s="664">
        <v>1</v>
      </c>
      <c r="G581" s="664">
        <v>162</v>
      </c>
      <c r="H581" s="664">
        <v>1</v>
      </c>
      <c r="I581" s="664">
        <v>162</v>
      </c>
      <c r="J581" s="664"/>
      <c r="K581" s="664"/>
      <c r="L581" s="664"/>
      <c r="M581" s="664"/>
      <c r="N581" s="664"/>
      <c r="O581" s="664"/>
      <c r="P581" s="677"/>
      <c r="Q581" s="665"/>
    </row>
    <row r="582" spans="1:17" ht="14.4" customHeight="1" x14ac:dyDescent="0.3">
      <c r="A582" s="660" t="s">
        <v>2159</v>
      </c>
      <c r="B582" s="661" t="s">
        <v>1897</v>
      </c>
      <c r="C582" s="661" t="s">
        <v>1975</v>
      </c>
      <c r="D582" s="661" t="s">
        <v>1991</v>
      </c>
      <c r="E582" s="661" t="s">
        <v>1992</v>
      </c>
      <c r="F582" s="664">
        <v>1</v>
      </c>
      <c r="G582" s="664">
        <v>1961</v>
      </c>
      <c r="H582" s="664">
        <v>1</v>
      </c>
      <c r="I582" s="664">
        <v>1961</v>
      </c>
      <c r="J582" s="664"/>
      <c r="K582" s="664"/>
      <c r="L582" s="664"/>
      <c r="M582" s="664"/>
      <c r="N582" s="664"/>
      <c r="O582" s="664"/>
      <c r="P582" s="677"/>
      <c r="Q582" s="665"/>
    </row>
    <row r="583" spans="1:17" ht="14.4" customHeight="1" x14ac:dyDescent="0.3">
      <c r="A583" s="660" t="s">
        <v>2159</v>
      </c>
      <c r="B583" s="661" t="s">
        <v>1897</v>
      </c>
      <c r="C583" s="661" t="s">
        <v>1975</v>
      </c>
      <c r="D583" s="661" t="s">
        <v>2003</v>
      </c>
      <c r="E583" s="661" t="s">
        <v>2004</v>
      </c>
      <c r="F583" s="664">
        <v>1</v>
      </c>
      <c r="G583" s="664">
        <v>1836</v>
      </c>
      <c r="H583" s="664">
        <v>1</v>
      </c>
      <c r="I583" s="664">
        <v>1836</v>
      </c>
      <c r="J583" s="664"/>
      <c r="K583" s="664"/>
      <c r="L583" s="664"/>
      <c r="M583" s="664"/>
      <c r="N583" s="664"/>
      <c r="O583" s="664"/>
      <c r="P583" s="677"/>
      <c r="Q583" s="665"/>
    </row>
    <row r="584" spans="1:17" ht="14.4" customHeight="1" x14ac:dyDescent="0.3">
      <c r="A584" s="660" t="s">
        <v>2159</v>
      </c>
      <c r="B584" s="661" t="s">
        <v>1897</v>
      </c>
      <c r="C584" s="661" t="s">
        <v>1975</v>
      </c>
      <c r="D584" s="661" t="s">
        <v>2017</v>
      </c>
      <c r="E584" s="661" t="s">
        <v>2018</v>
      </c>
      <c r="F584" s="664">
        <v>3</v>
      </c>
      <c r="G584" s="664">
        <v>5253</v>
      </c>
      <c r="H584" s="664">
        <v>1</v>
      </c>
      <c r="I584" s="664">
        <v>1751</v>
      </c>
      <c r="J584" s="664"/>
      <c r="K584" s="664"/>
      <c r="L584" s="664"/>
      <c r="M584" s="664"/>
      <c r="N584" s="664"/>
      <c r="O584" s="664"/>
      <c r="P584" s="677"/>
      <c r="Q584" s="665"/>
    </row>
    <row r="585" spans="1:17" ht="14.4" customHeight="1" x14ac:dyDescent="0.3">
      <c r="A585" s="660" t="s">
        <v>2159</v>
      </c>
      <c r="B585" s="661" t="s">
        <v>1897</v>
      </c>
      <c r="C585" s="661" t="s">
        <v>1975</v>
      </c>
      <c r="D585" s="661" t="s">
        <v>2044</v>
      </c>
      <c r="E585" s="661" t="s">
        <v>2045</v>
      </c>
      <c r="F585" s="664">
        <v>1</v>
      </c>
      <c r="G585" s="664">
        <v>1283</v>
      </c>
      <c r="H585" s="664">
        <v>1</v>
      </c>
      <c r="I585" s="664">
        <v>1283</v>
      </c>
      <c r="J585" s="664"/>
      <c r="K585" s="664"/>
      <c r="L585" s="664"/>
      <c r="M585" s="664"/>
      <c r="N585" s="664"/>
      <c r="O585" s="664"/>
      <c r="P585" s="677"/>
      <c r="Q585" s="665"/>
    </row>
    <row r="586" spans="1:17" ht="14.4" customHeight="1" x14ac:dyDescent="0.3">
      <c r="A586" s="660" t="s">
        <v>2160</v>
      </c>
      <c r="B586" s="661" t="s">
        <v>1897</v>
      </c>
      <c r="C586" s="661" t="s">
        <v>1898</v>
      </c>
      <c r="D586" s="661" t="s">
        <v>1904</v>
      </c>
      <c r="E586" s="661" t="s">
        <v>988</v>
      </c>
      <c r="F586" s="664">
        <v>0.5</v>
      </c>
      <c r="G586" s="664">
        <v>1082.67</v>
      </c>
      <c r="H586" s="664">
        <v>1</v>
      </c>
      <c r="I586" s="664">
        <v>2165.34</v>
      </c>
      <c r="J586" s="664"/>
      <c r="K586" s="664"/>
      <c r="L586" s="664"/>
      <c r="M586" s="664"/>
      <c r="N586" s="664"/>
      <c r="O586" s="664"/>
      <c r="P586" s="677"/>
      <c r="Q586" s="665"/>
    </row>
    <row r="587" spans="1:17" ht="14.4" customHeight="1" x14ac:dyDescent="0.3">
      <c r="A587" s="660" t="s">
        <v>2160</v>
      </c>
      <c r="B587" s="661" t="s">
        <v>1897</v>
      </c>
      <c r="C587" s="661" t="s">
        <v>1898</v>
      </c>
      <c r="D587" s="661" t="s">
        <v>1905</v>
      </c>
      <c r="E587" s="661" t="s">
        <v>984</v>
      </c>
      <c r="F587" s="664">
        <v>0.05</v>
      </c>
      <c r="G587" s="664">
        <v>46.83</v>
      </c>
      <c r="H587" s="664">
        <v>1</v>
      </c>
      <c r="I587" s="664">
        <v>936.59999999999991</v>
      </c>
      <c r="J587" s="664"/>
      <c r="K587" s="664"/>
      <c r="L587" s="664"/>
      <c r="M587" s="664"/>
      <c r="N587" s="664"/>
      <c r="O587" s="664"/>
      <c r="P587" s="677"/>
      <c r="Q587" s="665"/>
    </row>
    <row r="588" spans="1:17" ht="14.4" customHeight="1" x14ac:dyDescent="0.3">
      <c r="A588" s="660" t="s">
        <v>2160</v>
      </c>
      <c r="B588" s="661" t="s">
        <v>1897</v>
      </c>
      <c r="C588" s="661" t="s">
        <v>1912</v>
      </c>
      <c r="D588" s="661" t="s">
        <v>1956</v>
      </c>
      <c r="E588" s="661" t="s">
        <v>1957</v>
      </c>
      <c r="F588" s="664">
        <v>479</v>
      </c>
      <c r="G588" s="664">
        <v>15452.54</v>
      </c>
      <c r="H588" s="664">
        <v>1</v>
      </c>
      <c r="I588" s="664">
        <v>32.260000000000005</v>
      </c>
      <c r="J588" s="664"/>
      <c r="K588" s="664"/>
      <c r="L588" s="664"/>
      <c r="M588" s="664"/>
      <c r="N588" s="664"/>
      <c r="O588" s="664"/>
      <c r="P588" s="677"/>
      <c r="Q588" s="665"/>
    </row>
    <row r="589" spans="1:17" ht="14.4" customHeight="1" x14ac:dyDescent="0.3">
      <c r="A589" s="660" t="s">
        <v>2160</v>
      </c>
      <c r="B589" s="661" t="s">
        <v>1897</v>
      </c>
      <c r="C589" s="661" t="s">
        <v>1912</v>
      </c>
      <c r="D589" s="661" t="s">
        <v>1961</v>
      </c>
      <c r="E589" s="661" t="s">
        <v>1889</v>
      </c>
      <c r="F589" s="664">
        <v>2440</v>
      </c>
      <c r="G589" s="664">
        <v>43829.599999999999</v>
      </c>
      <c r="H589" s="664">
        <v>1</v>
      </c>
      <c r="I589" s="664">
        <v>17.96295081967213</v>
      </c>
      <c r="J589" s="664"/>
      <c r="K589" s="664"/>
      <c r="L589" s="664"/>
      <c r="M589" s="664"/>
      <c r="N589" s="664"/>
      <c r="O589" s="664"/>
      <c r="P589" s="677"/>
      <c r="Q589" s="665"/>
    </row>
    <row r="590" spans="1:17" ht="14.4" customHeight="1" x14ac:dyDescent="0.3">
      <c r="A590" s="660" t="s">
        <v>2160</v>
      </c>
      <c r="B590" s="661" t="s">
        <v>1897</v>
      </c>
      <c r="C590" s="661" t="s">
        <v>1912</v>
      </c>
      <c r="D590" s="661" t="s">
        <v>1963</v>
      </c>
      <c r="E590" s="661" t="s">
        <v>1889</v>
      </c>
      <c r="F590" s="664">
        <v>925</v>
      </c>
      <c r="G590" s="664">
        <v>11978.75</v>
      </c>
      <c r="H590" s="664">
        <v>1</v>
      </c>
      <c r="I590" s="664">
        <v>12.95</v>
      </c>
      <c r="J590" s="664"/>
      <c r="K590" s="664"/>
      <c r="L590" s="664"/>
      <c r="M590" s="664"/>
      <c r="N590" s="664"/>
      <c r="O590" s="664"/>
      <c r="P590" s="677"/>
      <c r="Q590" s="665"/>
    </row>
    <row r="591" spans="1:17" ht="14.4" customHeight="1" x14ac:dyDescent="0.3">
      <c r="A591" s="660" t="s">
        <v>2160</v>
      </c>
      <c r="B591" s="661" t="s">
        <v>1897</v>
      </c>
      <c r="C591" s="661" t="s">
        <v>1975</v>
      </c>
      <c r="D591" s="661" t="s">
        <v>2017</v>
      </c>
      <c r="E591" s="661" t="s">
        <v>2018</v>
      </c>
      <c r="F591" s="664">
        <v>2</v>
      </c>
      <c r="G591" s="664">
        <v>3502</v>
      </c>
      <c r="H591" s="664">
        <v>1</v>
      </c>
      <c r="I591" s="664">
        <v>1751</v>
      </c>
      <c r="J591" s="664"/>
      <c r="K591" s="664"/>
      <c r="L591" s="664"/>
      <c r="M591" s="664"/>
      <c r="N591" s="664"/>
      <c r="O591" s="664"/>
      <c r="P591" s="677"/>
      <c r="Q591" s="665"/>
    </row>
    <row r="592" spans="1:17" ht="14.4" customHeight="1" x14ac:dyDescent="0.3">
      <c r="A592" s="660" t="s">
        <v>2160</v>
      </c>
      <c r="B592" s="661" t="s">
        <v>1897</v>
      </c>
      <c r="C592" s="661" t="s">
        <v>1975</v>
      </c>
      <c r="D592" s="661" t="s">
        <v>2021</v>
      </c>
      <c r="E592" s="661" t="s">
        <v>2022</v>
      </c>
      <c r="F592" s="664">
        <v>42</v>
      </c>
      <c r="G592" s="664">
        <v>144102</v>
      </c>
      <c r="H592" s="664">
        <v>1</v>
      </c>
      <c r="I592" s="664">
        <v>3431</v>
      </c>
      <c r="J592" s="664"/>
      <c r="K592" s="664"/>
      <c r="L592" s="664"/>
      <c r="M592" s="664"/>
      <c r="N592" s="664"/>
      <c r="O592" s="664"/>
      <c r="P592" s="677"/>
      <c r="Q592" s="665"/>
    </row>
    <row r="593" spans="1:17" ht="14.4" customHeight="1" x14ac:dyDescent="0.3">
      <c r="A593" s="660" t="s">
        <v>2160</v>
      </c>
      <c r="B593" s="661" t="s">
        <v>1897</v>
      </c>
      <c r="C593" s="661" t="s">
        <v>1975</v>
      </c>
      <c r="D593" s="661" t="s">
        <v>2031</v>
      </c>
      <c r="E593" s="661" t="s">
        <v>1889</v>
      </c>
      <c r="F593" s="664">
        <v>1</v>
      </c>
      <c r="G593" s="664">
        <v>11790</v>
      </c>
      <c r="H593" s="664">
        <v>1</v>
      </c>
      <c r="I593" s="664">
        <v>11790</v>
      </c>
      <c r="J593" s="664"/>
      <c r="K593" s="664"/>
      <c r="L593" s="664"/>
      <c r="M593" s="664"/>
      <c r="N593" s="664"/>
      <c r="O593" s="664"/>
      <c r="P593" s="677"/>
      <c r="Q593" s="665"/>
    </row>
    <row r="594" spans="1:17" ht="14.4" customHeight="1" x14ac:dyDescent="0.3">
      <c r="A594" s="660" t="s">
        <v>2160</v>
      </c>
      <c r="B594" s="661" t="s">
        <v>1897</v>
      </c>
      <c r="C594" s="661" t="s">
        <v>1975</v>
      </c>
      <c r="D594" s="661" t="s">
        <v>2050</v>
      </c>
      <c r="E594" s="661" t="s">
        <v>2051</v>
      </c>
      <c r="F594" s="664">
        <v>1</v>
      </c>
      <c r="G594" s="664">
        <v>2529</v>
      </c>
      <c r="H594" s="664">
        <v>1</v>
      </c>
      <c r="I594" s="664">
        <v>2529</v>
      </c>
      <c r="J594" s="664"/>
      <c r="K594" s="664"/>
      <c r="L594" s="664"/>
      <c r="M594" s="664"/>
      <c r="N594" s="664"/>
      <c r="O594" s="664"/>
      <c r="P594" s="677"/>
      <c r="Q594" s="665"/>
    </row>
    <row r="595" spans="1:17" ht="14.4" customHeight="1" x14ac:dyDescent="0.3">
      <c r="A595" s="660" t="s">
        <v>2161</v>
      </c>
      <c r="B595" s="661" t="s">
        <v>1897</v>
      </c>
      <c r="C595" s="661" t="s">
        <v>1898</v>
      </c>
      <c r="D595" s="661" t="s">
        <v>1904</v>
      </c>
      <c r="E595" s="661" t="s">
        <v>988</v>
      </c>
      <c r="F595" s="664"/>
      <c r="G595" s="664"/>
      <c r="H595" s="664"/>
      <c r="I595" s="664"/>
      <c r="J595" s="664">
        <v>0.4</v>
      </c>
      <c r="K595" s="664">
        <v>866.13</v>
      </c>
      <c r="L595" s="664"/>
      <c r="M595" s="664">
        <v>2165.3249999999998</v>
      </c>
      <c r="N595" s="664">
        <v>0.95</v>
      </c>
      <c r="O595" s="664">
        <v>2075.1000000000004</v>
      </c>
      <c r="P595" s="677"/>
      <c r="Q595" s="665">
        <v>2184.3157894736846</v>
      </c>
    </row>
    <row r="596" spans="1:17" ht="14.4" customHeight="1" x14ac:dyDescent="0.3">
      <c r="A596" s="660" t="s">
        <v>2161</v>
      </c>
      <c r="B596" s="661" t="s">
        <v>1897</v>
      </c>
      <c r="C596" s="661" t="s">
        <v>1912</v>
      </c>
      <c r="D596" s="661" t="s">
        <v>1915</v>
      </c>
      <c r="E596" s="661" t="s">
        <v>1889</v>
      </c>
      <c r="F596" s="664"/>
      <c r="G596" s="664"/>
      <c r="H596" s="664"/>
      <c r="I596" s="664"/>
      <c r="J596" s="664">
        <v>100</v>
      </c>
      <c r="K596" s="664">
        <v>190</v>
      </c>
      <c r="L596" s="664"/>
      <c r="M596" s="664">
        <v>1.9</v>
      </c>
      <c r="N596" s="664"/>
      <c r="O596" s="664"/>
      <c r="P596" s="677"/>
      <c r="Q596" s="665"/>
    </row>
    <row r="597" spans="1:17" ht="14.4" customHeight="1" x14ac:dyDescent="0.3">
      <c r="A597" s="660" t="s">
        <v>2161</v>
      </c>
      <c r="B597" s="661" t="s">
        <v>1897</v>
      </c>
      <c r="C597" s="661" t="s">
        <v>1912</v>
      </c>
      <c r="D597" s="661" t="s">
        <v>1917</v>
      </c>
      <c r="E597" s="661" t="s">
        <v>1889</v>
      </c>
      <c r="F597" s="664"/>
      <c r="G597" s="664"/>
      <c r="H597" s="664"/>
      <c r="I597" s="664"/>
      <c r="J597" s="664">
        <v>150</v>
      </c>
      <c r="K597" s="664">
        <v>699</v>
      </c>
      <c r="L597" s="664"/>
      <c r="M597" s="664">
        <v>4.66</v>
      </c>
      <c r="N597" s="664">
        <v>750</v>
      </c>
      <c r="O597" s="664">
        <v>3825</v>
      </c>
      <c r="P597" s="677"/>
      <c r="Q597" s="665">
        <v>5.0999999999999996</v>
      </c>
    </row>
    <row r="598" spans="1:17" ht="14.4" customHeight="1" x14ac:dyDescent="0.3">
      <c r="A598" s="660" t="s">
        <v>2161</v>
      </c>
      <c r="B598" s="661" t="s">
        <v>1897</v>
      </c>
      <c r="C598" s="661" t="s">
        <v>1912</v>
      </c>
      <c r="D598" s="661" t="s">
        <v>1917</v>
      </c>
      <c r="E598" s="661" t="s">
        <v>1918</v>
      </c>
      <c r="F598" s="664">
        <v>150</v>
      </c>
      <c r="G598" s="664">
        <v>699</v>
      </c>
      <c r="H598" s="664">
        <v>1</v>
      </c>
      <c r="I598" s="664">
        <v>4.66</v>
      </c>
      <c r="J598" s="664">
        <v>150</v>
      </c>
      <c r="K598" s="664">
        <v>726</v>
      </c>
      <c r="L598" s="664">
        <v>1.03862660944206</v>
      </c>
      <c r="M598" s="664">
        <v>4.84</v>
      </c>
      <c r="N598" s="664"/>
      <c r="O598" s="664"/>
      <c r="P598" s="677"/>
      <c r="Q598" s="665"/>
    </row>
    <row r="599" spans="1:17" ht="14.4" customHeight="1" x14ac:dyDescent="0.3">
      <c r="A599" s="660" t="s">
        <v>2161</v>
      </c>
      <c r="B599" s="661" t="s">
        <v>1897</v>
      </c>
      <c r="C599" s="661" t="s">
        <v>1912</v>
      </c>
      <c r="D599" s="661" t="s">
        <v>1923</v>
      </c>
      <c r="E599" s="661" t="s">
        <v>1889</v>
      </c>
      <c r="F599" s="664"/>
      <c r="G599" s="664"/>
      <c r="H599" s="664"/>
      <c r="I599" s="664"/>
      <c r="J599" s="664">
        <v>2500</v>
      </c>
      <c r="K599" s="664">
        <v>13876</v>
      </c>
      <c r="L599" s="664"/>
      <c r="M599" s="664">
        <v>5.5503999999999998</v>
      </c>
      <c r="N599" s="664"/>
      <c r="O599" s="664"/>
      <c r="P599" s="677"/>
      <c r="Q599" s="665"/>
    </row>
    <row r="600" spans="1:17" ht="14.4" customHeight="1" x14ac:dyDescent="0.3">
      <c r="A600" s="660" t="s">
        <v>2161</v>
      </c>
      <c r="B600" s="661" t="s">
        <v>1897</v>
      </c>
      <c r="C600" s="661" t="s">
        <v>1912</v>
      </c>
      <c r="D600" s="661" t="s">
        <v>1923</v>
      </c>
      <c r="E600" s="661" t="s">
        <v>1924</v>
      </c>
      <c r="F600" s="664">
        <v>700</v>
      </c>
      <c r="G600" s="664">
        <v>3871</v>
      </c>
      <c r="H600" s="664">
        <v>1</v>
      </c>
      <c r="I600" s="664">
        <v>5.53</v>
      </c>
      <c r="J600" s="664"/>
      <c r="K600" s="664"/>
      <c r="L600" s="664"/>
      <c r="M600" s="664"/>
      <c r="N600" s="664"/>
      <c r="O600" s="664"/>
      <c r="P600" s="677"/>
      <c r="Q600" s="665"/>
    </row>
    <row r="601" spans="1:17" ht="14.4" customHeight="1" x14ac:dyDescent="0.3">
      <c r="A601" s="660" t="s">
        <v>2161</v>
      </c>
      <c r="B601" s="661" t="s">
        <v>1897</v>
      </c>
      <c r="C601" s="661" t="s">
        <v>1912</v>
      </c>
      <c r="D601" s="661" t="s">
        <v>1925</v>
      </c>
      <c r="E601" s="661" t="s">
        <v>1889</v>
      </c>
      <c r="F601" s="664">
        <v>150</v>
      </c>
      <c r="G601" s="664">
        <v>1084.5</v>
      </c>
      <c r="H601" s="664">
        <v>1</v>
      </c>
      <c r="I601" s="664">
        <v>7.23</v>
      </c>
      <c r="J601" s="664"/>
      <c r="K601" s="664"/>
      <c r="L601" s="664"/>
      <c r="M601" s="664"/>
      <c r="N601" s="664"/>
      <c r="O601" s="664"/>
      <c r="P601" s="677"/>
      <c r="Q601" s="665"/>
    </row>
    <row r="602" spans="1:17" ht="14.4" customHeight="1" x14ac:dyDescent="0.3">
      <c r="A602" s="660" t="s">
        <v>2161</v>
      </c>
      <c r="B602" s="661" t="s">
        <v>1897</v>
      </c>
      <c r="C602" s="661" t="s">
        <v>1912</v>
      </c>
      <c r="D602" s="661" t="s">
        <v>1931</v>
      </c>
      <c r="E602" s="661" t="s">
        <v>1932</v>
      </c>
      <c r="F602" s="664">
        <v>140</v>
      </c>
      <c r="G602" s="664">
        <v>1229.2</v>
      </c>
      <c r="H602" s="664">
        <v>1</v>
      </c>
      <c r="I602" s="664">
        <v>8.7800000000000011</v>
      </c>
      <c r="J602" s="664"/>
      <c r="K602" s="664"/>
      <c r="L602" s="664"/>
      <c r="M602" s="664"/>
      <c r="N602" s="664"/>
      <c r="O602" s="664"/>
      <c r="P602" s="677"/>
      <c r="Q602" s="665"/>
    </row>
    <row r="603" spans="1:17" ht="14.4" customHeight="1" x14ac:dyDescent="0.3">
      <c r="A603" s="660" t="s">
        <v>2161</v>
      </c>
      <c r="B603" s="661" t="s">
        <v>1897</v>
      </c>
      <c r="C603" s="661" t="s">
        <v>1912</v>
      </c>
      <c r="D603" s="661" t="s">
        <v>1939</v>
      </c>
      <c r="E603" s="661" t="s">
        <v>1889</v>
      </c>
      <c r="F603" s="664">
        <v>580</v>
      </c>
      <c r="G603" s="664">
        <v>9239.4</v>
      </c>
      <c r="H603" s="664">
        <v>1</v>
      </c>
      <c r="I603" s="664">
        <v>15.93</v>
      </c>
      <c r="J603" s="664"/>
      <c r="K603" s="664"/>
      <c r="L603" s="664"/>
      <c r="M603" s="664"/>
      <c r="N603" s="664"/>
      <c r="O603" s="664"/>
      <c r="P603" s="677"/>
      <c r="Q603" s="665"/>
    </row>
    <row r="604" spans="1:17" ht="14.4" customHeight="1" x14ac:dyDescent="0.3">
      <c r="A604" s="660" t="s">
        <v>2161</v>
      </c>
      <c r="B604" s="661" t="s">
        <v>1897</v>
      </c>
      <c r="C604" s="661" t="s">
        <v>1912</v>
      </c>
      <c r="D604" s="661" t="s">
        <v>1944</v>
      </c>
      <c r="E604" s="661" t="s">
        <v>1889</v>
      </c>
      <c r="F604" s="664"/>
      <c r="G604" s="664"/>
      <c r="H604" s="664"/>
      <c r="I604" s="664"/>
      <c r="J604" s="664">
        <v>1</v>
      </c>
      <c r="K604" s="664">
        <v>2261.84</v>
      </c>
      <c r="L604" s="664"/>
      <c r="M604" s="664">
        <v>2261.84</v>
      </c>
      <c r="N604" s="664">
        <v>5</v>
      </c>
      <c r="O604" s="664">
        <v>10971.44</v>
      </c>
      <c r="P604" s="677"/>
      <c r="Q604" s="665">
        <v>2194.288</v>
      </c>
    </row>
    <row r="605" spans="1:17" ht="14.4" customHeight="1" x14ac:dyDescent="0.3">
      <c r="A605" s="660" t="s">
        <v>2161</v>
      </c>
      <c r="B605" s="661" t="s">
        <v>1897</v>
      </c>
      <c r="C605" s="661" t="s">
        <v>1912</v>
      </c>
      <c r="D605" s="661" t="s">
        <v>1944</v>
      </c>
      <c r="E605" s="661" t="s">
        <v>1945</v>
      </c>
      <c r="F605" s="664">
        <v>1</v>
      </c>
      <c r="G605" s="664">
        <v>2261.84</v>
      </c>
      <c r="H605" s="664">
        <v>1</v>
      </c>
      <c r="I605" s="664">
        <v>2261.84</v>
      </c>
      <c r="J605" s="664">
        <v>1</v>
      </c>
      <c r="K605" s="664">
        <v>2299.5500000000002</v>
      </c>
      <c r="L605" s="664">
        <v>1.0166722668270081</v>
      </c>
      <c r="M605" s="664">
        <v>2299.5500000000002</v>
      </c>
      <c r="N605" s="664"/>
      <c r="O605" s="664"/>
      <c r="P605" s="677"/>
      <c r="Q605" s="665"/>
    </row>
    <row r="606" spans="1:17" ht="14.4" customHeight="1" x14ac:dyDescent="0.3">
      <c r="A606" s="660" t="s">
        <v>2161</v>
      </c>
      <c r="B606" s="661" t="s">
        <v>1897</v>
      </c>
      <c r="C606" s="661" t="s">
        <v>1912</v>
      </c>
      <c r="D606" s="661" t="s">
        <v>1948</v>
      </c>
      <c r="E606" s="661" t="s">
        <v>1889</v>
      </c>
      <c r="F606" s="664"/>
      <c r="G606" s="664"/>
      <c r="H606" s="664"/>
      <c r="I606" s="664"/>
      <c r="J606" s="664"/>
      <c r="K606" s="664"/>
      <c r="L606" s="664"/>
      <c r="M606" s="664"/>
      <c r="N606" s="664">
        <v>1358</v>
      </c>
      <c r="O606" s="664">
        <v>4427.08</v>
      </c>
      <c r="P606" s="677"/>
      <c r="Q606" s="665">
        <v>3.26</v>
      </c>
    </row>
    <row r="607" spans="1:17" ht="14.4" customHeight="1" x14ac:dyDescent="0.3">
      <c r="A607" s="660" t="s">
        <v>2161</v>
      </c>
      <c r="B607" s="661" t="s">
        <v>1897</v>
      </c>
      <c r="C607" s="661" t="s">
        <v>1912</v>
      </c>
      <c r="D607" s="661" t="s">
        <v>1948</v>
      </c>
      <c r="E607" s="661" t="s">
        <v>1949</v>
      </c>
      <c r="F607" s="664"/>
      <c r="G607" s="664"/>
      <c r="H607" s="664"/>
      <c r="I607" s="664"/>
      <c r="J607" s="664"/>
      <c r="K607" s="664"/>
      <c r="L607" s="664"/>
      <c r="M607" s="664"/>
      <c r="N607" s="664">
        <v>709</v>
      </c>
      <c r="O607" s="664">
        <v>2311.34</v>
      </c>
      <c r="P607" s="677"/>
      <c r="Q607" s="665">
        <v>3.2600000000000002</v>
      </c>
    </row>
    <row r="608" spans="1:17" ht="14.4" customHeight="1" x14ac:dyDescent="0.3">
      <c r="A608" s="660" t="s">
        <v>2161</v>
      </c>
      <c r="B608" s="661" t="s">
        <v>1897</v>
      </c>
      <c r="C608" s="661" t="s">
        <v>1912</v>
      </c>
      <c r="D608" s="661" t="s">
        <v>1956</v>
      </c>
      <c r="E608" s="661" t="s">
        <v>1889</v>
      </c>
      <c r="F608" s="664">
        <v>411</v>
      </c>
      <c r="G608" s="664">
        <v>12790.32</v>
      </c>
      <c r="H608" s="664">
        <v>1</v>
      </c>
      <c r="I608" s="664">
        <v>31.12</v>
      </c>
      <c r="J608" s="664">
        <v>418</v>
      </c>
      <c r="K608" s="664">
        <v>13906.86</v>
      </c>
      <c r="L608" s="664">
        <v>1.0872957048768133</v>
      </c>
      <c r="M608" s="664">
        <v>33.270000000000003</v>
      </c>
      <c r="N608" s="664"/>
      <c r="O608" s="664"/>
      <c r="P608" s="677"/>
      <c r="Q608" s="665"/>
    </row>
    <row r="609" spans="1:17" ht="14.4" customHeight="1" x14ac:dyDescent="0.3">
      <c r="A609" s="660" t="s">
        <v>2161</v>
      </c>
      <c r="B609" s="661" t="s">
        <v>1897</v>
      </c>
      <c r="C609" s="661" t="s">
        <v>1912</v>
      </c>
      <c r="D609" s="661" t="s">
        <v>1956</v>
      </c>
      <c r="E609" s="661" t="s">
        <v>1957</v>
      </c>
      <c r="F609" s="664"/>
      <c r="G609" s="664"/>
      <c r="H609" s="664"/>
      <c r="I609" s="664"/>
      <c r="J609" s="664">
        <v>511</v>
      </c>
      <c r="K609" s="664">
        <v>17016.3</v>
      </c>
      <c r="L609" s="664"/>
      <c r="M609" s="664">
        <v>33.299999999999997</v>
      </c>
      <c r="N609" s="664">
        <v>789</v>
      </c>
      <c r="O609" s="664">
        <v>26372.45</v>
      </c>
      <c r="P609" s="677"/>
      <c r="Q609" s="665">
        <v>33.425158428390368</v>
      </c>
    </row>
    <row r="610" spans="1:17" ht="14.4" customHeight="1" x14ac:dyDescent="0.3">
      <c r="A610" s="660" t="s">
        <v>2161</v>
      </c>
      <c r="B610" s="661" t="s">
        <v>1897</v>
      </c>
      <c r="C610" s="661" t="s">
        <v>1972</v>
      </c>
      <c r="D610" s="661" t="s">
        <v>1973</v>
      </c>
      <c r="E610" s="661" t="s">
        <v>1974</v>
      </c>
      <c r="F610" s="664"/>
      <c r="G610" s="664"/>
      <c r="H610" s="664"/>
      <c r="I610" s="664"/>
      <c r="J610" s="664"/>
      <c r="K610" s="664"/>
      <c r="L610" s="664"/>
      <c r="M610" s="664"/>
      <c r="N610" s="664">
        <v>2</v>
      </c>
      <c r="O610" s="664">
        <v>1768.64</v>
      </c>
      <c r="P610" s="677"/>
      <c r="Q610" s="665">
        <v>884.32</v>
      </c>
    </row>
    <row r="611" spans="1:17" ht="14.4" customHeight="1" x14ac:dyDescent="0.3">
      <c r="A611" s="660" t="s">
        <v>2161</v>
      </c>
      <c r="B611" s="661" t="s">
        <v>1897</v>
      </c>
      <c r="C611" s="661" t="s">
        <v>1975</v>
      </c>
      <c r="D611" s="661" t="s">
        <v>1978</v>
      </c>
      <c r="E611" s="661" t="s">
        <v>1979</v>
      </c>
      <c r="F611" s="664"/>
      <c r="G611" s="664"/>
      <c r="H611" s="664"/>
      <c r="I611" s="664"/>
      <c r="J611" s="664">
        <v>1</v>
      </c>
      <c r="K611" s="664">
        <v>420</v>
      </c>
      <c r="L611" s="664"/>
      <c r="M611" s="664">
        <v>420</v>
      </c>
      <c r="N611" s="664"/>
      <c r="O611" s="664"/>
      <c r="P611" s="677"/>
      <c r="Q611" s="665"/>
    </row>
    <row r="612" spans="1:17" ht="14.4" customHeight="1" x14ac:dyDescent="0.3">
      <c r="A612" s="660" t="s">
        <v>2161</v>
      </c>
      <c r="B612" s="661" t="s">
        <v>1897</v>
      </c>
      <c r="C612" s="661" t="s">
        <v>1975</v>
      </c>
      <c r="D612" s="661" t="s">
        <v>1980</v>
      </c>
      <c r="E612" s="661" t="s">
        <v>1981</v>
      </c>
      <c r="F612" s="664"/>
      <c r="G612" s="664"/>
      <c r="H612" s="664"/>
      <c r="I612" s="664"/>
      <c r="J612" s="664"/>
      <c r="K612" s="664"/>
      <c r="L612" s="664"/>
      <c r="M612" s="664"/>
      <c r="N612" s="664">
        <v>1</v>
      </c>
      <c r="O612" s="664">
        <v>164</v>
      </c>
      <c r="P612" s="677"/>
      <c r="Q612" s="665">
        <v>164</v>
      </c>
    </row>
    <row r="613" spans="1:17" ht="14.4" customHeight="1" x14ac:dyDescent="0.3">
      <c r="A613" s="660" t="s">
        <v>2161</v>
      </c>
      <c r="B613" s="661" t="s">
        <v>1897</v>
      </c>
      <c r="C613" s="661" t="s">
        <v>1975</v>
      </c>
      <c r="D613" s="661" t="s">
        <v>1991</v>
      </c>
      <c r="E613" s="661" t="s">
        <v>1992</v>
      </c>
      <c r="F613" s="664"/>
      <c r="G613" s="664"/>
      <c r="H613" s="664"/>
      <c r="I613" s="664"/>
      <c r="J613" s="664">
        <v>1</v>
      </c>
      <c r="K613" s="664">
        <v>1965</v>
      </c>
      <c r="L613" s="664"/>
      <c r="M613" s="664">
        <v>1965</v>
      </c>
      <c r="N613" s="664"/>
      <c r="O613" s="664"/>
      <c r="P613" s="677"/>
      <c r="Q613" s="665"/>
    </row>
    <row r="614" spans="1:17" ht="14.4" customHeight="1" x14ac:dyDescent="0.3">
      <c r="A614" s="660" t="s">
        <v>2161</v>
      </c>
      <c r="B614" s="661" t="s">
        <v>1897</v>
      </c>
      <c r="C614" s="661" t="s">
        <v>1975</v>
      </c>
      <c r="D614" s="661" t="s">
        <v>2001</v>
      </c>
      <c r="E614" s="661" t="s">
        <v>2002</v>
      </c>
      <c r="F614" s="664">
        <v>1</v>
      </c>
      <c r="G614" s="664">
        <v>1380</v>
      </c>
      <c r="H614" s="664">
        <v>1</v>
      </c>
      <c r="I614" s="664">
        <v>1380</v>
      </c>
      <c r="J614" s="664"/>
      <c r="K614" s="664"/>
      <c r="L614" s="664"/>
      <c r="M614" s="664"/>
      <c r="N614" s="664"/>
      <c r="O614" s="664"/>
      <c r="P614" s="677"/>
      <c r="Q614" s="665"/>
    </row>
    <row r="615" spans="1:17" ht="14.4" customHeight="1" x14ac:dyDescent="0.3">
      <c r="A615" s="660" t="s">
        <v>2161</v>
      </c>
      <c r="B615" s="661" t="s">
        <v>1897</v>
      </c>
      <c r="C615" s="661" t="s">
        <v>1975</v>
      </c>
      <c r="D615" s="661" t="s">
        <v>2003</v>
      </c>
      <c r="E615" s="661" t="s">
        <v>2004</v>
      </c>
      <c r="F615" s="664">
        <v>1</v>
      </c>
      <c r="G615" s="664">
        <v>1836</v>
      </c>
      <c r="H615" s="664">
        <v>1</v>
      </c>
      <c r="I615" s="664">
        <v>1836</v>
      </c>
      <c r="J615" s="664"/>
      <c r="K615" s="664"/>
      <c r="L615" s="664"/>
      <c r="M615" s="664"/>
      <c r="N615" s="664"/>
      <c r="O615" s="664"/>
      <c r="P615" s="677"/>
      <c r="Q615" s="665"/>
    </row>
    <row r="616" spans="1:17" ht="14.4" customHeight="1" x14ac:dyDescent="0.3">
      <c r="A616" s="660" t="s">
        <v>2161</v>
      </c>
      <c r="B616" s="661" t="s">
        <v>1897</v>
      </c>
      <c r="C616" s="661" t="s">
        <v>1975</v>
      </c>
      <c r="D616" s="661" t="s">
        <v>2011</v>
      </c>
      <c r="E616" s="661" t="s">
        <v>2012</v>
      </c>
      <c r="F616" s="664">
        <v>1</v>
      </c>
      <c r="G616" s="664">
        <v>653</v>
      </c>
      <c r="H616" s="664">
        <v>1</v>
      </c>
      <c r="I616" s="664">
        <v>653</v>
      </c>
      <c r="J616" s="664">
        <v>2</v>
      </c>
      <c r="K616" s="664">
        <v>1308</v>
      </c>
      <c r="L616" s="664">
        <v>2.0030627871362938</v>
      </c>
      <c r="M616" s="664">
        <v>654</v>
      </c>
      <c r="N616" s="664">
        <v>5</v>
      </c>
      <c r="O616" s="664">
        <v>3279</v>
      </c>
      <c r="P616" s="677">
        <v>5.0214395099540585</v>
      </c>
      <c r="Q616" s="665">
        <v>655.8</v>
      </c>
    </row>
    <row r="617" spans="1:17" ht="14.4" customHeight="1" x14ac:dyDescent="0.3">
      <c r="A617" s="660" t="s">
        <v>2161</v>
      </c>
      <c r="B617" s="661" t="s">
        <v>1897</v>
      </c>
      <c r="C617" s="661" t="s">
        <v>1975</v>
      </c>
      <c r="D617" s="661" t="s">
        <v>2017</v>
      </c>
      <c r="E617" s="661" t="s">
        <v>2018</v>
      </c>
      <c r="F617" s="664">
        <v>2</v>
      </c>
      <c r="G617" s="664">
        <v>3502</v>
      </c>
      <c r="H617" s="664">
        <v>1</v>
      </c>
      <c r="I617" s="664">
        <v>1751</v>
      </c>
      <c r="J617" s="664">
        <v>4</v>
      </c>
      <c r="K617" s="664">
        <v>7016</v>
      </c>
      <c r="L617" s="664">
        <v>2.0034266133637919</v>
      </c>
      <c r="M617" s="664">
        <v>1754</v>
      </c>
      <c r="N617" s="664">
        <v>5</v>
      </c>
      <c r="O617" s="664">
        <v>8788</v>
      </c>
      <c r="P617" s="677">
        <v>2.5094231867504284</v>
      </c>
      <c r="Q617" s="665">
        <v>1757.6</v>
      </c>
    </row>
    <row r="618" spans="1:17" ht="14.4" customHeight="1" x14ac:dyDescent="0.3">
      <c r="A618" s="660" t="s">
        <v>2161</v>
      </c>
      <c r="B618" s="661" t="s">
        <v>1897</v>
      </c>
      <c r="C618" s="661" t="s">
        <v>1975</v>
      </c>
      <c r="D618" s="661" t="s">
        <v>2019</v>
      </c>
      <c r="E618" s="661" t="s">
        <v>2020</v>
      </c>
      <c r="F618" s="664">
        <v>1</v>
      </c>
      <c r="G618" s="664">
        <v>409</v>
      </c>
      <c r="H618" s="664">
        <v>1</v>
      </c>
      <c r="I618" s="664">
        <v>409</v>
      </c>
      <c r="J618" s="664">
        <v>3</v>
      </c>
      <c r="K618" s="664">
        <v>1230</v>
      </c>
      <c r="L618" s="664">
        <v>3.0073349633251834</v>
      </c>
      <c r="M618" s="664">
        <v>410</v>
      </c>
      <c r="N618" s="664"/>
      <c r="O618" s="664"/>
      <c r="P618" s="677"/>
      <c r="Q618" s="665"/>
    </row>
    <row r="619" spans="1:17" ht="14.4" customHeight="1" x14ac:dyDescent="0.3">
      <c r="A619" s="660" t="s">
        <v>2161</v>
      </c>
      <c r="B619" s="661" t="s">
        <v>1897</v>
      </c>
      <c r="C619" s="661" t="s">
        <v>1975</v>
      </c>
      <c r="D619" s="661" t="s">
        <v>2025</v>
      </c>
      <c r="E619" s="661" t="s">
        <v>2026</v>
      </c>
      <c r="F619" s="664"/>
      <c r="G619" s="664"/>
      <c r="H619" s="664"/>
      <c r="I619" s="664"/>
      <c r="J619" s="664">
        <v>2</v>
      </c>
      <c r="K619" s="664">
        <v>28656</v>
      </c>
      <c r="L619" s="664"/>
      <c r="M619" s="664">
        <v>14328</v>
      </c>
      <c r="N619" s="664">
        <v>2</v>
      </c>
      <c r="O619" s="664">
        <v>28672</v>
      </c>
      <c r="P619" s="677"/>
      <c r="Q619" s="665">
        <v>14336</v>
      </c>
    </row>
    <row r="620" spans="1:17" ht="14.4" customHeight="1" x14ac:dyDescent="0.3">
      <c r="A620" s="660" t="s">
        <v>2161</v>
      </c>
      <c r="B620" s="661" t="s">
        <v>1897</v>
      </c>
      <c r="C620" s="661" t="s">
        <v>1975</v>
      </c>
      <c r="D620" s="661" t="s">
        <v>2044</v>
      </c>
      <c r="E620" s="661" t="s">
        <v>2045</v>
      </c>
      <c r="F620" s="664"/>
      <c r="G620" s="664"/>
      <c r="H620" s="664"/>
      <c r="I620" s="664"/>
      <c r="J620" s="664"/>
      <c r="K620" s="664"/>
      <c r="L620" s="664"/>
      <c r="M620" s="664"/>
      <c r="N620" s="664">
        <v>3</v>
      </c>
      <c r="O620" s="664">
        <v>3870</v>
      </c>
      <c r="P620" s="677"/>
      <c r="Q620" s="665">
        <v>1290</v>
      </c>
    </row>
    <row r="621" spans="1:17" ht="14.4" customHeight="1" x14ac:dyDescent="0.3">
      <c r="A621" s="660" t="s">
        <v>2161</v>
      </c>
      <c r="B621" s="661" t="s">
        <v>1897</v>
      </c>
      <c r="C621" s="661" t="s">
        <v>1975</v>
      </c>
      <c r="D621" s="661" t="s">
        <v>2046</v>
      </c>
      <c r="E621" s="661" t="s">
        <v>2047</v>
      </c>
      <c r="F621" s="664">
        <v>1</v>
      </c>
      <c r="G621" s="664">
        <v>486</v>
      </c>
      <c r="H621" s="664">
        <v>1</v>
      </c>
      <c r="I621" s="664">
        <v>486</v>
      </c>
      <c r="J621" s="664">
        <v>2</v>
      </c>
      <c r="K621" s="664">
        <v>974</v>
      </c>
      <c r="L621" s="664">
        <v>2.0041152263374484</v>
      </c>
      <c r="M621" s="664">
        <v>487</v>
      </c>
      <c r="N621" s="664">
        <v>5</v>
      </c>
      <c r="O621" s="664">
        <v>2441</v>
      </c>
      <c r="P621" s="677">
        <v>5.022633744855967</v>
      </c>
      <c r="Q621" s="665">
        <v>488.2</v>
      </c>
    </row>
    <row r="622" spans="1:17" ht="14.4" customHeight="1" x14ac:dyDescent="0.3">
      <c r="A622" s="660" t="s">
        <v>2161</v>
      </c>
      <c r="B622" s="661" t="s">
        <v>1897</v>
      </c>
      <c r="C622" s="661" t="s">
        <v>1975</v>
      </c>
      <c r="D622" s="661" t="s">
        <v>2048</v>
      </c>
      <c r="E622" s="661" t="s">
        <v>2049</v>
      </c>
      <c r="F622" s="664">
        <v>1</v>
      </c>
      <c r="G622" s="664">
        <v>2236</v>
      </c>
      <c r="H622" s="664">
        <v>1</v>
      </c>
      <c r="I622" s="664">
        <v>2236</v>
      </c>
      <c r="J622" s="664"/>
      <c r="K622" s="664"/>
      <c r="L622" s="664"/>
      <c r="M622" s="664"/>
      <c r="N622" s="664"/>
      <c r="O622" s="664"/>
      <c r="P622" s="677"/>
      <c r="Q622" s="665"/>
    </row>
    <row r="623" spans="1:17" ht="14.4" customHeight="1" x14ac:dyDescent="0.3">
      <c r="A623" s="660" t="s">
        <v>2162</v>
      </c>
      <c r="B623" s="661" t="s">
        <v>1897</v>
      </c>
      <c r="C623" s="661" t="s">
        <v>1898</v>
      </c>
      <c r="D623" s="661" t="s">
        <v>1904</v>
      </c>
      <c r="E623" s="661" t="s">
        <v>988</v>
      </c>
      <c r="F623" s="664">
        <v>1</v>
      </c>
      <c r="G623" s="664">
        <v>2165.33</v>
      </c>
      <c r="H623" s="664">
        <v>1</v>
      </c>
      <c r="I623" s="664">
        <v>2165.33</v>
      </c>
      <c r="J623" s="664">
        <v>1.55</v>
      </c>
      <c r="K623" s="664">
        <v>3385.6900000000005</v>
      </c>
      <c r="L623" s="664">
        <v>1.5635907690744602</v>
      </c>
      <c r="M623" s="664">
        <v>2184.3161290322582</v>
      </c>
      <c r="N623" s="664">
        <v>0.5</v>
      </c>
      <c r="O623" s="664">
        <v>1092.1600000000001</v>
      </c>
      <c r="P623" s="677">
        <v>0.50438501290796323</v>
      </c>
      <c r="Q623" s="665">
        <v>2184.3200000000002</v>
      </c>
    </row>
    <row r="624" spans="1:17" ht="14.4" customHeight="1" x14ac:dyDescent="0.3">
      <c r="A624" s="660" t="s">
        <v>2162</v>
      </c>
      <c r="B624" s="661" t="s">
        <v>1897</v>
      </c>
      <c r="C624" s="661" t="s">
        <v>1898</v>
      </c>
      <c r="D624" s="661" t="s">
        <v>1905</v>
      </c>
      <c r="E624" s="661" t="s">
        <v>984</v>
      </c>
      <c r="F624" s="664">
        <v>0.1</v>
      </c>
      <c r="G624" s="664">
        <v>93.66</v>
      </c>
      <c r="H624" s="664">
        <v>1</v>
      </c>
      <c r="I624" s="664">
        <v>936.59999999999991</v>
      </c>
      <c r="J624" s="664">
        <v>0.05</v>
      </c>
      <c r="K624" s="664">
        <v>47.24</v>
      </c>
      <c r="L624" s="664">
        <v>0.5043775357676703</v>
      </c>
      <c r="M624" s="664">
        <v>944.8</v>
      </c>
      <c r="N624" s="664"/>
      <c r="O624" s="664"/>
      <c r="P624" s="677"/>
      <c r="Q624" s="665"/>
    </row>
    <row r="625" spans="1:17" ht="14.4" customHeight="1" x14ac:dyDescent="0.3">
      <c r="A625" s="660" t="s">
        <v>2162</v>
      </c>
      <c r="B625" s="661" t="s">
        <v>1897</v>
      </c>
      <c r="C625" s="661" t="s">
        <v>1912</v>
      </c>
      <c r="D625" s="661" t="s">
        <v>1923</v>
      </c>
      <c r="E625" s="661" t="s">
        <v>1889</v>
      </c>
      <c r="F625" s="664"/>
      <c r="G625" s="664"/>
      <c r="H625" s="664"/>
      <c r="I625" s="664"/>
      <c r="J625" s="664">
        <v>1000</v>
      </c>
      <c r="K625" s="664">
        <v>5530</v>
      </c>
      <c r="L625" s="664"/>
      <c r="M625" s="664">
        <v>5.53</v>
      </c>
      <c r="N625" s="664">
        <v>645</v>
      </c>
      <c r="O625" s="664">
        <v>3579.75</v>
      </c>
      <c r="P625" s="677"/>
      <c r="Q625" s="665">
        <v>5.55</v>
      </c>
    </row>
    <row r="626" spans="1:17" ht="14.4" customHeight="1" x14ac:dyDescent="0.3">
      <c r="A626" s="660" t="s">
        <v>2162</v>
      </c>
      <c r="B626" s="661" t="s">
        <v>1897</v>
      </c>
      <c r="C626" s="661" t="s">
        <v>1912</v>
      </c>
      <c r="D626" s="661" t="s">
        <v>1939</v>
      </c>
      <c r="E626" s="661" t="s">
        <v>1889</v>
      </c>
      <c r="F626" s="664">
        <v>6849</v>
      </c>
      <c r="G626" s="664">
        <v>110785.02</v>
      </c>
      <c r="H626" s="664">
        <v>1</v>
      </c>
      <c r="I626" s="664">
        <v>16.175356986421377</v>
      </c>
      <c r="J626" s="664">
        <v>3760</v>
      </c>
      <c r="K626" s="664">
        <v>64914.770000000004</v>
      </c>
      <c r="L626" s="664">
        <v>0.58595259539602018</v>
      </c>
      <c r="M626" s="664">
        <v>17.264566489361702</v>
      </c>
      <c r="N626" s="664">
        <v>2093</v>
      </c>
      <c r="O626" s="664">
        <v>40018.160000000003</v>
      </c>
      <c r="P626" s="677">
        <v>0.36122356614639778</v>
      </c>
      <c r="Q626" s="665">
        <v>19.12</v>
      </c>
    </row>
    <row r="627" spans="1:17" ht="14.4" customHeight="1" x14ac:dyDescent="0.3">
      <c r="A627" s="660" t="s">
        <v>2162</v>
      </c>
      <c r="B627" s="661" t="s">
        <v>1897</v>
      </c>
      <c r="C627" s="661" t="s">
        <v>1912</v>
      </c>
      <c r="D627" s="661" t="s">
        <v>1939</v>
      </c>
      <c r="E627" s="661" t="s">
        <v>1940</v>
      </c>
      <c r="F627" s="664">
        <v>1600</v>
      </c>
      <c r="G627" s="664">
        <v>26754</v>
      </c>
      <c r="H627" s="664">
        <v>1</v>
      </c>
      <c r="I627" s="664">
        <v>16.721250000000001</v>
      </c>
      <c r="J627" s="664">
        <v>440</v>
      </c>
      <c r="K627" s="664">
        <v>8412.7999999999993</v>
      </c>
      <c r="L627" s="664">
        <v>0.31445017567466543</v>
      </c>
      <c r="M627" s="664">
        <v>19.119999999999997</v>
      </c>
      <c r="N627" s="664">
        <v>480</v>
      </c>
      <c r="O627" s="664">
        <v>9571.2000000000007</v>
      </c>
      <c r="P627" s="677">
        <v>0.35774837407490473</v>
      </c>
      <c r="Q627" s="665">
        <v>19.940000000000001</v>
      </c>
    </row>
    <row r="628" spans="1:17" ht="14.4" customHeight="1" x14ac:dyDescent="0.3">
      <c r="A628" s="660" t="s">
        <v>2162</v>
      </c>
      <c r="B628" s="661" t="s">
        <v>1897</v>
      </c>
      <c r="C628" s="661" t="s">
        <v>1912</v>
      </c>
      <c r="D628" s="661" t="s">
        <v>1948</v>
      </c>
      <c r="E628" s="661" t="s">
        <v>1889</v>
      </c>
      <c r="F628" s="664">
        <v>680</v>
      </c>
      <c r="G628" s="664">
        <v>1999.2</v>
      </c>
      <c r="H628" s="664">
        <v>1</v>
      </c>
      <c r="I628" s="664">
        <v>2.94</v>
      </c>
      <c r="J628" s="664"/>
      <c r="K628" s="664"/>
      <c r="L628" s="664"/>
      <c r="M628" s="664"/>
      <c r="N628" s="664">
        <v>735</v>
      </c>
      <c r="O628" s="664">
        <v>2396.1</v>
      </c>
      <c r="P628" s="677">
        <v>1.1985294117647058</v>
      </c>
      <c r="Q628" s="665">
        <v>3.26</v>
      </c>
    </row>
    <row r="629" spans="1:17" ht="14.4" customHeight="1" x14ac:dyDescent="0.3">
      <c r="A629" s="660" t="s">
        <v>2162</v>
      </c>
      <c r="B629" s="661" t="s">
        <v>1897</v>
      </c>
      <c r="C629" s="661" t="s">
        <v>1912</v>
      </c>
      <c r="D629" s="661" t="s">
        <v>1956</v>
      </c>
      <c r="E629" s="661" t="s">
        <v>1889</v>
      </c>
      <c r="F629" s="664">
        <v>4334</v>
      </c>
      <c r="G629" s="664">
        <v>138353.36000000002</v>
      </c>
      <c r="H629" s="664">
        <v>1</v>
      </c>
      <c r="I629" s="664">
        <v>31.922787263497927</v>
      </c>
      <c r="J629" s="664">
        <v>410</v>
      </c>
      <c r="K629" s="664">
        <v>13497.2</v>
      </c>
      <c r="L629" s="664">
        <v>9.7555997194430255E-2</v>
      </c>
      <c r="M629" s="664">
        <v>32.92</v>
      </c>
      <c r="N629" s="664">
        <v>764</v>
      </c>
      <c r="O629" s="664">
        <v>25441.200000000001</v>
      </c>
      <c r="P629" s="677">
        <v>0.18388566782910076</v>
      </c>
      <c r="Q629" s="665">
        <v>33.300000000000004</v>
      </c>
    </row>
    <row r="630" spans="1:17" ht="14.4" customHeight="1" x14ac:dyDescent="0.3">
      <c r="A630" s="660" t="s">
        <v>2162</v>
      </c>
      <c r="B630" s="661" t="s">
        <v>1897</v>
      </c>
      <c r="C630" s="661" t="s">
        <v>1912</v>
      </c>
      <c r="D630" s="661" t="s">
        <v>1956</v>
      </c>
      <c r="E630" s="661" t="s">
        <v>1957</v>
      </c>
      <c r="F630" s="664">
        <v>1367</v>
      </c>
      <c r="G630" s="664">
        <v>44436.68</v>
      </c>
      <c r="H630" s="664">
        <v>1</v>
      </c>
      <c r="I630" s="664">
        <v>32.506715435259693</v>
      </c>
      <c r="J630" s="664">
        <v>853</v>
      </c>
      <c r="K630" s="664">
        <v>28389.78</v>
      </c>
      <c r="L630" s="664">
        <v>0.63888166262646084</v>
      </c>
      <c r="M630" s="664">
        <v>33.28227432590856</v>
      </c>
      <c r="N630" s="664"/>
      <c r="O630" s="664"/>
      <c r="P630" s="677"/>
      <c r="Q630" s="665"/>
    </row>
    <row r="631" spans="1:17" ht="14.4" customHeight="1" x14ac:dyDescent="0.3">
      <c r="A631" s="660" t="s">
        <v>2162</v>
      </c>
      <c r="B631" s="661" t="s">
        <v>1897</v>
      </c>
      <c r="C631" s="661" t="s">
        <v>1972</v>
      </c>
      <c r="D631" s="661" t="s">
        <v>1973</v>
      </c>
      <c r="E631" s="661" t="s">
        <v>1974</v>
      </c>
      <c r="F631" s="664"/>
      <c r="G631" s="664"/>
      <c r="H631" s="664"/>
      <c r="I631" s="664"/>
      <c r="J631" s="664"/>
      <c r="K631" s="664"/>
      <c r="L631" s="664"/>
      <c r="M631" s="664"/>
      <c r="N631" s="664">
        <v>1</v>
      </c>
      <c r="O631" s="664">
        <v>884.32</v>
      </c>
      <c r="P631" s="677"/>
      <c r="Q631" s="665">
        <v>884.32</v>
      </c>
    </row>
    <row r="632" spans="1:17" ht="14.4" customHeight="1" x14ac:dyDescent="0.3">
      <c r="A632" s="660" t="s">
        <v>2162</v>
      </c>
      <c r="B632" s="661" t="s">
        <v>1897</v>
      </c>
      <c r="C632" s="661" t="s">
        <v>1975</v>
      </c>
      <c r="D632" s="661" t="s">
        <v>1978</v>
      </c>
      <c r="E632" s="661" t="s">
        <v>1979</v>
      </c>
      <c r="F632" s="664"/>
      <c r="G632" s="664"/>
      <c r="H632" s="664"/>
      <c r="I632" s="664"/>
      <c r="J632" s="664">
        <v>1</v>
      </c>
      <c r="K632" s="664">
        <v>420</v>
      </c>
      <c r="L632" s="664"/>
      <c r="M632" s="664">
        <v>420</v>
      </c>
      <c r="N632" s="664">
        <v>1</v>
      </c>
      <c r="O632" s="664">
        <v>423</v>
      </c>
      <c r="P632" s="677"/>
      <c r="Q632" s="665">
        <v>423</v>
      </c>
    </row>
    <row r="633" spans="1:17" ht="14.4" customHeight="1" x14ac:dyDescent="0.3">
      <c r="A633" s="660" t="s">
        <v>2162</v>
      </c>
      <c r="B633" s="661" t="s">
        <v>1897</v>
      </c>
      <c r="C633" s="661" t="s">
        <v>1975</v>
      </c>
      <c r="D633" s="661" t="s">
        <v>2017</v>
      </c>
      <c r="E633" s="661" t="s">
        <v>2018</v>
      </c>
      <c r="F633" s="664">
        <v>17</v>
      </c>
      <c r="G633" s="664">
        <v>29767</v>
      </c>
      <c r="H633" s="664">
        <v>1</v>
      </c>
      <c r="I633" s="664">
        <v>1751</v>
      </c>
      <c r="J633" s="664">
        <v>10</v>
      </c>
      <c r="K633" s="664">
        <v>17540</v>
      </c>
      <c r="L633" s="664">
        <v>0.58924312157758596</v>
      </c>
      <c r="M633" s="664">
        <v>1754</v>
      </c>
      <c r="N633" s="664">
        <v>11</v>
      </c>
      <c r="O633" s="664">
        <v>19342</v>
      </c>
      <c r="P633" s="677">
        <v>0.64977995767124663</v>
      </c>
      <c r="Q633" s="665">
        <v>1758.3636363636363</v>
      </c>
    </row>
    <row r="634" spans="1:17" ht="14.4" customHeight="1" x14ac:dyDescent="0.3">
      <c r="A634" s="660" t="s">
        <v>2162</v>
      </c>
      <c r="B634" s="661" t="s">
        <v>1897</v>
      </c>
      <c r="C634" s="661" t="s">
        <v>1975</v>
      </c>
      <c r="D634" s="661" t="s">
        <v>2019</v>
      </c>
      <c r="E634" s="661" t="s">
        <v>2020</v>
      </c>
      <c r="F634" s="664"/>
      <c r="G634" s="664"/>
      <c r="H634" s="664"/>
      <c r="I634" s="664"/>
      <c r="J634" s="664">
        <v>2</v>
      </c>
      <c r="K634" s="664">
        <v>820</v>
      </c>
      <c r="L634" s="664"/>
      <c r="M634" s="664">
        <v>410</v>
      </c>
      <c r="N634" s="664">
        <v>2</v>
      </c>
      <c r="O634" s="664">
        <v>824</v>
      </c>
      <c r="P634" s="677"/>
      <c r="Q634" s="665">
        <v>412</v>
      </c>
    </row>
    <row r="635" spans="1:17" ht="14.4" customHeight="1" x14ac:dyDescent="0.3">
      <c r="A635" s="660" t="s">
        <v>2162</v>
      </c>
      <c r="B635" s="661" t="s">
        <v>1897</v>
      </c>
      <c r="C635" s="661" t="s">
        <v>1975</v>
      </c>
      <c r="D635" s="661" t="s">
        <v>2025</v>
      </c>
      <c r="E635" s="661" t="s">
        <v>2026</v>
      </c>
      <c r="F635" s="664"/>
      <c r="G635" s="664"/>
      <c r="H635" s="664"/>
      <c r="I635" s="664"/>
      <c r="J635" s="664">
        <v>3</v>
      </c>
      <c r="K635" s="664">
        <v>42984</v>
      </c>
      <c r="L635" s="664"/>
      <c r="M635" s="664">
        <v>14328</v>
      </c>
      <c r="N635" s="664">
        <v>2</v>
      </c>
      <c r="O635" s="664">
        <v>28664</v>
      </c>
      <c r="P635" s="677"/>
      <c r="Q635" s="665">
        <v>14332</v>
      </c>
    </row>
    <row r="636" spans="1:17" ht="14.4" customHeight="1" x14ac:dyDescent="0.3">
      <c r="A636" s="660" t="s">
        <v>2162</v>
      </c>
      <c r="B636" s="661" t="s">
        <v>1897</v>
      </c>
      <c r="C636" s="661" t="s">
        <v>1975</v>
      </c>
      <c r="D636" s="661" t="s">
        <v>2031</v>
      </c>
      <c r="E636" s="661" t="s">
        <v>1889</v>
      </c>
      <c r="F636" s="664">
        <v>13</v>
      </c>
      <c r="G636" s="664">
        <v>181686</v>
      </c>
      <c r="H636" s="664">
        <v>1</v>
      </c>
      <c r="I636" s="664">
        <v>13975.846153846154</v>
      </c>
      <c r="J636" s="664"/>
      <c r="K636" s="664"/>
      <c r="L636" s="664"/>
      <c r="M636" s="664"/>
      <c r="N636" s="664"/>
      <c r="O636" s="664"/>
      <c r="P636" s="677"/>
      <c r="Q636" s="665"/>
    </row>
    <row r="637" spans="1:17" ht="14.4" customHeight="1" x14ac:dyDescent="0.3">
      <c r="A637" s="660" t="s">
        <v>2162</v>
      </c>
      <c r="B637" s="661" t="s">
        <v>1897</v>
      </c>
      <c r="C637" s="661" t="s">
        <v>1975</v>
      </c>
      <c r="D637" s="661" t="s">
        <v>2036</v>
      </c>
      <c r="E637" s="661" t="s">
        <v>2037</v>
      </c>
      <c r="F637" s="664"/>
      <c r="G637" s="664"/>
      <c r="H637" s="664"/>
      <c r="I637" s="664"/>
      <c r="J637" s="664"/>
      <c r="K637" s="664"/>
      <c r="L637" s="664"/>
      <c r="M637" s="664"/>
      <c r="N637" s="664">
        <v>1</v>
      </c>
      <c r="O637" s="664">
        <v>584</v>
      </c>
      <c r="P637" s="677"/>
      <c r="Q637" s="665">
        <v>584</v>
      </c>
    </row>
    <row r="638" spans="1:17" ht="14.4" customHeight="1" x14ac:dyDescent="0.3">
      <c r="A638" s="660" t="s">
        <v>2162</v>
      </c>
      <c r="B638" s="661" t="s">
        <v>1897</v>
      </c>
      <c r="C638" s="661" t="s">
        <v>1975</v>
      </c>
      <c r="D638" s="661" t="s">
        <v>2044</v>
      </c>
      <c r="E638" s="661" t="s">
        <v>2045</v>
      </c>
      <c r="F638" s="664">
        <v>1</v>
      </c>
      <c r="G638" s="664">
        <v>1283</v>
      </c>
      <c r="H638" s="664">
        <v>1</v>
      </c>
      <c r="I638" s="664">
        <v>1283</v>
      </c>
      <c r="J638" s="664"/>
      <c r="K638" s="664"/>
      <c r="L638" s="664"/>
      <c r="M638" s="664"/>
      <c r="N638" s="664">
        <v>1</v>
      </c>
      <c r="O638" s="664">
        <v>1292</v>
      </c>
      <c r="P638" s="677">
        <v>1.0070148090413094</v>
      </c>
      <c r="Q638" s="665">
        <v>1292</v>
      </c>
    </row>
    <row r="639" spans="1:17" ht="14.4" customHeight="1" x14ac:dyDescent="0.3">
      <c r="A639" s="660" t="s">
        <v>2162</v>
      </c>
      <c r="B639" s="661" t="s">
        <v>1897</v>
      </c>
      <c r="C639" s="661" t="s">
        <v>1975</v>
      </c>
      <c r="D639" s="661" t="s">
        <v>2048</v>
      </c>
      <c r="E639" s="661" t="s">
        <v>2049</v>
      </c>
      <c r="F639" s="664">
        <v>16</v>
      </c>
      <c r="G639" s="664">
        <v>35776</v>
      </c>
      <c r="H639" s="664">
        <v>1</v>
      </c>
      <c r="I639" s="664">
        <v>2236</v>
      </c>
      <c r="J639" s="664">
        <v>8</v>
      </c>
      <c r="K639" s="664">
        <v>17936</v>
      </c>
      <c r="L639" s="664">
        <v>0.50134168157423975</v>
      </c>
      <c r="M639" s="664">
        <v>2242</v>
      </c>
      <c r="N639" s="664">
        <v>5</v>
      </c>
      <c r="O639" s="664">
        <v>11232</v>
      </c>
      <c r="P639" s="677">
        <v>0.31395348837209303</v>
      </c>
      <c r="Q639" s="665">
        <v>2246.4</v>
      </c>
    </row>
    <row r="640" spans="1:17" ht="14.4" customHeight="1" x14ac:dyDescent="0.3">
      <c r="A640" s="660" t="s">
        <v>2163</v>
      </c>
      <c r="B640" s="661" t="s">
        <v>1897</v>
      </c>
      <c r="C640" s="661" t="s">
        <v>1898</v>
      </c>
      <c r="D640" s="661" t="s">
        <v>1899</v>
      </c>
      <c r="E640" s="661" t="s">
        <v>977</v>
      </c>
      <c r="F640" s="664"/>
      <c r="G640" s="664"/>
      <c r="H640" s="664"/>
      <c r="I640" s="664"/>
      <c r="J640" s="664">
        <v>1.1000000000000001</v>
      </c>
      <c r="K640" s="664">
        <v>2175.84</v>
      </c>
      <c r="L640" s="664"/>
      <c r="M640" s="664">
        <v>1978.0363636363636</v>
      </c>
      <c r="N640" s="664">
        <v>2.4500000000000002</v>
      </c>
      <c r="O640" s="664">
        <v>4846.17</v>
      </c>
      <c r="P640" s="677"/>
      <c r="Q640" s="665">
        <v>1978.0285714285712</v>
      </c>
    </row>
    <row r="641" spans="1:17" ht="14.4" customHeight="1" x14ac:dyDescent="0.3">
      <c r="A641" s="660" t="s">
        <v>2163</v>
      </c>
      <c r="B641" s="661" t="s">
        <v>1897</v>
      </c>
      <c r="C641" s="661" t="s">
        <v>1898</v>
      </c>
      <c r="D641" s="661" t="s">
        <v>1902</v>
      </c>
      <c r="E641" s="661" t="s">
        <v>988</v>
      </c>
      <c r="F641" s="664"/>
      <c r="G641" s="664"/>
      <c r="H641" s="664"/>
      <c r="I641" s="664"/>
      <c r="J641" s="664"/>
      <c r="K641" s="664"/>
      <c r="L641" s="664"/>
      <c r="M641" s="664"/>
      <c r="N641" s="664">
        <v>0.14000000000000001</v>
      </c>
      <c r="O641" s="664">
        <v>1442.56</v>
      </c>
      <c r="P641" s="677"/>
      <c r="Q641" s="665">
        <v>10303.999999999998</v>
      </c>
    </row>
    <row r="642" spans="1:17" ht="14.4" customHeight="1" x14ac:dyDescent="0.3">
      <c r="A642" s="660" t="s">
        <v>2163</v>
      </c>
      <c r="B642" s="661" t="s">
        <v>1897</v>
      </c>
      <c r="C642" s="661" t="s">
        <v>1898</v>
      </c>
      <c r="D642" s="661" t="s">
        <v>1903</v>
      </c>
      <c r="E642" s="661" t="s">
        <v>1889</v>
      </c>
      <c r="F642" s="664">
        <v>1.2</v>
      </c>
      <c r="G642" s="664">
        <v>1299.18</v>
      </c>
      <c r="H642" s="664">
        <v>1</v>
      </c>
      <c r="I642" s="664">
        <v>1082.6500000000001</v>
      </c>
      <c r="J642" s="664">
        <v>1.32</v>
      </c>
      <c r="K642" s="664">
        <v>1441.64</v>
      </c>
      <c r="L642" s="664">
        <v>1.1096537816160963</v>
      </c>
      <c r="M642" s="664">
        <v>1092.1515151515152</v>
      </c>
      <c r="N642" s="664"/>
      <c r="O642" s="664"/>
      <c r="P642" s="677"/>
      <c r="Q642" s="665"/>
    </row>
    <row r="643" spans="1:17" ht="14.4" customHeight="1" x14ac:dyDescent="0.3">
      <c r="A643" s="660" t="s">
        <v>2163</v>
      </c>
      <c r="B643" s="661" t="s">
        <v>1897</v>
      </c>
      <c r="C643" s="661" t="s">
        <v>1898</v>
      </c>
      <c r="D643" s="661" t="s">
        <v>1903</v>
      </c>
      <c r="E643" s="661" t="s">
        <v>988</v>
      </c>
      <c r="F643" s="664">
        <v>1.1500000000000001</v>
      </c>
      <c r="G643" s="664">
        <v>1245.04</v>
      </c>
      <c r="H643" s="664">
        <v>1</v>
      </c>
      <c r="I643" s="664">
        <v>1082.6434782608694</v>
      </c>
      <c r="J643" s="664">
        <v>4.8000000000000007</v>
      </c>
      <c r="K643" s="664">
        <v>5208.12</v>
      </c>
      <c r="L643" s="664">
        <v>4.1830945190515969</v>
      </c>
      <c r="M643" s="664">
        <v>1085.0249999999999</v>
      </c>
      <c r="N643" s="664">
        <v>1</v>
      </c>
      <c r="O643" s="664">
        <v>1092.1500000000001</v>
      </c>
      <c r="P643" s="677">
        <v>0.87720073250658626</v>
      </c>
      <c r="Q643" s="665">
        <v>1092.1500000000001</v>
      </c>
    </row>
    <row r="644" spans="1:17" ht="14.4" customHeight="1" x14ac:dyDescent="0.3">
      <c r="A644" s="660" t="s">
        <v>2163</v>
      </c>
      <c r="B644" s="661" t="s">
        <v>1897</v>
      </c>
      <c r="C644" s="661" t="s">
        <v>1898</v>
      </c>
      <c r="D644" s="661" t="s">
        <v>1904</v>
      </c>
      <c r="E644" s="661" t="s">
        <v>988</v>
      </c>
      <c r="F644" s="664">
        <v>51.600000000000009</v>
      </c>
      <c r="G644" s="664">
        <v>111730.56000000004</v>
      </c>
      <c r="H644" s="664">
        <v>1</v>
      </c>
      <c r="I644" s="664">
        <v>2165.3209302325586</v>
      </c>
      <c r="J644" s="664">
        <v>44.300000000000011</v>
      </c>
      <c r="K644" s="664">
        <v>96475.460000000021</v>
      </c>
      <c r="L644" s="664">
        <v>0.86346528648921106</v>
      </c>
      <c r="M644" s="664">
        <v>2177.7756207674943</v>
      </c>
      <c r="N644" s="664">
        <v>22.000000000000004</v>
      </c>
      <c r="O644" s="664">
        <v>48054.94000000001</v>
      </c>
      <c r="P644" s="677">
        <v>0.43009665395036051</v>
      </c>
      <c r="Q644" s="665">
        <v>2184.3154545454545</v>
      </c>
    </row>
    <row r="645" spans="1:17" ht="14.4" customHeight="1" x14ac:dyDescent="0.3">
      <c r="A645" s="660" t="s">
        <v>2163</v>
      </c>
      <c r="B645" s="661" t="s">
        <v>1897</v>
      </c>
      <c r="C645" s="661" t="s">
        <v>1898</v>
      </c>
      <c r="D645" s="661" t="s">
        <v>1905</v>
      </c>
      <c r="E645" s="661" t="s">
        <v>984</v>
      </c>
      <c r="F645" s="664">
        <v>4.259999999999998</v>
      </c>
      <c r="G645" s="664">
        <v>3980.5399999999991</v>
      </c>
      <c r="H645" s="664">
        <v>1</v>
      </c>
      <c r="I645" s="664">
        <v>934.3990610328641</v>
      </c>
      <c r="J645" s="664">
        <v>3.0999999999999988</v>
      </c>
      <c r="K645" s="664">
        <v>2923.9599999999987</v>
      </c>
      <c r="L645" s="664">
        <v>0.73456365216779618</v>
      </c>
      <c r="M645" s="664">
        <v>943.21290322580637</v>
      </c>
      <c r="N645" s="664">
        <v>1.8300000000000003</v>
      </c>
      <c r="O645" s="664">
        <v>1724.26</v>
      </c>
      <c r="P645" s="677">
        <v>0.43317238364644001</v>
      </c>
      <c r="Q645" s="665">
        <v>942.21857923497248</v>
      </c>
    </row>
    <row r="646" spans="1:17" ht="14.4" customHeight="1" x14ac:dyDescent="0.3">
      <c r="A646" s="660" t="s">
        <v>2163</v>
      </c>
      <c r="B646" s="661" t="s">
        <v>1897</v>
      </c>
      <c r="C646" s="661" t="s">
        <v>1898</v>
      </c>
      <c r="D646" s="661" t="s">
        <v>1908</v>
      </c>
      <c r="E646" s="661" t="s">
        <v>1907</v>
      </c>
      <c r="F646" s="664"/>
      <c r="G646" s="664"/>
      <c r="H646" s="664"/>
      <c r="I646" s="664"/>
      <c r="J646" s="664"/>
      <c r="K646" s="664"/>
      <c r="L646" s="664"/>
      <c r="M646" s="664"/>
      <c r="N646" s="664">
        <v>2</v>
      </c>
      <c r="O646" s="664">
        <v>478774</v>
      </c>
      <c r="P646" s="677"/>
      <c r="Q646" s="665">
        <v>239387</v>
      </c>
    </row>
    <row r="647" spans="1:17" ht="14.4" customHeight="1" x14ac:dyDescent="0.3">
      <c r="A647" s="660" t="s">
        <v>2163</v>
      </c>
      <c r="B647" s="661" t="s">
        <v>1897</v>
      </c>
      <c r="C647" s="661" t="s">
        <v>1912</v>
      </c>
      <c r="D647" s="661" t="s">
        <v>1917</v>
      </c>
      <c r="E647" s="661" t="s">
        <v>1918</v>
      </c>
      <c r="F647" s="664"/>
      <c r="G647" s="664"/>
      <c r="H647" s="664"/>
      <c r="I647" s="664"/>
      <c r="J647" s="664"/>
      <c r="K647" s="664"/>
      <c r="L647" s="664"/>
      <c r="M647" s="664"/>
      <c r="N647" s="664">
        <v>300</v>
      </c>
      <c r="O647" s="664">
        <v>1596</v>
      </c>
      <c r="P647" s="677"/>
      <c r="Q647" s="665">
        <v>5.32</v>
      </c>
    </row>
    <row r="648" spans="1:17" ht="14.4" customHeight="1" x14ac:dyDescent="0.3">
      <c r="A648" s="660" t="s">
        <v>2163</v>
      </c>
      <c r="B648" s="661" t="s">
        <v>1897</v>
      </c>
      <c r="C648" s="661" t="s">
        <v>1912</v>
      </c>
      <c r="D648" s="661" t="s">
        <v>1923</v>
      </c>
      <c r="E648" s="661" t="s">
        <v>1889</v>
      </c>
      <c r="F648" s="664"/>
      <c r="G648" s="664"/>
      <c r="H648" s="664"/>
      <c r="I648" s="664"/>
      <c r="J648" s="664">
        <v>1000</v>
      </c>
      <c r="K648" s="664">
        <v>5560</v>
      </c>
      <c r="L648" s="664"/>
      <c r="M648" s="664">
        <v>5.56</v>
      </c>
      <c r="N648" s="664">
        <v>1628</v>
      </c>
      <c r="O648" s="664">
        <v>9035.4</v>
      </c>
      <c r="P648" s="677"/>
      <c r="Q648" s="665">
        <v>5.55</v>
      </c>
    </row>
    <row r="649" spans="1:17" ht="14.4" customHeight="1" x14ac:dyDescent="0.3">
      <c r="A649" s="660" t="s">
        <v>2163</v>
      </c>
      <c r="B649" s="661" t="s">
        <v>1897</v>
      </c>
      <c r="C649" s="661" t="s">
        <v>1912</v>
      </c>
      <c r="D649" s="661" t="s">
        <v>1923</v>
      </c>
      <c r="E649" s="661" t="s">
        <v>1924</v>
      </c>
      <c r="F649" s="664"/>
      <c r="G649" s="664"/>
      <c r="H649" s="664"/>
      <c r="I649" s="664"/>
      <c r="J649" s="664"/>
      <c r="K649" s="664"/>
      <c r="L649" s="664"/>
      <c r="M649" s="664"/>
      <c r="N649" s="664">
        <v>1401</v>
      </c>
      <c r="O649" s="664">
        <v>8181.8399999999992</v>
      </c>
      <c r="P649" s="677"/>
      <c r="Q649" s="665">
        <v>5.84</v>
      </c>
    </row>
    <row r="650" spans="1:17" ht="14.4" customHeight="1" x14ac:dyDescent="0.3">
      <c r="A650" s="660" t="s">
        <v>2163</v>
      </c>
      <c r="B650" s="661" t="s">
        <v>1897</v>
      </c>
      <c r="C650" s="661" t="s">
        <v>1912</v>
      </c>
      <c r="D650" s="661" t="s">
        <v>1925</v>
      </c>
      <c r="E650" s="661" t="s">
        <v>1889</v>
      </c>
      <c r="F650" s="664"/>
      <c r="G650" s="664"/>
      <c r="H650" s="664"/>
      <c r="I650" s="664"/>
      <c r="J650" s="664">
        <v>130</v>
      </c>
      <c r="K650" s="664">
        <v>1028.3</v>
      </c>
      <c r="L650" s="664"/>
      <c r="M650" s="664">
        <v>7.9099999999999993</v>
      </c>
      <c r="N650" s="664"/>
      <c r="O650" s="664"/>
      <c r="P650" s="677"/>
      <c r="Q650" s="665"/>
    </row>
    <row r="651" spans="1:17" ht="14.4" customHeight="1" x14ac:dyDescent="0.3">
      <c r="A651" s="660" t="s">
        <v>2163</v>
      </c>
      <c r="B651" s="661" t="s">
        <v>1897</v>
      </c>
      <c r="C651" s="661" t="s">
        <v>1912</v>
      </c>
      <c r="D651" s="661" t="s">
        <v>1939</v>
      </c>
      <c r="E651" s="661" t="s">
        <v>1889</v>
      </c>
      <c r="F651" s="664"/>
      <c r="G651" s="664"/>
      <c r="H651" s="664"/>
      <c r="I651" s="664"/>
      <c r="J651" s="664"/>
      <c r="K651" s="664"/>
      <c r="L651" s="664"/>
      <c r="M651" s="664"/>
      <c r="N651" s="664">
        <v>960</v>
      </c>
      <c r="O651" s="664">
        <v>18355.2</v>
      </c>
      <c r="P651" s="677"/>
      <c r="Q651" s="665">
        <v>19.12</v>
      </c>
    </row>
    <row r="652" spans="1:17" ht="14.4" customHeight="1" x14ac:dyDescent="0.3">
      <c r="A652" s="660" t="s">
        <v>2163</v>
      </c>
      <c r="B652" s="661" t="s">
        <v>1897</v>
      </c>
      <c r="C652" s="661" t="s">
        <v>1912</v>
      </c>
      <c r="D652" s="661" t="s">
        <v>1941</v>
      </c>
      <c r="E652" s="661" t="s">
        <v>1889</v>
      </c>
      <c r="F652" s="664">
        <v>4.5</v>
      </c>
      <c r="G652" s="664">
        <v>3986.05</v>
      </c>
      <c r="H652" s="664">
        <v>1</v>
      </c>
      <c r="I652" s="664">
        <v>885.78888888888889</v>
      </c>
      <c r="J652" s="664"/>
      <c r="K652" s="664"/>
      <c r="L652" s="664"/>
      <c r="M652" s="664"/>
      <c r="N652" s="664"/>
      <c r="O652" s="664"/>
      <c r="P652" s="677"/>
      <c r="Q652" s="665"/>
    </row>
    <row r="653" spans="1:17" ht="14.4" customHeight="1" x14ac:dyDescent="0.3">
      <c r="A653" s="660" t="s">
        <v>2163</v>
      </c>
      <c r="B653" s="661" t="s">
        <v>1897</v>
      </c>
      <c r="C653" s="661" t="s">
        <v>1912</v>
      </c>
      <c r="D653" s="661" t="s">
        <v>1943</v>
      </c>
      <c r="E653" s="661" t="s">
        <v>1889</v>
      </c>
      <c r="F653" s="664">
        <v>28.1</v>
      </c>
      <c r="G653" s="664">
        <v>61955.49</v>
      </c>
      <c r="H653" s="664">
        <v>1</v>
      </c>
      <c r="I653" s="664">
        <v>2204.821708185053</v>
      </c>
      <c r="J653" s="664">
        <v>12.9</v>
      </c>
      <c r="K653" s="664">
        <v>38816.740000000005</v>
      </c>
      <c r="L653" s="664">
        <v>0.62652623681936837</v>
      </c>
      <c r="M653" s="664">
        <v>3009.049612403101</v>
      </c>
      <c r="N653" s="664">
        <v>8.8000000000000007</v>
      </c>
      <c r="O653" s="664">
        <v>38905.410000000003</v>
      </c>
      <c r="P653" s="677">
        <v>0.62795742556470791</v>
      </c>
      <c r="Q653" s="665">
        <v>4421.0693181818178</v>
      </c>
    </row>
    <row r="654" spans="1:17" ht="14.4" customHeight="1" x14ac:dyDescent="0.3">
      <c r="A654" s="660" t="s">
        <v>2163</v>
      </c>
      <c r="B654" s="661" t="s">
        <v>1897</v>
      </c>
      <c r="C654" s="661" t="s">
        <v>1912</v>
      </c>
      <c r="D654" s="661" t="s">
        <v>1943</v>
      </c>
      <c r="E654" s="661" t="s">
        <v>2164</v>
      </c>
      <c r="F654" s="664"/>
      <c r="G654" s="664"/>
      <c r="H654" s="664"/>
      <c r="I654" s="664"/>
      <c r="J654" s="664">
        <v>5</v>
      </c>
      <c r="K654" s="664">
        <v>22333</v>
      </c>
      <c r="L654" s="664"/>
      <c r="M654" s="664">
        <v>4466.6000000000004</v>
      </c>
      <c r="N654" s="664">
        <v>5.2</v>
      </c>
      <c r="O654" s="664">
        <v>22989.56</v>
      </c>
      <c r="P654" s="677"/>
      <c r="Q654" s="665">
        <v>4421.0692307692307</v>
      </c>
    </row>
    <row r="655" spans="1:17" ht="14.4" customHeight="1" x14ac:dyDescent="0.3">
      <c r="A655" s="660" t="s">
        <v>2163</v>
      </c>
      <c r="B655" s="661" t="s">
        <v>1897</v>
      </c>
      <c r="C655" s="661" t="s">
        <v>1912</v>
      </c>
      <c r="D655" s="661" t="s">
        <v>1944</v>
      </c>
      <c r="E655" s="661" t="s">
        <v>1945</v>
      </c>
      <c r="F655" s="664"/>
      <c r="G655" s="664"/>
      <c r="H655" s="664"/>
      <c r="I655" s="664"/>
      <c r="J655" s="664"/>
      <c r="K655" s="664"/>
      <c r="L655" s="664"/>
      <c r="M655" s="664"/>
      <c r="N655" s="664">
        <v>2</v>
      </c>
      <c r="O655" s="664">
        <v>4387.16</v>
      </c>
      <c r="P655" s="677"/>
      <c r="Q655" s="665">
        <v>2193.58</v>
      </c>
    </row>
    <row r="656" spans="1:17" ht="14.4" customHeight="1" x14ac:dyDescent="0.3">
      <c r="A656" s="660" t="s">
        <v>2163</v>
      </c>
      <c r="B656" s="661" t="s">
        <v>1897</v>
      </c>
      <c r="C656" s="661" t="s">
        <v>1912</v>
      </c>
      <c r="D656" s="661" t="s">
        <v>1948</v>
      </c>
      <c r="E656" s="661" t="s">
        <v>1889</v>
      </c>
      <c r="F656" s="664">
        <v>654</v>
      </c>
      <c r="G656" s="664">
        <v>1922.76</v>
      </c>
      <c r="H656" s="664">
        <v>1</v>
      </c>
      <c r="I656" s="664">
        <v>2.94</v>
      </c>
      <c r="J656" s="664">
        <v>647</v>
      </c>
      <c r="K656" s="664">
        <v>2018.64</v>
      </c>
      <c r="L656" s="664">
        <v>1.0498658178867879</v>
      </c>
      <c r="M656" s="664">
        <v>3.12</v>
      </c>
      <c r="N656" s="664">
        <v>640</v>
      </c>
      <c r="O656" s="664">
        <v>2086.4</v>
      </c>
      <c r="P656" s="677">
        <v>1.0851068256048597</v>
      </c>
      <c r="Q656" s="665">
        <v>3.2600000000000002</v>
      </c>
    </row>
    <row r="657" spans="1:17" ht="14.4" customHeight="1" x14ac:dyDescent="0.3">
      <c r="A657" s="660" t="s">
        <v>2163</v>
      </c>
      <c r="B657" s="661" t="s">
        <v>1897</v>
      </c>
      <c r="C657" s="661" t="s">
        <v>1912</v>
      </c>
      <c r="D657" s="661" t="s">
        <v>1948</v>
      </c>
      <c r="E657" s="661" t="s">
        <v>1949</v>
      </c>
      <c r="F657" s="664"/>
      <c r="G657" s="664"/>
      <c r="H657" s="664"/>
      <c r="I657" s="664"/>
      <c r="J657" s="664">
        <v>750</v>
      </c>
      <c r="K657" s="664">
        <v>2445</v>
      </c>
      <c r="L657" s="664"/>
      <c r="M657" s="664">
        <v>3.26</v>
      </c>
      <c r="N657" s="664"/>
      <c r="O657" s="664"/>
      <c r="P657" s="677"/>
      <c r="Q657" s="665"/>
    </row>
    <row r="658" spans="1:17" ht="14.4" customHeight="1" x14ac:dyDescent="0.3">
      <c r="A658" s="660" t="s">
        <v>2163</v>
      </c>
      <c r="B658" s="661" t="s">
        <v>1897</v>
      </c>
      <c r="C658" s="661" t="s">
        <v>1912</v>
      </c>
      <c r="D658" s="661" t="s">
        <v>1956</v>
      </c>
      <c r="E658" s="661" t="s">
        <v>1889</v>
      </c>
      <c r="F658" s="664">
        <v>24114</v>
      </c>
      <c r="G658" s="664">
        <v>768294.89999999967</v>
      </c>
      <c r="H658" s="664">
        <v>1</v>
      </c>
      <c r="I658" s="664">
        <v>31.860947997014168</v>
      </c>
      <c r="J658" s="664">
        <v>29775</v>
      </c>
      <c r="K658" s="664">
        <v>987752.3</v>
      </c>
      <c r="L658" s="664">
        <v>1.2856421407977594</v>
      </c>
      <c r="M658" s="664">
        <v>33.173880772460116</v>
      </c>
      <c r="N658" s="664">
        <v>18208</v>
      </c>
      <c r="O658" s="664">
        <v>606326.40000000014</v>
      </c>
      <c r="P658" s="677">
        <v>0.7891844654962572</v>
      </c>
      <c r="Q658" s="665">
        <v>33.300000000000004</v>
      </c>
    </row>
    <row r="659" spans="1:17" ht="14.4" customHeight="1" x14ac:dyDescent="0.3">
      <c r="A659" s="660" t="s">
        <v>2163</v>
      </c>
      <c r="B659" s="661" t="s">
        <v>1897</v>
      </c>
      <c r="C659" s="661" t="s">
        <v>1912</v>
      </c>
      <c r="D659" s="661" t="s">
        <v>1956</v>
      </c>
      <c r="E659" s="661" t="s">
        <v>1957</v>
      </c>
      <c r="F659" s="664">
        <v>22121</v>
      </c>
      <c r="G659" s="664">
        <v>722444.36</v>
      </c>
      <c r="H659" s="664">
        <v>1</v>
      </c>
      <c r="I659" s="664">
        <v>32.658756837394328</v>
      </c>
      <c r="J659" s="664">
        <v>15438</v>
      </c>
      <c r="K659" s="664">
        <v>513913.17</v>
      </c>
      <c r="L659" s="664">
        <v>0.7113532867776835</v>
      </c>
      <c r="M659" s="664">
        <v>33.288843762145355</v>
      </c>
      <c r="N659" s="664">
        <v>7015</v>
      </c>
      <c r="O659" s="664">
        <v>234387.75</v>
      </c>
      <c r="P659" s="677">
        <v>0.32443709575087554</v>
      </c>
      <c r="Q659" s="665">
        <v>33.412366357804707</v>
      </c>
    </row>
    <row r="660" spans="1:17" ht="14.4" customHeight="1" x14ac:dyDescent="0.3">
      <c r="A660" s="660" t="s">
        <v>2163</v>
      </c>
      <c r="B660" s="661" t="s">
        <v>1897</v>
      </c>
      <c r="C660" s="661" t="s">
        <v>1912</v>
      </c>
      <c r="D660" s="661" t="s">
        <v>2165</v>
      </c>
      <c r="E660" s="661" t="s">
        <v>2166</v>
      </c>
      <c r="F660" s="664"/>
      <c r="G660" s="664"/>
      <c r="H660" s="664"/>
      <c r="I660" s="664"/>
      <c r="J660" s="664">
        <v>0</v>
      </c>
      <c r="K660" s="664">
        <v>0</v>
      </c>
      <c r="L660" s="664"/>
      <c r="M660" s="664"/>
      <c r="N660" s="664">
        <v>0</v>
      </c>
      <c r="O660" s="664">
        <v>0</v>
      </c>
      <c r="P660" s="677"/>
      <c r="Q660" s="665"/>
    </row>
    <row r="661" spans="1:17" ht="14.4" customHeight="1" x14ac:dyDescent="0.3">
      <c r="A661" s="660" t="s">
        <v>2163</v>
      </c>
      <c r="B661" s="661" t="s">
        <v>1897</v>
      </c>
      <c r="C661" s="661" t="s">
        <v>1912</v>
      </c>
      <c r="D661" s="661" t="s">
        <v>2165</v>
      </c>
      <c r="E661" s="661" t="s">
        <v>1889</v>
      </c>
      <c r="F661" s="664"/>
      <c r="G661" s="664"/>
      <c r="H661" s="664"/>
      <c r="I661" s="664"/>
      <c r="J661" s="664"/>
      <c r="K661" s="664"/>
      <c r="L661" s="664"/>
      <c r="M661" s="664"/>
      <c r="N661" s="664">
        <v>1</v>
      </c>
      <c r="O661" s="664">
        <v>449209.69</v>
      </c>
      <c r="P661" s="677"/>
      <c r="Q661" s="665">
        <v>449209.69</v>
      </c>
    </row>
    <row r="662" spans="1:17" ht="14.4" customHeight="1" x14ac:dyDescent="0.3">
      <c r="A662" s="660" t="s">
        <v>2163</v>
      </c>
      <c r="B662" s="661" t="s">
        <v>1897</v>
      </c>
      <c r="C662" s="661" t="s">
        <v>1912</v>
      </c>
      <c r="D662" s="661" t="s">
        <v>2165</v>
      </c>
      <c r="E662" s="661" t="s">
        <v>2167</v>
      </c>
      <c r="F662" s="664"/>
      <c r="G662" s="664"/>
      <c r="H662" s="664"/>
      <c r="I662" s="664"/>
      <c r="J662" s="664">
        <v>1</v>
      </c>
      <c r="K662" s="664">
        <v>445794</v>
      </c>
      <c r="L662" s="664"/>
      <c r="M662" s="664">
        <v>445794</v>
      </c>
      <c r="N662" s="664"/>
      <c r="O662" s="664"/>
      <c r="P662" s="677"/>
      <c r="Q662" s="665"/>
    </row>
    <row r="663" spans="1:17" ht="14.4" customHeight="1" x14ac:dyDescent="0.3">
      <c r="A663" s="660" t="s">
        <v>2163</v>
      </c>
      <c r="B663" s="661" t="s">
        <v>1897</v>
      </c>
      <c r="C663" s="661" t="s">
        <v>1912</v>
      </c>
      <c r="D663" s="661" t="s">
        <v>2168</v>
      </c>
      <c r="E663" s="661" t="s">
        <v>2169</v>
      </c>
      <c r="F663" s="664">
        <v>200</v>
      </c>
      <c r="G663" s="664">
        <v>12676</v>
      </c>
      <c r="H663" s="664">
        <v>1</v>
      </c>
      <c r="I663" s="664">
        <v>63.38</v>
      </c>
      <c r="J663" s="664"/>
      <c r="K663" s="664"/>
      <c r="L663" s="664"/>
      <c r="M663" s="664"/>
      <c r="N663" s="664"/>
      <c r="O663" s="664"/>
      <c r="P663" s="677"/>
      <c r="Q663" s="665"/>
    </row>
    <row r="664" spans="1:17" ht="14.4" customHeight="1" x14ac:dyDescent="0.3">
      <c r="A664" s="660" t="s">
        <v>2163</v>
      </c>
      <c r="B664" s="661" t="s">
        <v>1897</v>
      </c>
      <c r="C664" s="661" t="s">
        <v>1972</v>
      </c>
      <c r="D664" s="661" t="s">
        <v>1973</v>
      </c>
      <c r="E664" s="661" t="s">
        <v>1974</v>
      </c>
      <c r="F664" s="664">
        <v>3</v>
      </c>
      <c r="G664" s="664">
        <v>2652.96</v>
      </c>
      <c r="H664" s="664">
        <v>1</v>
      </c>
      <c r="I664" s="664">
        <v>884.32</v>
      </c>
      <c r="J664" s="664"/>
      <c r="K664" s="664"/>
      <c r="L664" s="664"/>
      <c r="M664" s="664"/>
      <c r="N664" s="664">
        <v>51</v>
      </c>
      <c r="O664" s="664">
        <v>45100.319999999992</v>
      </c>
      <c r="P664" s="677">
        <v>16.999999999999996</v>
      </c>
      <c r="Q664" s="665">
        <v>884.31999999999982</v>
      </c>
    </row>
    <row r="665" spans="1:17" ht="14.4" customHeight="1" x14ac:dyDescent="0.3">
      <c r="A665" s="660" t="s">
        <v>2163</v>
      </c>
      <c r="B665" s="661" t="s">
        <v>1897</v>
      </c>
      <c r="C665" s="661" t="s">
        <v>1975</v>
      </c>
      <c r="D665" s="661" t="s">
        <v>1976</v>
      </c>
      <c r="E665" s="661" t="s">
        <v>1977</v>
      </c>
      <c r="F665" s="664"/>
      <c r="G665" s="664"/>
      <c r="H665" s="664"/>
      <c r="I665" s="664"/>
      <c r="J665" s="664"/>
      <c r="K665" s="664"/>
      <c r="L665" s="664"/>
      <c r="M665" s="664"/>
      <c r="N665" s="664">
        <v>1</v>
      </c>
      <c r="O665" s="664">
        <v>35</v>
      </c>
      <c r="P665" s="677"/>
      <c r="Q665" s="665">
        <v>35</v>
      </c>
    </row>
    <row r="666" spans="1:17" ht="14.4" customHeight="1" x14ac:dyDescent="0.3">
      <c r="A666" s="660" t="s">
        <v>2163</v>
      </c>
      <c r="B666" s="661" t="s">
        <v>1897</v>
      </c>
      <c r="C666" s="661" t="s">
        <v>1975</v>
      </c>
      <c r="D666" s="661" t="s">
        <v>1978</v>
      </c>
      <c r="E666" s="661" t="s">
        <v>1979</v>
      </c>
      <c r="F666" s="664"/>
      <c r="G666" s="664"/>
      <c r="H666" s="664"/>
      <c r="I666" s="664"/>
      <c r="J666" s="664"/>
      <c r="K666" s="664"/>
      <c r="L666" s="664"/>
      <c r="M666" s="664"/>
      <c r="N666" s="664">
        <v>1</v>
      </c>
      <c r="O666" s="664">
        <v>423</v>
      </c>
      <c r="P666" s="677"/>
      <c r="Q666" s="665">
        <v>423</v>
      </c>
    </row>
    <row r="667" spans="1:17" ht="14.4" customHeight="1" x14ac:dyDescent="0.3">
      <c r="A667" s="660" t="s">
        <v>2163</v>
      </c>
      <c r="B667" s="661" t="s">
        <v>1897</v>
      </c>
      <c r="C667" s="661" t="s">
        <v>1975</v>
      </c>
      <c r="D667" s="661" t="s">
        <v>2001</v>
      </c>
      <c r="E667" s="661" t="s">
        <v>2002</v>
      </c>
      <c r="F667" s="664"/>
      <c r="G667" s="664"/>
      <c r="H667" s="664"/>
      <c r="I667" s="664"/>
      <c r="J667" s="664">
        <v>1</v>
      </c>
      <c r="K667" s="664">
        <v>1383</v>
      </c>
      <c r="L667" s="664"/>
      <c r="M667" s="664">
        <v>1383</v>
      </c>
      <c r="N667" s="664"/>
      <c r="O667" s="664"/>
      <c r="P667" s="677"/>
      <c r="Q667" s="665"/>
    </row>
    <row r="668" spans="1:17" ht="14.4" customHeight="1" x14ac:dyDescent="0.3">
      <c r="A668" s="660" t="s">
        <v>2163</v>
      </c>
      <c r="B668" s="661" t="s">
        <v>1897</v>
      </c>
      <c r="C668" s="661" t="s">
        <v>1975</v>
      </c>
      <c r="D668" s="661" t="s">
        <v>2005</v>
      </c>
      <c r="E668" s="661" t="s">
        <v>2006</v>
      </c>
      <c r="F668" s="664">
        <v>6</v>
      </c>
      <c r="G668" s="664">
        <v>7152</v>
      </c>
      <c r="H668" s="664">
        <v>1</v>
      </c>
      <c r="I668" s="664">
        <v>1192</v>
      </c>
      <c r="J668" s="664">
        <v>4</v>
      </c>
      <c r="K668" s="664">
        <v>4784</v>
      </c>
      <c r="L668" s="664">
        <v>0.66890380313199105</v>
      </c>
      <c r="M668" s="664">
        <v>1196</v>
      </c>
      <c r="N668" s="664">
        <v>3</v>
      </c>
      <c r="O668" s="664">
        <v>3612</v>
      </c>
      <c r="P668" s="677">
        <v>0.50503355704697983</v>
      </c>
      <c r="Q668" s="665">
        <v>1204</v>
      </c>
    </row>
    <row r="669" spans="1:17" ht="14.4" customHeight="1" x14ac:dyDescent="0.3">
      <c r="A669" s="660" t="s">
        <v>2163</v>
      </c>
      <c r="B669" s="661" t="s">
        <v>1897</v>
      </c>
      <c r="C669" s="661" t="s">
        <v>1975</v>
      </c>
      <c r="D669" s="661" t="s">
        <v>2007</v>
      </c>
      <c r="E669" s="661" t="s">
        <v>2008</v>
      </c>
      <c r="F669" s="664"/>
      <c r="G669" s="664"/>
      <c r="H669" s="664"/>
      <c r="I669" s="664"/>
      <c r="J669" s="664">
        <v>1</v>
      </c>
      <c r="K669" s="664">
        <v>1169</v>
      </c>
      <c r="L669" s="664"/>
      <c r="M669" s="664">
        <v>1169</v>
      </c>
      <c r="N669" s="664"/>
      <c r="O669" s="664"/>
      <c r="P669" s="677"/>
      <c r="Q669" s="665"/>
    </row>
    <row r="670" spans="1:17" ht="14.4" customHeight="1" x14ac:dyDescent="0.3">
      <c r="A670" s="660" t="s">
        <v>2163</v>
      </c>
      <c r="B670" s="661" t="s">
        <v>1897</v>
      </c>
      <c r="C670" s="661" t="s">
        <v>1975</v>
      </c>
      <c r="D670" s="661" t="s">
        <v>2011</v>
      </c>
      <c r="E670" s="661" t="s">
        <v>2012</v>
      </c>
      <c r="F670" s="664"/>
      <c r="G670" s="664"/>
      <c r="H670" s="664"/>
      <c r="I670" s="664"/>
      <c r="J670" s="664"/>
      <c r="K670" s="664"/>
      <c r="L670" s="664"/>
      <c r="M670" s="664"/>
      <c r="N670" s="664">
        <v>2</v>
      </c>
      <c r="O670" s="664">
        <v>1314</v>
      </c>
      <c r="P670" s="677"/>
      <c r="Q670" s="665">
        <v>657</v>
      </c>
    </row>
    <row r="671" spans="1:17" ht="14.4" customHeight="1" x14ac:dyDescent="0.3">
      <c r="A671" s="660" t="s">
        <v>2163</v>
      </c>
      <c r="B671" s="661" t="s">
        <v>1897</v>
      </c>
      <c r="C671" s="661" t="s">
        <v>1975</v>
      </c>
      <c r="D671" s="661" t="s">
        <v>2017</v>
      </c>
      <c r="E671" s="661" t="s">
        <v>2018</v>
      </c>
      <c r="F671" s="664">
        <v>3</v>
      </c>
      <c r="G671" s="664">
        <v>5253</v>
      </c>
      <c r="H671" s="664">
        <v>1</v>
      </c>
      <c r="I671" s="664">
        <v>1751</v>
      </c>
      <c r="J671" s="664">
        <v>6</v>
      </c>
      <c r="K671" s="664">
        <v>10524</v>
      </c>
      <c r="L671" s="664">
        <v>2.0034266133637919</v>
      </c>
      <c r="M671" s="664">
        <v>1754</v>
      </c>
      <c r="N671" s="664">
        <v>11</v>
      </c>
      <c r="O671" s="664">
        <v>19354</v>
      </c>
      <c r="P671" s="677">
        <v>3.6843708357129259</v>
      </c>
      <c r="Q671" s="665">
        <v>1759.4545454545455</v>
      </c>
    </row>
    <row r="672" spans="1:17" ht="14.4" customHeight="1" x14ac:dyDescent="0.3">
      <c r="A672" s="660" t="s">
        <v>2163</v>
      </c>
      <c r="B672" s="661" t="s">
        <v>1897</v>
      </c>
      <c r="C672" s="661" t="s">
        <v>1975</v>
      </c>
      <c r="D672" s="661" t="s">
        <v>2019</v>
      </c>
      <c r="E672" s="661" t="s">
        <v>2020</v>
      </c>
      <c r="F672" s="664"/>
      <c r="G672" s="664"/>
      <c r="H672" s="664"/>
      <c r="I672" s="664"/>
      <c r="J672" s="664">
        <v>2</v>
      </c>
      <c r="K672" s="664">
        <v>820</v>
      </c>
      <c r="L672" s="664"/>
      <c r="M672" s="664">
        <v>410</v>
      </c>
      <c r="N672" s="664">
        <v>2</v>
      </c>
      <c r="O672" s="664">
        <v>824</v>
      </c>
      <c r="P672" s="677"/>
      <c r="Q672" s="665">
        <v>412</v>
      </c>
    </row>
    <row r="673" spans="1:17" ht="14.4" customHeight="1" x14ac:dyDescent="0.3">
      <c r="A673" s="660" t="s">
        <v>2163</v>
      </c>
      <c r="B673" s="661" t="s">
        <v>1897</v>
      </c>
      <c r="C673" s="661" t="s">
        <v>1975</v>
      </c>
      <c r="D673" s="661" t="s">
        <v>2025</v>
      </c>
      <c r="E673" s="661" t="s">
        <v>2026</v>
      </c>
      <c r="F673" s="664"/>
      <c r="G673" s="664"/>
      <c r="H673" s="664"/>
      <c r="I673" s="664"/>
      <c r="J673" s="664">
        <v>108</v>
      </c>
      <c r="K673" s="664">
        <v>1547424</v>
      </c>
      <c r="L673" s="664"/>
      <c r="M673" s="664">
        <v>14328</v>
      </c>
      <c r="N673" s="664">
        <v>58</v>
      </c>
      <c r="O673" s="664">
        <v>831296</v>
      </c>
      <c r="P673" s="677"/>
      <c r="Q673" s="665">
        <v>14332.689655172413</v>
      </c>
    </row>
    <row r="674" spans="1:17" ht="14.4" customHeight="1" x14ac:dyDescent="0.3">
      <c r="A674" s="660" t="s">
        <v>2163</v>
      </c>
      <c r="B674" s="661" t="s">
        <v>1897</v>
      </c>
      <c r="C674" s="661" t="s">
        <v>1975</v>
      </c>
      <c r="D674" s="661" t="s">
        <v>2127</v>
      </c>
      <c r="E674" s="661" t="s">
        <v>2128</v>
      </c>
      <c r="F674" s="664"/>
      <c r="G674" s="664"/>
      <c r="H674" s="664"/>
      <c r="I674" s="664"/>
      <c r="J674" s="664"/>
      <c r="K674" s="664"/>
      <c r="L674" s="664"/>
      <c r="M674" s="664"/>
      <c r="N674" s="664">
        <v>1</v>
      </c>
      <c r="O674" s="664">
        <v>0</v>
      </c>
      <c r="P674" s="677"/>
      <c r="Q674" s="665">
        <v>0</v>
      </c>
    </row>
    <row r="675" spans="1:17" ht="14.4" customHeight="1" x14ac:dyDescent="0.3">
      <c r="A675" s="660" t="s">
        <v>2163</v>
      </c>
      <c r="B675" s="661" t="s">
        <v>1897</v>
      </c>
      <c r="C675" s="661" t="s">
        <v>1975</v>
      </c>
      <c r="D675" s="661" t="s">
        <v>2170</v>
      </c>
      <c r="E675" s="661" t="s">
        <v>2171</v>
      </c>
      <c r="F675" s="664">
        <v>1</v>
      </c>
      <c r="G675" s="664">
        <v>603</v>
      </c>
      <c r="H675" s="664">
        <v>1</v>
      </c>
      <c r="I675" s="664">
        <v>603</v>
      </c>
      <c r="J675" s="664"/>
      <c r="K675" s="664"/>
      <c r="L675" s="664"/>
      <c r="M675" s="664"/>
      <c r="N675" s="664"/>
      <c r="O675" s="664"/>
      <c r="P675" s="677"/>
      <c r="Q675" s="665"/>
    </row>
    <row r="676" spans="1:17" ht="14.4" customHeight="1" x14ac:dyDescent="0.3">
      <c r="A676" s="660" t="s">
        <v>2163</v>
      </c>
      <c r="B676" s="661" t="s">
        <v>1897</v>
      </c>
      <c r="C676" s="661" t="s">
        <v>1975</v>
      </c>
      <c r="D676" s="661" t="s">
        <v>2031</v>
      </c>
      <c r="E676" s="661" t="s">
        <v>1889</v>
      </c>
      <c r="F676" s="664">
        <v>108</v>
      </c>
      <c r="G676" s="664">
        <v>1531432</v>
      </c>
      <c r="H676" s="664">
        <v>1</v>
      </c>
      <c r="I676" s="664">
        <v>14179.925925925925</v>
      </c>
      <c r="J676" s="664"/>
      <c r="K676" s="664"/>
      <c r="L676" s="664"/>
      <c r="M676" s="664"/>
      <c r="N676" s="664"/>
      <c r="O676" s="664"/>
      <c r="P676" s="677"/>
      <c r="Q676" s="665"/>
    </row>
    <row r="677" spans="1:17" ht="14.4" customHeight="1" x14ac:dyDescent="0.3">
      <c r="A677" s="660" t="s">
        <v>2163</v>
      </c>
      <c r="B677" s="661" t="s">
        <v>1897</v>
      </c>
      <c r="C677" s="661" t="s">
        <v>1975</v>
      </c>
      <c r="D677" s="661" t="s">
        <v>2036</v>
      </c>
      <c r="E677" s="661" t="s">
        <v>2037</v>
      </c>
      <c r="F677" s="664"/>
      <c r="G677" s="664"/>
      <c r="H677" s="664"/>
      <c r="I677" s="664"/>
      <c r="J677" s="664">
        <v>1</v>
      </c>
      <c r="K677" s="664">
        <v>580</v>
      </c>
      <c r="L677" s="664"/>
      <c r="M677" s="664">
        <v>580</v>
      </c>
      <c r="N677" s="664"/>
      <c r="O677" s="664"/>
      <c r="P677" s="677"/>
      <c r="Q677" s="665"/>
    </row>
    <row r="678" spans="1:17" ht="14.4" customHeight="1" x14ac:dyDescent="0.3">
      <c r="A678" s="660" t="s">
        <v>2163</v>
      </c>
      <c r="B678" s="661" t="s">
        <v>1897</v>
      </c>
      <c r="C678" s="661" t="s">
        <v>1975</v>
      </c>
      <c r="D678" s="661" t="s">
        <v>2044</v>
      </c>
      <c r="E678" s="661" t="s">
        <v>2045</v>
      </c>
      <c r="F678" s="664">
        <v>1</v>
      </c>
      <c r="G678" s="664">
        <v>1283</v>
      </c>
      <c r="H678" s="664">
        <v>1</v>
      </c>
      <c r="I678" s="664">
        <v>1283</v>
      </c>
      <c r="J678" s="664">
        <v>2</v>
      </c>
      <c r="K678" s="664">
        <v>2572</v>
      </c>
      <c r="L678" s="664">
        <v>2.0046765393608728</v>
      </c>
      <c r="M678" s="664">
        <v>1286</v>
      </c>
      <c r="N678" s="664">
        <v>1</v>
      </c>
      <c r="O678" s="664">
        <v>1292</v>
      </c>
      <c r="P678" s="677">
        <v>1.0070148090413094</v>
      </c>
      <c r="Q678" s="665">
        <v>1292</v>
      </c>
    </row>
    <row r="679" spans="1:17" ht="14.4" customHeight="1" x14ac:dyDescent="0.3">
      <c r="A679" s="660" t="s">
        <v>2163</v>
      </c>
      <c r="B679" s="661" t="s">
        <v>1897</v>
      </c>
      <c r="C679" s="661" t="s">
        <v>1975</v>
      </c>
      <c r="D679" s="661" t="s">
        <v>2046</v>
      </c>
      <c r="E679" s="661" t="s">
        <v>2047</v>
      </c>
      <c r="F679" s="664"/>
      <c r="G679" s="664"/>
      <c r="H679" s="664"/>
      <c r="I679" s="664"/>
      <c r="J679" s="664"/>
      <c r="K679" s="664"/>
      <c r="L679" s="664"/>
      <c r="M679" s="664"/>
      <c r="N679" s="664">
        <v>2</v>
      </c>
      <c r="O679" s="664">
        <v>978</v>
      </c>
      <c r="P679" s="677"/>
      <c r="Q679" s="665">
        <v>489</v>
      </c>
    </row>
    <row r="680" spans="1:17" ht="14.4" customHeight="1" x14ac:dyDescent="0.3">
      <c r="A680" s="660" t="s">
        <v>2163</v>
      </c>
      <c r="B680" s="661" t="s">
        <v>1897</v>
      </c>
      <c r="C680" s="661" t="s">
        <v>1975</v>
      </c>
      <c r="D680" s="661" t="s">
        <v>2048</v>
      </c>
      <c r="E680" s="661" t="s">
        <v>2049</v>
      </c>
      <c r="F680" s="664"/>
      <c r="G680" s="664"/>
      <c r="H680" s="664"/>
      <c r="I680" s="664"/>
      <c r="J680" s="664"/>
      <c r="K680" s="664"/>
      <c r="L680" s="664"/>
      <c r="M680" s="664"/>
      <c r="N680" s="664">
        <v>2</v>
      </c>
      <c r="O680" s="664">
        <v>4495</v>
      </c>
      <c r="P680" s="677"/>
      <c r="Q680" s="665">
        <v>2247.5</v>
      </c>
    </row>
    <row r="681" spans="1:17" ht="14.4" customHeight="1" x14ac:dyDescent="0.3">
      <c r="A681" s="660" t="s">
        <v>2163</v>
      </c>
      <c r="B681" s="661" t="s">
        <v>1897</v>
      </c>
      <c r="C681" s="661" t="s">
        <v>1975</v>
      </c>
      <c r="D681" s="661" t="s">
        <v>2050</v>
      </c>
      <c r="E681" s="661" t="s">
        <v>2051</v>
      </c>
      <c r="F681" s="664"/>
      <c r="G681" s="664"/>
      <c r="H681" s="664"/>
      <c r="I681" s="664"/>
      <c r="J681" s="664"/>
      <c r="K681" s="664"/>
      <c r="L681" s="664"/>
      <c r="M681" s="664"/>
      <c r="N681" s="664">
        <v>3</v>
      </c>
      <c r="O681" s="664">
        <v>7638</v>
      </c>
      <c r="P681" s="677"/>
      <c r="Q681" s="665">
        <v>2546</v>
      </c>
    </row>
    <row r="682" spans="1:17" ht="14.4" customHeight="1" x14ac:dyDescent="0.3">
      <c r="A682" s="660" t="s">
        <v>2163</v>
      </c>
      <c r="B682" s="661" t="s">
        <v>1897</v>
      </c>
      <c r="C682" s="661" t="s">
        <v>1975</v>
      </c>
      <c r="D682" s="661" t="s">
        <v>2062</v>
      </c>
      <c r="E682" s="661" t="s">
        <v>2063</v>
      </c>
      <c r="F682" s="664">
        <v>1</v>
      </c>
      <c r="G682" s="664">
        <v>2379</v>
      </c>
      <c r="H682" s="664">
        <v>1</v>
      </c>
      <c r="I682" s="664">
        <v>2379</v>
      </c>
      <c r="J682" s="664"/>
      <c r="K682" s="664"/>
      <c r="L682" s="664"/>
      <c r="M682" s="664"/>
      <c r="N682" s="664"/>
      <c r="O682" s="664"/>
      <c r="P682" s="677"/>
      <c r="Q682" s="665"/>
    </row>
    <row r="683" spans="1:17" ht="14.4" customHeight="1" x14ac:dyDescent="0.3">
      <c r="A683" s="660" t="s">
        <v>2163</v>
      </c>
      <c r="B683" s="661" t="s">
        <v>1897</v>
      </c>
      <c r="C683" s="661" t="s">
        <v>1975</v>
      </c>
      <c r="D683" s="661" t="s">
        <v>2172</v>
      </c>
      <c r="E683" s="661" t="s">
        <v>2173</v>
      </c>
      <c r="F683" s="664"/>
      <c r="G683" s="664"/>
      <c r="H683" s="664"/>
      <c r="I683" s="664"/>
      <c r="J683" s="664">
        <v>1</v>
      </c>
      <c r="K683" s="664">
        <v>1126</v>
      </c>
      <c r="L683" s="664"/>
      <c r="M683" s="664">
        <v>1126</v>
      </c>
      <c r="N683" s="664">
        <v>2</v>
      </c>
      <c r="O683" s="664">
        <v>2260</v>
      </c>
      <c r="P683" s="677"/>
      <c r="Q683" s="665">
        <v>1130</v>
      </c>
    </row>
    <row r="684" spans="1:17" ht="14.4" customHeight="1" x14ac:dyDescent="0.3">
      <c r="A684" s="660" t="s">
        <v>2174</v>
      </c>
      <c r="B684" s="661" t="s">
        <v>1897</v>
      </c>
      <c r="C684" s="661" t="s">
        <v>1898</v>
      </c>
      <c r="D684" s="661" t="s">
        <v>1904</v>
      </c>
      <c r="E684" s="661" t="s">
        <v>988</v>
      </c>
      <c r="F684" s="664">
        <v>0.6</v>
      </c>
      <c r="G684" s="664">
        <v>1299.19</v>
      </c>
      <c r="H684" s="664">
        <v>1</v>
      </c>
      <c r="I684" s="664">
        <v>2165.3166666666671</v>
      </c>
      <c r="J684" s="664"/>
      <c r="K684" s="664"/>
      <c r="L684" s="664"/>
      <c r="M684" s="664"/>
      <c r="N684" s="664"/>
      <c r="O684" s="664"/>
      <c r="P684" s="677"/>
      <c r="Q684" s="665"/>
    </row>
    <row r="685" spans="1:17" ht="14.4" customHeight="1" x14ac:dyDescent="0.3">
      <c r="A685" s="660" t="s">
        <v>2174</v>
      </c>
      <c r="B685" s="661" t="s">
        <v>1897</v>
      </c>
      <c r="C685" s="661" t="s">
        <v>1898</v>
      </c>
      <c r="D685" s="661" t="s">
        <v>1905</v>
      </c>
      <c r="E685" s="661" t="s">
        <v>984</v>
      </c>
      <c r="F685" s="664">
        <v>0.05</v>
      </c>
      <c r="G685" s="664">
        <v>46.83</v>
      </c>
      <c r="H685" s="664">
        <v>1</v>
      </c>
      <c r="I685" s="664">
        <v>936.59999999999991</v>
      </c>
      <c r="J685" s="664"/>
      <c r="K685" s="664"/>
      <c r="L685" s="664"/>
      <c r="M685" s="664"/>
      <c r="N685" s="664"/>
      <c r="O685" s="664"/>
      <c r="P685" s="677"/>
      <c r="Q685" s="665"/>
    </row>
    <row r="686" spans="1:17" ht="14.4" customHeight="1" x14ac:dyDescent="0.3">
      <c r="A686" s="660" t="s">
        <v>2174</v>
      </c>
      <c r="B686" s="661" t="s">
        <v>1897</v>
      </c>
      <c r="C686" s="661" t="s">
        <v>1912</v>
      </c>
      <c r="D686" s="661" t="s">
        <v>1917</v>
      </c>
      <c r="E686" s="661" t="s">
        <v>1889</v>
      </c>
      <c r="F686" s="664">
        <v>150</v>
      </c>
      <c r="G686" s="664">
        <v>703.5</v>
      </c>
      <c r="H686" s="664">
        <v>1</v>
      </c>
      <c r="I686" s="664">
        <v>4.6900000000000004</v>
      </c>
      <c r="J686" s="664"/>
      <c r="K686" s="664"/>
      <c r="L686" s="664"/>
      <c r="M686" s="664"/>
      <c r="N686" s="664"/>
      <c r="O686" s="664"/>
      <c r="P686" s="677"/>
      <c r="Q686" s="665"/>
    </row>
    <row r="687" spans="1:17" ht="14.4" customHeight="1" x14ac:dyDescent="0.3">
      <c r="A687" s="660" t="s">
        <v>2174</v>
      </c>
      <c r="B687" s="661" t="s">
        <v>1897</v>
      </c>
      <c r="C687" s="661" t="s">
        <v>1912</v>
      </c>
      <c r="D687" s="661" t="s">
        <v>1917</v>
      </c>
      <c r="E687" s="661" t="s">
        <v>1918</v>
      </c>
      <c r="F687" s="664">
        <v>150</v>
      </c>
      <c r="G687" s="664">
        <v>703.5</v>
      </c>
      <c r="H687" s="664">
        <v>1</v>
      </c>
      <c r="I687" s="664">
        <v>4.6900000000000004</v>
      </c>
      <c r="J687" s="664"/>
      <c r="K687" s="664"/>
      <c r="L687" s="664"/>
      <c r="M687" s="664"/>
      <c r="N687" s="664"/>
      <c r="O687" s="664"/>
      <c r="P687" s="677"/>
      <c r="Q687" s="665"/>
    </row>
    <row r="688" spans="1:17" ht="14.4" customHeight="1" x14ac:dyDescent="0.3">
      <c r="A688" s="660" t="s">
        <v>2174</v>
      </c>
      <c r="B688" s="661" t="s">
        <v>1897</v>
      </c>
      <c r="C688" s="661" t="s">
        <v>1912</v>
      </c>
      <c r="D688" s="661" t="s">
        <v>1923</v>
      </c>
      <c r="E688" s="661" t="s">
        <v>1889</v>
      </c>
      <c r="F688" s="664">
        <v>900</v>
      </c>
      <c r="G688" s="664">
        <v>4779</v>
      </c>
      <c r="H688" s="664">
        <v>1</v>
      </c>
      <c r="I688" s="664">
        <v>5.31</v>
      </c>
      <c r="J688" s="664">
        <v>1500</v>
      </c>
      <c r="K688" s="664">
        <v>8316</v>
      </c>
      <c r="L688" s="664">
        <v>1.7401129943502824</v>
      </c>
      <c r="M688" s="664">
        <v>5.5439999999999996</v>
      </c>
      <c r="N688" s="664">
        <v>1600</v>
      </c>
      <c r="O688" s="664">
        <v>8880</v>
      </c>
      <c r="P688" s="677">
        <v>1.8581293157564345</v>
      </c>
      <c r="Q688" s="665">
        <v>5.55</v>
      </c>
    </row>
    <row r="689" spans="1:17" ht="14.4" customHeight="1" x14ac:dyDescent="0.3">
      <c r="A689" s="660" t="s">
        <v>2174</v>
      </c>
      <c r="B689" s="661" t="s">
        <v>1897</v>
      </c>
      <c r="C689" s="661" t="s">
        <v>1912</v>
      </c>
      <c r="D689" s="661" t="s">
        <v>1923</v>
      </c>
      <c r="E689" s="661" t="s">
        <v>1924</v>
      </c>
      <c r="F689" s="664"/>
      <c r="G689" s="664"/>
      <c r="H689" s="664"/>
      <c r="I689" s="664"/>
      <c r="J689" s="664">
        <v>1050</v>
      </c>
      <c r="K689" s="664">
        <v>5827.5</v>
      </c>
      <c r="L689" s="664"/>
      <c r="M689" s="664">
        <v>5.55</v>
      </c>
      <c r="N689" s="664">
        <v>615</v>
      </c>
      <c r="O689" s="664">
        <v>3591.6</v>
      </c>
      <c r="P689" s="677"/>
      <c r="Q689" s="665">
        <v>5.84</v>
      </c>
    </row>
    <row r="690" spans="1:17" ht="14.4" customHeight="1" x14ac:dyDescent="0.3">
      <c r="A690" s="660" t="s">
        <v>2174</v>
      </c>
      <c r="B690" s="661" t="s">
        <v>1897</v>
      </c>
      <c r="C690" s="661" t="s">
        <v>1912</v>
      </c>
      <c r="D690" s="661" t="s">
        <v>1929</v>
      </c>
      <c r="E690" s="661" t="s">
        <v>1889</v>
      </c>
      <c r="F690" s="664"/>
      <c r="G690" s="664"/>
      <c r="H690" s="664"/>
      <c r="I690" s="664"/>
      <c r="J690" s="664">
        <v>500</v>
      </c>
      <c r="K690" s="664">
        <v>3995</v>
      </c>
      <c r="L690" s="664"/>
      <c r="M690" s="664">
        <v>7.99</v>
      </c>
      <c r="N690" s="664"/>
      <c r="O690" s="664"/>
      <c r="P690" s="677"/>
      <c r="Q690" s="665"/>
    </row>
    <row r="691" spans="1:17" ht="14.4" customHeight="1" x14ac:dyDescent="0.3">
      <c r="A691" s="660" t="s">
        <v>2174</v>
      </c>
      <c r="B691" s="661" t="s">
        <v>1897</v>
      </c>
      <c r="C691" s="661" t="s">
        <v>1912</v>
      </c>
      <c r="D691" s="661" t="s">
        <v>1944</v>
      </c>
      <c r="E691" s="661" t="s">
        <v>1889</v>
      </c>
      <c r="F691" s="664">
        <v>1</v>
      </c>
      <c r="G691" s="664">
        <v>2212.25</v>
      </c>
      <c r="H691" s="664">
        <v>1</v>
      </c>
      <c r="I691" s="664">
        <v>2212.25</v>
      </c>
      <c r="J691" s="664"/>
      <c r="K691" s="664"/>
      <c r="L691" s="664"/>
      <c r="M691" s="664"/>
      <c r="N691" s="664"/>
      <c r="O691" s="664"/>
      <c r="P691" s="677"/>
      <c r="Q691" s="665"/>
    </row>
    <row r="692" spans="1:17" ht="14.4" customHeight="1" x14ac:dyDescent="0.3">
      <c r="A692" s="660" t="s">
        <v>2174</v>
      </c>
      <c r="B692" s="661" t="s">
        <v>1897</v>
      </c>
      <c r="C692" s="661" t="s">
        <v>1912</v>
      </c>
      <c r="D692" s="661" t="s">
        <v>1944</v>
      </c>
      <c r="E692" s="661" t="s">
        <v>1945</v>
      </c>
      <c r="F692" s="664">
        <v>1</v>
      </c>
      <c r="G692" s="664">
        <v>2212.25</v>
      </c>
      <c r="H692" s="664">
        <v>1</v>
      </c>
      <c r="I692" s="664">
        <v>2212.25</v>
      </c>
      <c r="J692" s="664"/>
      <c r="K692" s="664"/>
      <c r="L692" s="664"/>
      <c r="M692" s="664"/>
      <c r="N692" s="664"/>
      <c r="O692" s="664"/>
      <c r="P692" s="677"/>
      <c r="Q692" s="665"/>
    </row>
    <row r="693" spans="1:17" ht="14.4" customHeight="1" x14ac:dyDescent="0.3">
      <c r="A693" s="660" t="s">
        <v>2174</v>
      </c>
      <c r="B693" s="661" t="s">
        <v>1897</v>
      </c>
      <c r="C693" s="661" t="s">
        <v>1912</v>
      </c>
      <c r="D693" s="661" t="s">
        <v>1956</v>
      </c>
      <c r="E693" s="661" t="s">
        <v>1957</v>
      </c>
      <c r="F693" s="664">
        <v>459</v>
      </c>
      <c r="G693" s="664">
        <v>15110.28</v>
      </c>
      <c r="H693" s="664">
        <v>1</v>
      </c>
      <c r="I693" s="664">
        <v>32.92</v>
      </c>
      <c r="J693" s="664"/>
      <c r="K693" s="664"/>
      <c r="L693" s="664"/>
      <c r="M693" s="664"/>
      <c r="N693" s="664"/>
      <c r="O693" s="664"/>
      <c r="P693" s="677"/>
      <c r="Q693" s="665"/>
    </row>
    <row r="694" spans="1:17" ht="14.4" customHeight="1" x14ac:dyDescent="0.3">
      <c r="A694" s="660" t="s">
        <v>2174</v>
      </c>
      <c r="B694" s="661" t="s">
        <v>1897</v>
      </c>
      <c r="C694" s="661" t="s">
        <v>1912</v>
      </c>
      <c r="D694" s="661" t="s">
        <v>1961</v>
      </c>
      <c r="E694" s="661" t="s">
        <v>1889</v>
      </c>
      <c r="F694" s="664"/>
      <c r="G694" s="664"/>
      <c r="H694" s="664"/>
      <c r="I694" s="664"/>
      <c r="J694" s="664"/>
      <c r="K694" s="664"/>
      <c r="L694" s="664"/>
      <c r="M694" s="664"/>
      <c r="N694" s="664">
        <v>150</v>
      </c>
      <c r="O694" s="664">
        <v>2901</v>
      </c>
      <c r="P694" s="677"/>
      <c r="Q694" s="665">
        <v>19.34</v>
      </c>
    </row>
    <row r="695" spans="1:17" ht="14.4" customHeight="1" x14ac:dyDescent="0.3">
      <c r="A695" s="660" t="s">
        <v>2174</v>
      </c>
      <c r="B695" s="661" t="s">
        <v>1897</v>
      </c>
      <c r="C695" s="661" t="s">
        <v>1975</v>
      </c>
      <c r="D695" s="661" t="s">
        <v>1978</v>
      </c>
      <c r="E695" s="661" t="s">
        <v>1979</v>
      </c>
      <c r="F695" s="664"/>
      <c r="G695" s="664"/>
      <c r="H695" s="664"/>
      <c r="I695" s="664"/>
      <c r="J695" s="664"/>
      <c r="K695" s="664"/>
      <c r="L695" s="664"/>
      <c r="M695" s="664"/>
      <c r="N695" s="664">
        <v>1</v>
      </c>
      <c r="O695" s="664">
        <v>420</v>
      </c>
      <c r="P695" s="677"/>
      <c r="Q695" s="665">
        <v>420</v>
      </c>
    </row>
    <row r="696" spans="1:17" ht="14.4" customHeight="1" x14ac:dyDescent="0.3">
      <c r="A696" s="660" t="s">
        <v>2174</v>
      </c>
      <c r="B696" s="661" t="s">
        <v>1897</v>
      </c>
      <c r="C696" s="661" t="s">
        <v>1975</v>
      </c>
      <c r="D696" s="661" t="s">
        <v>1980</v>
      </c>
      <c r="E696" s="661" t="s">
        <v>1981</v>
      </c>
      <c r="F696" s="664"/>
      <c r="G696" s="664"/>
      <c r="H696" s="664"/>
      <c r="I696" s="664"/>
      <c r="J696" s="664">
        <v>1</v>
      </c>
      <c r="K696" s="664">
        <v>163</v>
      </c>
      <c r="L696" s="664"/>
      <c r="M696" s="664">
        <v>163</v>
      </c>
      <c r="N696" s="664"/>
      <c r="O696" s="664"/>
      <c r="P696" s="677"/>
      <c r="Q696" s="665"/>
    </row>
    <row r="697" spans="1:17" ht="14.4" customHeight="1" x14ac:dyDescent="0.3">
      <c r="A697" s="660" t="s">
        <v>2174</v>
      </c>
      <c r="B697" s="661" t="s">
        <v>1897</v>
      </c>
      <c r="C697" s="661" t="s">
        <v>1975</v>
      </c>
      <c r="D697" s="661" t="s">
        <v>1986</v>
      </c>
      <c r="E697" s="661" t="s">
        <v>1987</v>
      </c>
      <c r="F697" s="664"/>
      <c r="G697" s="664"/>
      <c r="H697" s="664"/>
      <c r="I697" s="664"/>
      <c r="J697" s="664">
        <v>1</v>
      </c>
      <c r="K697" s="664">
        <v>1376</v>
      </c>
      <c r="L697" s="664"/>
      <c r="M697" s="664">
        <v>1376</v>
      </c>
      <c r="N697" s="664"/>
      <c r="O697" s="664"/>
      <c r="P697" s="677"/>
      <c r="Q697" s="665"/>
    </row>
    <row r="698" spans="1:17" ht="14.4" customHeight="1" x14ac:dyDescent="0.3">
      <c r="A698" s="660" t="s">
        <v>2174</v>
      </c>
      <c r="B698" s="661" t="s">
        <v>1897</v>
      </c>
      <c r="C698" s="661" t="s">
        <v>1975</v>
      </c>
      <c r="D698" s="661" t="s">
        <v>2011</v>
      </c>
      <c r="E698" s="661" t="s">
        <v>2012</v>
      </c>
      <c r="F698" s="664">
        <v>2</v>
      </c>
      <c r="G698" s="664">
        <v>1306</v>
      </c>
      <c r="H698" s="664">
        <v>1</v>
      </c>
      <c r="I698" s="664">
        <v>653</v>
      </c>
      <c r="J698" s="664"/>
      <c r="K698" s="664"/>
      <c r="L698" s="664"/>
      <c r="M698" s="664"/>
      <c r="N698" s="664"/>
      <c r="O698" s="664"/>
      <c r="P698" s="677"/>
      <c r="Q698" s="665"/>
    </row>
    <row r="699" spans="1:17" ht="14.4" customHeight="1" x14ac:dyDescent="0.3">
      <c r="A699" s="660" t="s">
        <v>2174</v>
      </c>
      <c r="B699" s="661" t="s">
        <v>1897</v>
      </c>
      <c r="C699" s="661" t="s">
        <v>1975</v>
      </c>
      <c r="D699" s="661" t="s">
        <v>2017</v>
      </c>
      <c r="E699" s="661" t="s">
        <v>2018</v>
      </c>
      <c r="F699" s="664">
        <v>1</v>
      </c>
      <c r="G699" s="664">
        <v>1751</v>
      </c>
      <c r="H699" s="664">
        <v>1</v>
      </c>
      <c r="I699" s="664">
        <v>1751</v>
      </c>
      <c r="J699" s="664">
        <v>5</v>
      </c>
      <c r="K699" s="664">
        <v>8770</v>
      </c>
      <c r="L699" s="664">
        <v>5.0085665334094802</v>
      </c>
      <c r="M699" s="664">
        <v>1754</v>
      </c>
      <c r="N699" s="664">
        <v>7</v>
      </c>
      <c r="O699" s="664">
        <v>12296</v>
      </c>
      <c r="P699" s="677">
        <v>7.0222729868646487</v>
      </c>
      <c r="Q699" s="665">
        <v>1756.5714285714287</v>
      </c>
    </row>
    <row r="700" spans="1:17" ht="14.4" customHeight="1" x14ac:dyDescent="0.3">
      <c r="A700" s="660" t="s">
        <v>2174</v>
      </c>
      <c r="B700" s="661" t="s">
        <v>1897</v>
      </c>
      <c r="C700" s="661" t="s">
        <v>1975</v>
      </c>
      <c r="D700" s="661" t="s">
        <v>2019</v>
      </c>
      <c r="E700" s="661" t="s">
        <v>2020</v>
      </c>
      <c r="F700" s="664">
        <v>1</v>
      </c>
      <c r="G700" s="664">
        <v>409</v>
      </c>
      <c r="H700" s="664">
        <v>1</v>
      </c>
      <c r="I700" s="664">
        <v>409</v>
      </c>
      <c r="J700" s="664">
        <v>5</v>
      </c>
      <c r="K700" s="664">
        <v>2050</v>
      </c>
      <c r="L700" s="664">
        <v>5.0122249388753053</v>
      </c>
      <c r="M700" s="664">
        <v>410</v>
      </c>
      <c r="N700" s="664">
        <v>7</v>
      </c>
      <c r="O700" s="664">
        <v>2876</v>
      </c>
      <c r="P700" s="677">
        <v>7.0317848410757948</v>
      </c>
      <c r="Q700" s="665">
        <v>410.85714285714283</v>
      </c>
    </row>
    <row r="701" spans="1:17" ht="14.4" customHeight="1" x14ac:dyDescent="0.3">
      <c r="A701" s="660" t="s">
        <v>2174</v>
      </c>
      <c r="B701" s="661" t="s">
        <v>1897</v>
      </c>
      <c r="C701" s="661" t="s">
        <v>1975</v>
      </c>
      <c r="D701" s="661" t="s">
        <v>2021</v>
      </c>
      <c r="E701" s="661" t="s">
        <v>2022</v>
      </c>
      <c r="F701" s="664"/>
      <c r="G701" s="664"/>
      <c r="H701" s="664"/>
      <c r="I701" s="664"/>
      <c r="J701" s="664"/>
      <c r="K701" s="664"/>
      <c r="L701" s="664"/>
      <c r="M701" s="664"/>
      <c r="N701" s="664">
        <v>1</v>
      </c>
      <c r="O701" s="664">
        <v>3450</v>
      </c>
      <c r="P701" s="677"/>
      <c r="Q701" s="665">
        <v>3450</v>
      </c>
    </row>
    <row r="702" spans="1:17" ht="14.4" customHeight="1" x14ac:dyDescent="0.3">
      <c r="A702" s="660" t="s">
        <v>2174</v>
      </c>
      <c r="B702" s="661" t="s">
        <v>1897</v>
      </c>
      <c r="C702" s="661" t="s">
        <v>1975</v>
      </c>
      <c r="D702" s="661" t="s">
        <v>2031</v>
      </c>
      <c r="E702" s="661" t="s">
        <v>1889</v>
      </c>
      <c r="F702" s="664">
        <v>1</v>
      </c>
      <c r="G702" s="664">
        <v>14158</v>
      </c>
      <c r="H702" s="664">
        <v>1</v>
      </c>
      <c r="I702" s="664">
        <v>14158</v>
      </c>
      <c r="J702" s="664"/>
      <c r="K702" s="664"/>
      <c r="L702" s="664"/>
      <c r="M702" s="664"/>
      <c r="N702" s="664"/>
      <c r="O702" s="664"/>
      <c r="P702" s="677"/>
      <c r="Q702" s="665"/>
    </row>
    <row r="703" spans="1:17" ht="14.4" customHeight="1" x14ac:dyDescent="0.3">
      <c r="A703" s="660" t="s">
        <v>2174</v>
      </c>
      <c r="B703" s="661" t="s">
        <v>1897</v>
      </c>
      <c r="C703" s="661" t="s">
        <v>1975</v>
      </c>
      <c r="D703" s="661" t="s">
        <v>2036</v>
      </c>
      <c r="E703" s="661" t="s">
        <v>2037</v>
      </c>
      <c r="F703" s="664"/>
      <c r="G703" s="664"/>
      <c r="H703" s="664"/>
      <c r="I703" s="664"/>
      <c r="J703" s="664">
        <v>2</v>
      </c>
      <c r="K703" s="664">
        <v>1160</v>
      </c>
      <c r="L703" s="664"/>
      <c r="M703" s="664">
        <v>580</v>
      </c>
      <c r="N703" s="664">
        <v>2</v>
      </c>
      <c r="O703" s="664">
        <v>1164</v>
      </c>
      <c r="P703" s="677"/>
      <c r="Q703" s="665">
        <v>582</v>
      </c>
    </row>
    <row r="704" spans="1:17" ht="14.4" customHeight="1" x14ac:dyDescent="0.3">
      <c r="A704" s="660" t="s">
        <v>2174</v>
      </c>
      <c r="B704" s="661" t="s">
        <v>1897</v>
      </c>
      <c r="C704" s="661" t="s">
        <v>1975</v>
      </c>
      <c r="D704" s="661" t="s">
        <v>2046</v>
      </c>
      <c r="E704" s="661" t="s">
        <v>2047</v>
      </c>
      <c r="F704" s="664">
        <v>2</v>
      </c>
      <c r="G704" s="664">
        <v>972</v>
      </c>
      <c r="H704" s="664">
        <v>1</v>
      </c>
      <c r="I704" s="664">
        <v>486</v>
      </c>
      <c r="J704" s="664"/>
      <c r="K704" s="664"/>
      <c r="L704" s="664"/>
      <c r="M704" s="664"/>
      <c r="N704" s="664"/>
      <c r="O704" s="664"/>
      <c r="P704" s="677"/>
      <c r="Q704" s="665"/>
    </row>
    <row r="705" spans="1:17" ht="14.4" customHeight="1" x14ac:dyDescent="0.3">
      <c r="A705" s="660" t="s">
        <v>2175</v>
      </c>
      <c r="B705" s="661" t="s">
        <v>1897</v>
      </c>
      <c r="C705" s="661" t="s">
        <v>1898</v>
      </c>
      <c r="D705" s="661" t="s">
        <v>1904</v>
      </c>
      <c r="E705" s="661" t="s">
        <v>988</v>
      </c>
      <c r="F705" s="664">
        <v>0.45</v>
      </c>
      <c r="G705" s="664">
        <v>974.39</v>
      </c>
      <c r="H705" s="664">
        <v>1</v>
      </c>
      <c r="I705" s="664">
        <v>2165.3111111111111</v>
      </c>
      <c r="J705" s="664">
        <v>0.5</v>
      </c>
      <c r="K705" s="664">
        <v>1092.1600000000001</v>
      </c>
      <c r="L705" s="664">
        <v>1.120865361918739</v>
      </c>
      <c r="M705" s="664">
        <v>2184.3200000000002</v>
      </c>
      <c r="N705" s="664"/>
      <c r="O705" s="664"/>
      <c r="P705" s="677"/>
      <c r="Q705" s="665"/>
    </row>
    <row r="706" spans="1:17" ht="14.4" customHeight="1" x14ac:dyDescent="0.3">
      <c r="A706" s="660" t="s">
        <v>2175</v>
      </c>
      <c r="B706" s="661" t="s">
        <v>1897</v>
      </c>
      <c r="C706" s="661" t="s">
        <v>1912</v>
      </c>
      <c r="D706" s="661" t="s">
        <v>1917</v>
      </c>
      <c r="E706" s="661" t="s">
        <v>1889</v>
      </c>
      <c r="F706" s="664">
        <v>150</v>
      </c>
      <c r="G706" s="664">
        <v>679.5</v>
      </c>
      <c r="H706" s="664">
        <v>1</v>
      </c>
      <c r="I706" s="664">
        <v>4.53</v>
      </c>
      <c r="J706" s="664">
        <v>150</v>
      </c>
      <c r="K706" s="664">
        <v>726</v>
      </c>
      <c r="L706" s="664">
        <v>1.0684326710816776</v>
      </c>
      <c r="M706" s="664">
        <v>4.84</v>
      </c>
      <c r="N706" s="664"/>
      <c r="O706" s="664"/>
      <c r="P706" s="677"/>
      <c r="Q706" s="665"/>
    </row>
    <row r="707" spans="1:17" ht="14.4" customHeight="1" x14ac:dyDescent="0.3">
      <c r="A707" s="660" t="s">
        <v>2175</v>
      </c>
      <c r="B707" s="661" t="s">
        <v>1897</v>
      </c>
      <c r="C707" s="661" t="s">
        <v>1912</v>
      </c>
      <c r="D707" s="661" t="s">
        <v>1917</v>
      </c>
      <c r="E707" s="661" t="s">
        <v>1918</v>
      </c>
      <c r="F707" s="664"/>
      <c r="G707" s="664"/>
      <c r="H707" s="664"/>
      <c r="I707" s="664"/>
      <c r="J707" s="664">
        <v>180</v>
      </c>
      <c r="K707" s="664">
        <v>871.2</v>
      </c>
      <c r="L707" s="664"/>
      <c r="M707" s="664">
        <v>4.84</v>
      </c>
      <c r="N707" s="664"/>
      <c r="O707" s="664"/>
      <c r="P707" s="677"/>
      <c r="Q707" s="665"/>
    </row>
    <row r="708" spans="1:17" ht="14.4" customHeight="1" x14ac:dyDescent="0.3">
      <c r="A708" s="660" t="s">
        <v>2175</v>
      </c>
      <c r="B708" s="661" t="s">
        <v>1897</v>
      </c>
      <c r="C708" s="661" t="s">
        <v>1912</v>
      </c>
      <c r="D708" s="661" t="s">
        <v>1944</v>
      </c>
      <c r="E708" s="661" t="s">
        <v>1889</v>
      </c>
      <c r="F708" s="664">
        <v>1</v>
      </c>
      <c r="G708" s="664">
        <v>2135.09</v>
      </c>
      <c r="H708" s="664">
        <v>1</v>
      </c>
      <c r="I708" s="664">
        <v>2135.09</v>
      </c>
      <c r="J708" s="664">
        <v>1</v>
      </c>
      <c r="K708" s="664">
        <v>2299.5500000000002</v>
      </c>
      <c r="L708" s="664">
        <v>1.0770271979167154</v>
      </c>
      <c r="M708" s="664">
        <v>2299.5500000000002</v>
      </c>
      <c r="N708" s="664"/>
      <c r="O708" s="664"/>
      <c r="P708" s="677"/>
      <c r="Q708" s="665"/>
    </row>
    <row r="709" spans="1:17" ht="14.4" customHeight="1" x14ac:dyDescent="0.3">
      <c r="A709" s="660" t="s">
        <v>2175</v>
      </c>
      <c r="B709" s="661" t="s">
        <v>1897</v>
      </c>
      <c r="C709" s="661" t="s">
        <v>1912</v>
      </c>
      <c r="D709" s="661" t="s">
        <v>1956</v>
      </c>
      <c r="E709" s="661" t="s">
        <v>1889</v>
      </c>
      <c r="F709" s="664">
        <v>449</v>
      </c>
      <c r="G709" s="664">
        <v>13972.88</v>
      </c>
      <c r="H709" s="664">
        <v>1</v>
      </c>
      <c r="I709" s="664">
        <v>31.119999999999997</v>
      </c>
      <c r="J709" s="664">
        <v>388</v>
      </c>
      <c r="K709" s="664">
        <v>12908.76</v>
      </c>
      <c r="L709" s="664">
        <v>0.9238439033327418</v>
      </c>
      <c r="M709" s="664">
        <v>33.270000000000003</v>
      </c>
      <c r="N709" s="664"/>
      <c r="O709" s="664"/>
      <c r="P709" s="677"/>
      <c r="Q709" s="665"/>
    </row>
    <row r="710" spans="1:17" ht="14.4" customHeight="1" x14ac:dyDescent="0.3">
      <c r="A710" s="660" t="s">
        <v>2175</v>
      </c>
      <c r="B710" s="661" t="s">
        <v>1897</v>
      </c>
      <c r="C710" s="661" t="s">
        <v>1912</v>
      </c>
      <c r="D710" s="661" t="s">
        <v>1961</v>
      </c>
      <c r="E710" s="661" t="s">
        <v>1889</v>
      </c>
      <c r="F710" s="664"/>
      <c r="G710" s="664"/>
      <c r="H710" s="664"/>
      <c r="I710" s="664"/>
      <c r="J710" s="664"/>
      <c r="K710" s="664"/>
      <c r="L710" s="664"/>
      <c r="M710" s="664"/>
      <c r="N710" s="664">
        <v>110</v>
      </c>
      <c r="O710" s="664">
        <v>2127.4</v>
      </c>
      <c r="P710" s="677"/>
      <c r="Q710" s="665">
        <v>19.34</v>
      </c>
    </row>
    <row r="711" spans="1:17" ht="14.4" customHeight="1" x14ac:dyDescent="0.3">
      <c r="A711" s="660" t="s">
        <v>2175</v>
      </c>
      <c r="B711" s="661" t="s">
        <v>1897</v>
      </c>
      <c r="C711" s="661" t="s">
        <v>1975</v>
      </c>
      <c r="D711" s="661" t="s">
        <v>2011</v>
      </c>
      <c r="E711" s="661" t="s">
        <v>2012</v>
      </c>
      <c r="F711" s="664">
        <v>1</v>
      </c>
      <c r="G711" s="664">
        <v>653</v>
      </c>
      <c r="H711" s="664">
        <v>1</v>
      </c>
      <c r="I711" s="664">
        <v>653</v>
      </c>
      <c r="J711" s="664">
        <v>1</v>
      </c>
      <c r="K711" s="664">
        <v>654</v>
      </c>
      <c r="L711" s="664">
        <v>1.0015313935681469</v>
      </c>
      <c r="M711" s="664">
        <v>654</v>
      </c>
      <c r="N711" s="664"/>
      <c r="O711" s="664"/>
      <c r="P711" s="677"/>
      <c r="Q711" s="665"/>
    </row>
    <row r="712" spans="1:17" ht="14.4" customHeight="1" x14ac:dyDescent="0.3">
      <c r="A712" s="660" t="s">
        <v>2175</v>
      </c>
      <c r="B712" s="661" t="s">
        <v>1897</v>
      </c>
      <c r="C712" s="661" t="s">
        <v>1975</v>
      </c>
      <c r="D712" s="661" t="s">
        <v>2017</v>
      </c>
      <c r="E712" s="661" t="s">
        <v>2018</v>
      </c>
      <c r="F712" s="664"/>
      <c r="G712" s="664"/>
      <c r="H712" s="664"/>
      <c r="I712" s="664"/>
      <c r="J712" s="664">
        <v>1</v>
      </c>
      <c r="K712" s="664">
        <v>1754</v>
      </c>
      <c r="L712" s="664"/>
      <c r="M712" s="664">
        <v>1754</v>
      </c>
      <c r="N712" s="664"/>
      <c r="O712" s="664"/>
      <c r="P712" s="677"/>
      <c r="Q712" s="665"/>
    </row>
    <row r="713" spans="1:17" ht="14.4" customHeight="1" x14ac:dyDescent="0.3">
      <c r="A713" s="660" t="s">
        <v>2175</v>
      </c>
      <c r="B713" s="661" t="s">
        <v>1897</v>
      </c>
      <c r="C713" s="661" t="s">
        <v>1975</v>
      </c>
      <c r="D713" s="661" t="s">
        <v>2021</v>
      </c>
      <c r="E713" s="661" t="s">
        <v>2022</v>
      </c>
      <c r="F713" s="664"/>
      <c r="G713" s="664"/>
      <c r="H713" s="664"/>
      <c r="I713" s="664"/>
      <c r="J713" s="664"/>
      <c r="K713" s="664"/>
      <c r="L713" s="664"/>
      <c r="M713" s="664"/>
      <c r="N713" s="664">
        <v>2</v>
      </c>
      <c r="O713" s="664">
        <v>6900</v>
      </c>
      <c r="P713" s="677"/>
      <c r="Q713" s="665">
        <v>3450</v>
      </c>
    </row>
    <row r="714" spans="1:17" ht="14.4" customHeight="1" x14ac:dyDescent="0.3">
      <c r="A714" s="660" t="s">
        <v>2175</v>
      </c>
      <c r="B714" s="661" t="s">
        <v>1897</v>
      </c>
      <c r="C714" s="661" t="s">
        <v>1975</v>
      </c>
      <c r="D714" s="661" t="s">
        <v>2025</v>
      </c>
      <c r="E714" s="661" t="s">
        <v>2026</v>
      </c>
      <c r="F714" s="664"/>
      <c r="G714" s="664"/>
      <c r="H714" s="664"/>
      <c r="I714" s="664"/>
      <c r="J714" s="664">
        <v>1</v>
      </c>
      <c r="K714" s="664">
        <v>14328</v>
      </c>
      <c r="L714" s="664"/>
      <c r="M714" s="664">
        <v>14328</v>
      </c>
      <c r="N714" s="664"/>
      <c r="O714" s="664"/>
      <c r="P714" s="677"/>
      <c r="Q714" s="665"/>
    </row>
    <row r="715" spans="1:17" ht="14.4" customHeight="1" x14ac:dyDescent="0.3">
      <c r="A715" s="660" t="s">
        <v>2175</v>
      </c>
      <c r="B715" s="661" t="s">
        <v>1897</v>
      </c>
      <c r="C715" s="661" t="s">
        <v>1975</v>
      </c>
      <c r="D715" s="661" t="s">
        <v>2031</v>
      </c>
      <c r="E715" s="661" t="s">
        <v>1889</v>
      </c>
      <c r="F715" s="664">
        <v>1</v>
      </c>
      <c r="G715" s="664">
        <v>16526</v>
      </c>
      <c r="H715" s="664">
        <v>1</v>
      </c>
      <c r="I715" s="664">
        <v>16526</v>
      </c>
      <c r="J715" s="664"/>
      <c r="K715" s="664"/>
      <c r="L715" s="664"/>
      <c r="M715" s="664"/>
      <c r="N715" s="664"/>
      <c r="O715" s="664"/>
      <c r="P715" s="677"/>
      <c r="Q715" s="665"/>
    </row>
    <row r="716" spans="1:17" ht="14.4" customHeight="1" thickBot="1" x14ac:dyDescent="0.35">
      <c r="A716" s="666" t="s">
        <v>2175</v>
      </c>
      <c r="B716" s="667" t="s">
        <v>1897</v>
      </c>
      <c r="C716" s="667" t="s">
        <v>1975</v>
      </c>
      <c r="D716" s="667" t="s">
        <v>2046</v>
      </c>
      <c r="E716" s="667" t="s">
        <v>2047</v>
      </c>
      <c r="F716" s="670">
        <v>1</v>
      </c>
      <c r="G716" s="670">
        <v>486</v>
      </c>
      <c r="H716" s="670">
        <v>1</v>
      </c>
      <c r="I716" s="670">
        <v>486</v>
      </c>
      <c r="J716" s="670">
        <v>2</v>
      </c>
      <c r="K716" s="670">
        <v>974</v>
      </c>
      <c r="L716" s="670">
        <v>2.0041152263374484</v>
      </c>
      <c r="M716" s="670">
        <v>487</v>
      </c>
      <c r="N716" s="670"/>
      <c r="O716" s="670"/>
      <c r="P716" s="678"/>
      <c r="Q716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7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8" t="s">
        <v>70</v>
      </c>
      <c r="B3" s="553" t="s">
        <v>71</v>
      </c>
      <c r="C3" s="554"/>
      <c r="D3" s="554"/>
      <c r="E3" s="555"/>
      <c r="F3" s="553" t="s">
        <v>315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7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124.529</v>
      </c>
      <c r="C5" s="114">
        <v>109.751</v>
      </c>
      <c r="D5" s="114">
        <v>101.729</v>
      </c>
      <c r="E5" s="131">
        <v>0.81691011732206953</v>
      </c>
      <c r="F5" s="132">
        <v>164</v>
      </c>
      <c r="G5" s="114">
        <v>146</v>
      </c>
      <c r="H5" s="114">
        <v>146</v>
      </c>
      <c r="I5" s="133">
        <v>0.8902439024390244</v>
      </c>
      <c r="J5" s="123"/>
      <c r="K5" s="123"/>
      <c r="L5" s="7">
        <f>D5-B5</f>
        <v>-22.799999999999997</v>
      </c>
      <c r="M5" s="8">
        <f>H5-F5</f>
        <v>-18</v>
      </c>
    </row>
    <row r="6" spans="1:13" ht="14.4" hidden="1" customHeight="1" outlineLevel="1" x14ac:dyDescent="0.3">
      <c r="A6" s="119" t="s">
        <v>170</v>
      </c>
      <c r="B6" s="122">
        <v>25.513000000000002</v>
      </c>
      <c r="C6" s="113">
        <v>19.13</v>
      </c>
      <c r="D6" s="113">
        <v>26.102</v>
      </c>
      <c r="E6" s="134">
        <v>1.023086269744836</v>
      </c>
      <c r="F6" s="135">
        <v>36</v>
      </c>
      <c r="G6" s="113">
        <v>27</v>
      </c>
      <c r="H6" s="113">
        <v>37</v>
      </c>
      <c r="I6" s="136">
        <v>1.0277777777777777</v>
      </c>
      <c r="J6" s="123"/>
      <c r="K6" s="123"/>
      <c r="L6" s="5">
        <f t="shared" ref="L6:L11" si="0">D6-B6</f>
        <v>0.58899999999999864</v>
      </c>
      <c r="M6" s="6">
        <f t="shared" ref="M6:M13" si="1">H6-F6</f>
        <v>1</v>
      </c>
    </row>
    <row r="7" spans="1:13" ht="14.4" hidden="1" customHeight="1" outlineLevel="1" x14ac:dyDescent="0.3">
      <c r="A7" s="119" t="s">
        <v>171</v>
      </c>
      <c r="B7" s="122">
        <v>86.382999999999996</v>
      </c>
      <c r="C7" s="113">
        <v>75.95</v>
      </c>
      <c r="D7" s="113">
        <v>78.731999999999999</v>
      </c>
      <c r="E7" s="134">
        <v>0.91142933216026301</v>
      </c>
      <c r="F7" s="135">
        <v>106</v>
      </c>
      <c r="G7" s="113">
        <v>91</v>
      </c>
      <c r="H7" s="113">
        <v>101</v>
      </c>
      <c r="I7" s="136">
        <v>0.95283018867924529</v>
      </c>
      <c r="J7" s="123"/>
      <c r="K7" s="123"/>
      <c r="L7" s="5">
        <f t="shared" si="0"/>
        <v>-7.6509999999999962</v>
      </c>
      <c r="M7" s="6">
        <f t="shared" si="1"/>
        <v>-5</v>
      </c>
    </row>
    <row r="8" spans="1:13" ht="14.4" hidden="1" customHeight="1" outlineLevel="1" x14ac:dyDescent="0.3">
      <c r="A8" s="119" t="s">
        <v>172</v>
      </c>
      <c r="B8" s="122">
        <v>10.295</v>
      </c>
      <c r="C8" s="113">
        <v>8.7769999999999992</v>
      </c>
      <c r="D8" s="113">
        <v>8.8019999999999996</v>
      </c>
      <c r="E8" s="134">
        <v>0.85497814473045164</v>
      </c>
      <c r="F8" s="135">
        <v>12</v>
      </c>
      <c r="G8" s="113">
        <v>12</v>
      </c>
      <c r="H8" s="113">
        <v>10</v>
      </c>
      <c r="I8" s="136">
        <v>0.83333333333333337</v>
      </c>
      <c r="J8" s="123"/>
      <c r="K8" s="123"/>
      <c r="L8" s="5">
        <f t="shared" si="0"/>
        <v>-1.4930000000000003</v>
      </c>
      <c r="M8" s="6">
        <f t="shared" si="1"/>
        <v>-2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540</v>
      </c>
      <c r="F9" s="135">
        <v>0</v>
      </c>
      <c r="G9" s="113">
        <v>0</v>
      </c>
      <c r="H9" s="113">
        <v>0</v>
      </c>
      <c r="I9" s="136" t="s">
        <v>540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27.82</v>
      </c>
      <c r="C10" s="113">
        <v>35.292999999999999</v>
      </c>
      <c r="D10" s="113">
        <v>23.212</v>
      </c>
      <c r="E10" s="134">
        <v>0.83436376707404747</v>
      </c>
      <c r="F10" s="135">
        <v>36</v>
      </c>
      <c r="G10" s="113">
        <v>46</v>
      </c>
      <c r="H10" s="113">
        <v>39</v>
      </c>
      <c r="I10" s="136">
        <v>1.0833333333333333</v>
      </c>
      <c r="J10" s="123"/>
      <c r="K10" s="123"/>
      <c r="L10" s="5">
        <f t="shared" si="0"/>
        <v>-4.6080000000000005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3.9849999999999999</v>
      </c>
      <c r="C11" s="113">
        <v>2.31</v>
      </c>
      <c r="D11" s="113">
        <v>5.3179999999999996</v>
      </c>
      <c r="E11" s="134">
        <v>1.334504391468005</v>
      </c>
      <c r="F11" s="135">
        <v>9</v>
      </c>
      <c r="G11" s="113">
        <v>4</v>
      </c>
      <c r="H11" s="113">
        <v>7</v>
      </c>
      <c r="I11" s="136">
        <v>0.77777777777777779</v>
      </c>
      <c r="J11" s="123"/>
      <c r="K11" s="123"/>
      <c r="L11" s="5">
        <f t="shared" si="0"/>
        <v>1.3329999999999997</v>
      </c>
      <c r="M11" s="6">
        <f t="shared" si="1"/>
        <v>-2</v>
      </c>
    </row>
    <row r="12" spans="1:13" ht="14.4" hidden="1" customHeight="1" outlineLevel="1" thickBot="1" x14ac:dyDescent="0.35">
      <c r="A12" s="244" t="s">
        <v>233</v>
      </c>
      <c r="B12" s="245">
        <v>0.59199999999999997</v>
      </c>
      <c r="C12" s="246">
        <v>0</v>
      </c>
      <c r="D12" s="246">
        <v>0.29499999999999998</v>
      </c>
      <c r="E12" s="247"/>
      <c r="F12" s="248">
        <v>1</v>
      </c>
      <c r="G12" s="246">
        <v>0</v>
      </c>
      <c r="H12" s="246">
        <v>1</v>
      </c>
      <c r="I12" s="249"/>
      <c r="J12" s="123"/>
      <c r="K12" s="123"/>
      <c r="L12" s="250">
        <f>D12-B12</f>
        <v>-0.29699999999999999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279.11700000000002</v>
      </c>
      <c r="C13" s="116">
        <f>SUM(C5:C12)</f>
        <v>251.21100000000001</v>
      </c>
      <c r="D13" s="116">
        <f>SUM(D5:D12)</f>
        <v>244.18999999999997</v>
      </c>
      <c r="E13" s="137">
        <f>IF(OR(D13=0,B13=0),0,D13/B13)</f>
        <v>0.87486609557998962</v>
      </c>
      <c r="F13" s="138">
        <f>SUM(F5:F12)</f>
        <v>364</v>
      </c>
      <c r="G13" s="116">
        <f>SUM(G5:G12)</f>
        <v>326</v>
      </c>
      <c r="H13" s="116">
        <f>SUM(H5:H12)</f>
        <v>341</v>
      </c>
      <c r="I13" s="139">
        <f>IF(OR(H13=0,F13=0),0,H13/F13)</f>
        <v>0.93681318681318682</v>
      </c>
      <c r="J13" s="123"/>
      <c r="K13" s="123"/>
      <c r="L13" s="129">
        <f>D13-B13</f>
        <v>-34.927000000000049</v>
      </c>
      <c r="M13" s="140">
        <f t="shared" si="1"/>
        <v>-23</v>
      </c>
    </row>
    <row r="14" spans="1:13" ht="14.4" customHeight="1" x14ac:dyDescent="0.3">
      <c r="A14" s="141"/>
      <c r="B14" s="580"/>
      <c r="C14" s="580"/>
      <c r="D14" s="580"/>
      <c r="E14" s="580"/>
      <c r="F14" s="580"/>
      <c r="G14" s="580"/>
      <c r="H14" s="580"/>
      <c r="I14" s="580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86" t="s">
        <v>229</v>
      </c>
      <c r="B16" s="588" t="s">
        <v>71</v>
      </c>
      <c r="C16" s="589"/>
      <c r="D16" s="589"/>
      <c r="E16" s="590"/>
      <c r="F16" s="588" t="s">
        <v>315</v>
      </c>
      <c r="G16" s="589"/>
      <c r="H16" s="589"/>
      <c r="I16" s="590"/>
      <c r="J16" s="571" t="s">
        <v>180</v>
      </c>
      <c r="K16" s="572"/>
      <c r="L16" s="158"/>
      <c r="M16" s="158"/>
    </row>
    <row r="17" spans="1:13" ht="14.4" customHeight="1" thickBot="1" x14ac:dyDescent="0.35">
      <c r="A17" s="58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3" t="s">
        <v>181</v>
      </c>
      <c r="K17" s="57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124.529</v>
      </c>
      <c r="C18" s="114">
        <v>109.751</v>
      </c>
      <c r="D18" s="114">
        <v>101.729</v>
      </c>
      <c r="E18" s="131">
        <v>0.81691011732206953</v>
      </c>
      <c r="F18" s="121">
        <v>164</v>
      </c>
      <c r="G18" s="114">
        <v>146</v>
      </c>
      <c r="H18" s="114">
        <v>146</v>
      </c>
      <c r="I18" s="133">
        <v>0.8902439024390244</v>
      </c>
      <c r="J18" s="575">
        <f>0.97*0.976</f>
        <v>0.94672000000000001</v>
      </c>
      <c r="K18" s="576"/>
      <c r="L18" s="147">
        <f>D18-B18</f>
        <v>-22.799999999999997</v>
      </c>
      <c r="M18" s="148">
        <f>H18-F18</f>
        <v>-18</v>
      </c>
    </row>
    <row r="19" spans="1:13" ht="14.4" hidden="1" customHeight="1" outlineLevel="1" x14ac:dyDescent="0.3">
      <c r="A19" s="119" t="s">
        <v>170</v>
      </c>
      <c r="B19" s="122">
        <v>25.513000000000002</v>
      </c>
      <c r="C19" s="113">
        <v>19.13</v>
      </c>
      <c r="D19" s="113">
        <v>26.102</v>
      </c>
      <c r="E19" s="134">
        <v>1.023086269744836</v>
      </c>
      <c r="F19" s="122">
        <v>36</v>
      </c>
      <c r="G19" s="113">
        <v>27</v>
      </c>
      <c r="H19" s="113">
        <v>37</v>
      </c>
      <c r="I19" s="136">
        <v>1.0277777777777777</v>
      </c>
      <c r="J19" s="575">
        <f>0.97*1.096</f>
        <v>1.0631200000000001</v>
      </c>
      <c r="K19" s="576"/>
      <c r="L19" s="149">
        <f t="shared" ref="L19:L26" si="2">D19-B19</f>
        <v>0.58899999999999864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171</v>
      </c>
      <c r="B20" s="122">
        <v>86.382999999999996</v>
      </c>
      <c r="C20" s="113">
        <v>75.95</v>
      </c>
      <c r="D20" s="113">
        <v>78.731999999999999</v>
      </c>
      <c r="E20" s="134">
        <v>0.91142933216026301</v>
      </c>
      <c r="F20" s="122">
        <v>106</v>
      </c>
      <c r="G20" s="113">
        <v>91</v>
      </c>
      <c r="H20" s="113">
        <v>101</v>
      </c>
      <c r="I20" s="136">
        <v>0.95283018867924529</v>
      </c>
      <c r="J20" s="575">
        <f>0.97*1.047</f>
        <v>1.01559</v>
      </c>
      <c r="K20" s="576"/>
      <c r="L20" s="149">
        <f t="shared" si="2"/>
        <v>-7.6509999999999962</v>
      </c>
      <c r="M20" s="150">
        <f t="shared" si="3"/>
        <v>-5</v>
      </c>
    </row>
    <row r="21" spans="1:13" ht="14.4" hidden="1" customHeight="1" outlineLevel="1" x14ac:dyDescent="0.3">
      <c r="A21" s="119" t="s">
        <v>172</v>
      </c>
      <c r="B21" s="122">
        <v>10.295</v>
      </c>
      <c r="C21" s="113">
        <v>8.7769999999999992</v>
      </c>
      <c r="D21" s="113">
        <v>8.8019999999999996</v>
      </c>
      <c r="E21" s="134">
        <v>0.85497814473045164</v>
      </c>
      <c r="F21" s="122">
        <v>12</v>
      </c>
      <c r="G21" s="113">
        <v>12</v>
      </c>
      <c r="H21" s="113">
        <v>10</v>
      </c>
      <c r="I21" s="136">
        <v>0.83333333333333337</v>
      </c>
      <c r="J21" s="575">
        <f>0.97*1.091</f>
        <v>1.05827</v>
      </c>
      <c r="K21" s="576"/>
      <c r="L21" s="149">
        <f t="shared" si="2"/>
        <v>-1.4930000000000003</v>
      </c>
      <c r="M21" s="150">
        <f t="shared" si="3"/>
        <v>-2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540</v>
      </c>
      <c r="F22" s="122">
        <v>0</v>
      </c>
      <c r="G22" s="113">
        <v>0</v>
      </c>
      <c r="H22" s="113">
        <v>0</v>
      </c>
      <c r="I22" s="136" t="s">
        <v>540</v>
      </c>
      <c r="J22" s="575">
        <f>0.97*1</f>
        <v>0.97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27.82</v>
      </c>
      <c r="C23" s="113">
        <v>35.292999999999999</v>
      </c>
      <c r="D23" s="113">
        <v>23.212</v>
      </c>
      <c r="E23" s="134">
        <v>0.83436376707404747</v>
      </c>
      <c r="F23" s="122">
        <v>36</v>
      </c>
      <c r="G23" s="113">
        <v>46</v>
      </c>
      <c r="H23" s="113">
        <v>39</v>
      </c>
      <c r="I23" s="136">
        <v>1.0833333333333333</v>
      </c>
      <c r="J23" s="575">
        <f>0.97*1.096</f>
        <v>1.0631200000000001</v>
      </c>
      <c r="K23" s="576"/>
      <c r="L23" s="149">
        <f t="shared" si="2"/>
        <v>-4.6080000000000005</v>
      </c>
      <c r="M23" s="150">
        <f t="shared" si="3"/>
        <v>3</v>
      </c>
    </row>
    <row r="24" spans="1:13" ht="14.4" hidden="1" customHeight="1" outlineLevel="1" x14ac:dyDescent="0.3">
      <c r="A24" s="119" t="s">
        <v>175</v>
      </c>
      <c r="B24" s="122">
        <v>3.9849999999999999</v>
      </c>
      <c r="C24" s="113">
        <v>2.31</v>
      </c>
      <c r="D24" s="113">
        <v>5.3179999999999996</v>
      </c>
      <c r="E24" s="134">
        <v>1.334504391468005</v>
      </c>
      <c r="F24" s="122">
        <v>9</v>
      </c>
      <c r="G24" s="113">
        <v>4</v>
      </c>
      <c r="H24" s="113">
        <v>7</v>
      </c>
      <c r="I24" s="136">
        <v>0.77777777777777779</v>
      </c>
      <c r="J24" s="575">
        <f>0.97*0.989</f>
        <v>0.95933000000000002</v>
      </c>
      <c r="K24" s="576"/>
      <c r="L24" s="149">
        <f t="shared" si="2"/>
        <v>1.3329999999999997</v>
      </c>
      <c r="M24" s="150">
        <f t="shared" si="3"/>
        <v>-2</v>
      </c>
    </row>
    <row r="25" spans="1:13" ht="14.4" hidden="1" customHeight="1" outlineLevel="1" thickBot="1" x14ac:dyDescent="0.35">
      <c r="A25" s="244" t="s">
        <v>233</v>
      </c>
      <c r="B25" s="245">
        <v>0.59199999999999997</v>
      </c>
      <c r="C25" s="246">
        <v>0</v>
      </c>
      <c r="D25" s="246">
        <v>0.29499999999999998</v>
      </c>
      <c r="E25" s="247"/>
      <c r="F25" s="245">
        <v>1</v>
      </c>
      <c r="G25" s="246">
        <v>0</v>
      </c>
      <c r="H25" s="246">
        <v>1</v>
      </c>
      <c r="I25" s="249"/>
      <c r="J25" s="365"/>
      <c r="K25" s="366"/>
      <c r="L25" s="252">
        <f>D25-B25</f>
        <v>-0.29699999999999999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279.11700000000002</v>
      </c>
      <c r="C26" s="153">
        <f>SUM(C18:C25)</f>
        <v>251.21100000000001</v>
      </c>
      <c r="D26" s="153">
        <f>SUM(D18:D25)</f>
        <v>244.18999999999997</v>
      </c>
      <c r="E26" s="154">
        <f>IF(OR(D26=0,B26=0),0,D26/B26)</f>
        <v>0.87486609557998962</v>
      </c>
      <c r="F26" s="152">
        <f>SUM(F18:F25)</f>
        <v>364</v>
      </c>
      <c r="G26" s="153">
        <f>SUM(G18:G25)</f>
        <v>326</v>
      </c>
      <c r="H26" s="153">
        <f>SUM(H18:H25)</f>
        <v>341</v>
      </c>
      <c r="I26" s="155">
        <f>IF(OR(H26=0,F26=0),0,H26/F26)</f>
        <v>0.93681318681318682</v>
      </c>
      <c r="J26" s="123"/>
      <c r="K26" s="123"/>
      <c r="L26" s="145">
        <f t="shared" si="2"/>
        <v>-34.927000000000049</v>
      </c>
      <c r="M26" s="156">
        <f t="shared" si="3"/>
        <v>-23</v>
      </c>
    </row>
    <row r="27" spans="1:13" ht="14.4" customHeight="1" x14ac:dyDescent="0.3">
      <c r="A27" s="157"/>
      <c r="B27" s="580" t="s">
        <v>231</v>
      </c>
      <c r="C27" s="591"/>
      <c r="D27" s="591"/>
      <c r="E27" s="591"/>
      <c r="F27" s="580" t="s">
        <v>232</v>
      </c>
      <c r="G27" s="591"/>
      <c r="H27" s="591"/>
      <c r="I27" s="591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81" t="s">
        <v>230</v>
      </c>
      <c r="B29" s="583" t="s">
        <v>71</v>
      </c>
      <c r="C29" s="584"/>
      <c r="D29" s="584"/>
      <c r="E29" s="585"/>
      <c r="F29" s="584" t="s">
        <v>315</v>
      </c>
      <c r="G29" s="584"/>
      <c r="H29" s="584"/>
      <c r="I29" s="585"/>
      <c r="J29" s="158"/>
      <c r="K29" s="158"/>
      <c r="L29" s="158"/>
      <c r="M29" s="159"/>
    </row>
    <row r="30" spans="1:13" ht="14.4" customHeight="1" thickBot="1" x14ac:dyDescent="0.35">
      <c r="A30" s="58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540</v>
      </c>
      <c r="F31" s="132">
        <v>0</v>
      </c>
      <c r="G31" s="114">
        <v>0</v>
      </c>
      <c r="H31" s="114">
        <v>0</v>
      </c>
      <c r="I31" s="133" t="s">
        <v>540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540</v>
      </c>
      <c r="F32" s="135">
        <v>0</v>
      </c>
      <c r="G32" s="113">
        <v>0</v>
      </c>
      <c r="H32" s="113">
        <v>0</v>
      </c>
      <c r="I32" s="136" t="s">
        <v>540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540</v>
      </c>
      <c r="F33" s="135">
        <v>0</v>
      </c>
      <c r="G33" s="113">
        <v>0</v>
      </c>
      <c r="H33" s="113">
        <v>0</v>
      </c>
      <c r="I33" s="136" t="s">
        <v>540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540</v>
      </c>
      <c r="F34" s="135">
        <v>0</v>
      </c>
      <c r="G34" s="113">
        <v>0</v>
      </c>
      <c r="H34" s="113">
        <v>0</v>
      </c>
      <c r="I34" s="136" t="s">
        <v>540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540</v>
      </c>
      <c r="F35" s="135">
        <v>0</v>
      </c>
      <c r="G35" s="113">
        <v>0</v>
      </c>
      <c r="H35" s="113">
        <v>0</v>
      </c>
      <c r="I35" s="136" t="s">
        <v>540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540</v>
      </c>
      <c r="F36" s="135">
        <v>0</v>
      </c>
      <c r="G36" s="113">
        <v>0</v>
      </c>
      <c r="H36" s="113">
        <v>0</v>
      </c>
      <c r="I36" s="136" t="s">
        <v>540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540</v>
      </c>
      <c r="F37" s="135">
        <v>0</v>
      </c>
      <c r="G37" s="113">
        <v>0</v>
      </c>
      <c r="H37" s="113">
        <v>0</v>
      </c>
      <c r="I37" s="136" t="s">
        <v>540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318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314</v>
      </c>
    </row>
    <row r="43" spans="1:13" ht="14.4" customHeight="1" x14ac:dyDescent="0.25">
      <c r="A43" s="450" t="s">
        <v>320</v>
      </c>
    </row>
    <row r="44" spans="1:13" ht="14.4" customHeight="1" x14ac:dyDescent="0.25">
      <c r="A44" s="449" t="s">
        <v>316</v>
      </c>
    </row>
    <row r="45" spans="1:13" ht="14.4" customHeight="1" x14ac:dyDescent="0.25">
      <c r="A45" s="450" t="s">
        <v>317</v>
      </c>
    </row>
    <row r="46" spans="1:13" ht="14.4" customHeight="1" x14ac:dyDescent="0.3">
      <c r="A46" s="243" t="s">
        <v>319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179.7</v>
      </c>
      <c r="C33" s="203">
        <v>173</v>
      </c>
      <c r="D33" s="84">
        <f>IF(C33="","",C33-B33)</f>
        <v>-6.6999999999999886</v>
      </c>
      <c r="E33" s="85">
        <f>IF(C33="","",C33/B33)</f>
        <v>0.9627156371730663</v>
      </c>
      <c r="F33" s="86">
        <v>39.74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305.72000000000003</v>
      </c>
      <c r="C34" s="204">
        <v>350</v>
      </c>
      <c r="D34" s="87">
        <f t="shared" ref="D34:D45" si="0">IF(C34="","",C34-B34)</f>
        <v>44.279999999999973</v>
      </c>
      <c r="E34" s="88">
        <f t="shared" ref="E34:E45" si="1">IF(C34="","",C34/B34)</f>
        <v>1.1448384142352479</v>
      </c>
      <c r="F34" s="89">
        <v>101.08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553.42999999999995</v>
      </c>
      <c r="C35" s="204">
        <v>604</v>
      </c>
      <c r="D35" s="87">
        <f t="shared" si="0"/>
        <v>50.57000000000005</v>
      </c>
      <c r="E35" s="88">
        <f t="shared" si="1"/>
        <v>1.0913756030572974</v>
      </c>
      <c r="F35" s="89">
        <v>162.41999999999999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874.55</v>
      </c>
      <c r="C36" s="204">
        <v>863</v>
      </c>
      <c r="D36" s="87">
        <f t="shared" si="0"/>
        <v>-11.549999999999955</v>
      </c>
      <c r="E36" s="88">
        <f t="shared" si="1"/>
        <v>0.98679320793550973</v>
      </c>
      <c r="F36" s="89">
        <v>202.16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996.53</v>
      </c>
      <c r="C37" s="204">
        <v>990</v>
      </c>
      <c r="D37" s="87">
        <f t="shared" si="0"/>
        <v>-6.5299999999999727</v>
      </c>
      <c r="E37" s="88">
        <f t="shared" si="1"/>
        <v>0.99344726199913702</v>
      </c>
      <c r="F37" s="89">
        <v>235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1360.29</v>
      </c>
      <c r="C38" s="204">
        <v>1306</v>
      </c>
      <c r="D38" s="87">
        <f t="shared" si="0"/>
        <v>-54.289999999999964</v>
      </c>
      <c r="E38" s="88">
        <f t="shared" si="1"/>
        <v>0.96008939270302662</v>
      </c>
      <c r="F38" s="89">
        <v>295.89999999999998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1630.35</v>
      </c>
      <c r="C39" s="204">
        <v>1543</v>
      </c>
      <c r="D39" s="87">
        <f t="shared" si="0"/>
        <v>-87.349999999999909</v>
      </c>
      <c r="E39" s="88">
        <f t="shared" si="1"/>
        <v>0.94642254730579334</v>
      </c>
      <c r="F39" s="89">
        <v>331.98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1778.65</v>
      </c>
      <c r="C40" s="204">
        <v>1646</v>
      </c>
      <c r="D40" s="87">
        <f t="shared" si="0"/>
        <v>-132.65000000000009</v>
      </c>
      <c r="E40" s="88">
        <f t="shared" si="1"/>
        <v>0.92542096533888052</v>
      </c>
      <c r="F40" s="89">
        <v>339.44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1927.55</v>
      </c>
      <c r="C41" s="204">
        <v>1785</v>
      </c>
      <c r="D41" s="87">
        <f t="shared" si="0"/>
        <v>-142.54999999999995</v>
      </c>
      <c r="E41" s="88">
        <f t="shared" si="1"/>
        <v>0.92604601696454047</v>
      </c>
      <c r="F41" s="89">
        <v>369.94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2113.0700000000002</v>
      </c>
      <c r="C42" s="204">
        <v>1986</v>
      </c>
      <c r="D42" s="87">
        <f t="shared" si="0"/>
        <v>-127.07000000000016</v>
      </c>
      <c r="E42" s="88">
        <f t="shared" si="1"/>
        <v>0.93986474655359253</v>
      </c>
      <c r="F42" s="89">
        <v>422.48</v>
      </c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>
        <v>2363.09</v>
      </c>
      <c r="C43" s="204">
        <v>2211</v>
      </c>
      <c r="D43" s="87">
        <f t="shared" si="0"/>
        <v>-152.09000000000015</v>
      </c>
      <c r="E43" s="88">
        <f t="shared" si="1"/>
        <v>0.93563935355826477</v>
      </c>
      <c r="F43" s="89">
        <v>466.56</v>
      </c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>
        <v>2567.19</v>
      </c>
      <c r="C44" s="204">
        <v>2368</v>
      </c>
      <c r="D44" s="87">
        <f t="shared" si="0"/>
        <v>-199.19000000000005</v>
      </c>
      <c r="E44" s="88">
        <f t="shared" si="1"/>
        <v>0.92240932692944422</v>
      </c>
      <c r="F44" s="89">
        <v>488.38</v>
      </c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2194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8"/>
      <c r="B4" s="839" t="s">
        <v>84</v>
      </c>
      <c r="C4" s="840" t="s">
        <v>72</v>
      </c>
      <c r="D4" s="841" t="s">
        <v>85</v>
      </c>
      <c r="E4" s="839" t="s">
        <v>84</v>
      </c>
      <c r="F4" s="840" t="s">
        <v>72</v>
      </c>
      <c r="G4" s="841" t="s">
        <v>85</v>
      </c>
      <c r="H4" s="839" t="s">
        <v>84</v>
      </c>
      <c r="I4" s="840" t="s">
        <v>72</v>
      </c>
      <c r="J4" s="841" t="s">
        <v>85</v>
      </c>
      <c r="K4" s="842"/>
      <c r="L4" s="843"/>
      <c r="M4" s="843"/>
      <c r="N4" s="843"/>
      <c r="O4" s="844"/>
      <c r="P4" s="845"/>
      <c r="Q4" s="846" t="s">
        <v>73</v>
      </c>
      <c r="R4" s="847" t="s">
        <v>72</v>
      </c>
      <c r="S4" s="848" t="s">
        <v>86</v>
      </c>
      <c r="T4" s="849" t="s">
        <v>87</v>
      </c>
      <c r="U4" s="849" t="s">
        <v>88</v>
      </c>
      <c r="V4" s="850" t="s">
        <v>2</v>
      </c>
      <c r="W4" s="851" t="s">
        <v>89</v>
      </c>
    </row>
    <row r="5" spans="1:23" ht="14.4" customHeight="1" x14ac:dyDescent="0.3">
      <c r="A5" s="877" t="s">
        <v>2177</v>
      </c>
      <c r="B5" s="852">
        <v>1</v>
      </c>
      <c r="C5" s="853">
        <v>0.66</v>
      </c>
      <c r="D5" s="854">
        <v>2</v>
      </c>
      <c r="E5" s="855"/>
      <c r="F5" s="856"/>
      <c r="G5" s="857"/>
      <c r="H5" s="858"/>
      <c r="I5" s="856"/>
      <c r="J5" s="857"/>
      <c r="K5" s="859">
        <v>0.48</v>
      </c>
      <c r="L5" s="858">
        <v>2</v>
      </c>
      <c r="M5" s="858">
        <v>18</v>
      </c>
      <c r="N5" s="860">
        <v>5.95</v>
      </c>
      <c r="O5" s="858" t="s">
        <v>2178</v>
      </c>
      <c r="P5" s="861" t="s">
        <v>2179</v>
      </c>
      <c r="Q5" s="862">
        <f>H5-B5</f>
        <v>-1</v>
      </c>
      <c r="R5" s="862">
        <f>I5-C5</f>
        <v>-0.66</v>
      </c>
      <c r="S5" s="863" t="str">
        <f>IF(H5=0,"",H5*N5)</f>
        <v/>
      </c>
      <c r="T5" s="863" t="str">
        <f>IF(H5=0,"",H5*J5)</f>
        <v/>
      </c>
      <c r="U5" s="863" t="str">
        <f>IF(H5=0,"",T5-S5)</f>
        <v/>
      </c>
      <c r="V5" s="864" t="str">
        <f>IF(H5=0,"",T5/S5)</f>
        <v/>
      </c>
      <c r="W5" s="865"/>
    </row>
    <row r="6" spans="1:23" ht="14.4" customHeight="1" x14ac:dyDescent="0.3">
      <c r="A6" s="878" t="s">
        <v>2180</v>
      </c>
      <c r="B6" s="834"/>
      <c r="C6" s="836"/>
      <c r="D6" s="837"/>
      <c r="E6" s="832"/>
      <c r="F6" s="817"/>
      <c r="G6" s="818"/>
      <c r="H6" s="824">
        <v>1</v>
      </c>
      <c r="I6" s="825">
        <v>0.52</v>
      </c>
      <c r="J6" s="826">
        <v>2</v>
      </c>
      <c r="K6" s="820">
        <v>0.31</v>
      </c>
      <c r="L6" s="819">
        <v>1</v>
      </c>
      <c r="M6" s="819">
        <v>12</v>
      </c>
      <c r="N6" s="821">
        <v>3.97</v>
      </c>
      <c r="O6" s="819" t="s">
        <v>2178</v>
      </c>
      <c r="P6" s="833" t="s">
        <v>2181</v>
      </c>
      <c r="Q6" s="822">
        <f t="shared" ref="Q6:R12" si="0">H6-B6</f>
        <v>1</v>
      </c>
      <c r="R6" s="822">
        <f t="shared" si="0"/>
        <v>0.52</v>
      </c>
      <c r="S6" s="834">
        <f t="shared" ref="S6:S12" si="1">IF(H6=0,"",H6*N6)</f>
        <v>3.97</v>
      </c>
      <c r="T6" s="834">
        <f t="shared" ref="T6:T12" si="2">IF(H6=0,"",H6*J6)</f>
        <v>2</v>
      </c>
      <c r="U6" s="834">
        <f t="shared" ref="U6:U12" si="3">IF(H6=0,"",T6-S6)</f>
        <v>-1.9700000000000002</v>
      </c>
      <c r="V6" s="835">
        <f t="shared" ref="V6:V12" si="4">IF(H6=0,"",T6/S6)</f>
        <v>0.50377833753148615</v>
      </c>
      <c r="W6" s="823"/>
    </row>
    <row r="7" spans="1:23" ht="14.4" customHeight="1" x14ac:dyDescent="0.3">
      <c r="A7" s="878" t="s">
        <v>2182</v>
      </c>
      <c r="B7" s="814">
        <v>72</v>
      </c>
      <c r="C7" s="815">
        <v>43.74</v>
      </c>
      <c r="D7" s="816">
        <v>7</v>
      </c>
      <c r="E7" s="832">
        <v>41</v>
      </c>
      <c r="F7" s="817">
        <v>26.58</v>
      </c>
      <c r="G7" s="818">
        <v>5.9</v>
      </c>
      <c r="H7" s="819">
        <v>52</v>
      </c>
      <c r="I7" s="817">
        <v>33.28</v>
      </c>
      <c r="J7" s="818">
        <v>6</v>
      </c>
      <c r="K7" s="820">
        <v>0.59</v>
      </c>
      <c r="L7" s="819">
        <v>2</v>
      </c>
      <c r="M7" s="819">
        <v>20</v>
      </c>
      <c r="N7" s="821">
        <v>6.66</v>
      </c>
      <c r="O7" s="819" t="s">
        <v>2178</v>
      </c>
      <c r="P7" s="833" t="s">
        <v>2183</v>
      </c>
      <c r="Q7" s="822">
        <f t="shared" si="0"/>
        <v>-20</v>
      </c>
      <c r="R7" s="822">
        <f t="shared" si="0"/>
        <v>-10.46</v>
      </c>
      <c r="S7" s="834">
        <f t="shared" si="1"/>
        <v>346.32</v>
      </c>
      <c r="T7" s="834">
        <f t="shared" si="2"/>
        <v>312</v>
      </c>
      <c r="U7" s="834">
        <f t="shared" si="3"/>
        <v>-34.319999999999993</v>
      </c>
      <c r="V7" s="835">
        <f t="shared" si="4"/>
        <v>0.90090090090090091</v>
      </c>
      <c r="W7" s="823">
        <v>40</v>
      </c>
    </row>
    <row r="8" spans="1:23" ht="14.4" customHeight="1" x14ac:dyDescent="0.3">
      <c r="A8" s="879" t="s">
        <v>2184</v>
      </c>
      <c r="B8" s="866">
        <v>6</v>
      </c>
      <c r="C8" s="867">
        <v>3.76</v>
      </c>
      <c r="D8" s="827">
        <v>10.5</v>
      </c>
      <c r="E8" s="868">
        <v>1</v>
      </c>
      <c r="F8" s="869">
        <v>0.59</v>
      </c>
      <c r="G8" s="828">
        <v>4</v>
      </c>
      <c r="H8" s="870">
        <v>2</v>
      </c>
      <c r="I8" s="869">
        <v>1.18</v>
      </c>
      <c r="J8" s="829">
        <v>8.5</v>
      </c>
      <c r="K8" s="871">
        <v>0.59</v>
      </c>
      <c r="L8" s="870">
        <v>2</v>
      </c>
      <c r="M8" s="870">
        <v>20</v>
      </c>
      <c r="N8" s="872">
        <v>6.66</v>
      </c>
      <c r="O8" s="870" t="s">
        <v>2178</v>
      </c>
      <c r="P8" s="873" t="s">
        <v>2185</v>
      </c>
      <c r="Q8" s="874">
        <f t="shared" si="0"/>
        <v>-4</v>
      </c>
      <c r="R8" s="874">
        <f t="shared" si="0"/>
        <v>-2.58</v>
      </c>
      <c r="S8" s="875">
        <f t="shared" si="1"/>
        <v>13.32</v>
      </c>
      <c r="T8" s="875">
        <f t="shared" si="2"/>
        <v>17</v>
      </c>
      <c r="U8" s="875">
        <f t="shared" si="3"/>
        <v>3.6799999999999997</v>
      </c>
      <c r="V8" s="876">
        <f t="shared" si="4"/>
        <v>1.2762762762762763</v>
      </c>
      <c r="W8" s="830">
        <v>4</v>
      </c>
    </row>
    <row r="9" spans="1:23" ht="14.4" customHeight="1" x14ac:dyDescent="0.3">
      <c r="A9" s="878" t="s">
        <v>2186</v>
      </c>
      <c r="B9" s="814">
        <v>114</v>
      </c>
      <c r="C9" s="815">
        <v>173.69</v>
      </c>
      <c r="D9" s="816">
        <v>9.6</v>
      </c>
      <c r="E9" s="832">
        <v>102</v>
      </c>
      <c r="F9" s="817">
        <v>155.12</v>
      </c>
      <c r="G9" s="818">
        <v>9.3000000000000007</v>
      </c>
      <c r="H9" s="819">
        <v>102</v>
      </c>
      <c r="I9" s="817">
        <v>152.66999999999999</v>
      </c>
      <c r="J9" s="818">
        <v>9.3000000000000007</v>
      </c>
      <c r="K9" s="820">
        <v>1.36</v>
      </c>
      <c r="L9" s="819">
        <v>5</v>
      </c>
      <c r="M9" s="819">
        <v>46</v>
      </c>
      <c r="N9" s="821">
        <v>15.18</v>
      </c>
      <c r="O9" s="819" t="s">
        <v>2178</v>
      </c>
      <c r="P9" s="833" t="s">
        <v>2187</v>
      </c>
      <c r="Q9" s="822">
        <f t="shared" si="0"/>
        <v>-12</v>
      </c>
      <c r="R9" s="822">
        <f t="shared" si="0"/>
        <v>-21.02000000000001</v>
      </c>
      <c r="S9" s="834">
        <f t="shared" si="1"/>
        <v>1548.36</v>
      </c>
      <c r="T9" s="834">
        <f t="shared" si="2"/>
        <v>948.6</v>
      </c>
      <c r="U9" s="834">
        <f t="shared" si="3"/>
        <v>-599.75999999999988</v>
      </c>
      <c r="V9" s="835">
        <f t="shared" si="4"/>
        <v>0.61264822134387353</v>
      </c>
      <c r="W9" s="823"/>
    </row>
    <row r="10" spans="1:23" ht="14.4" customHeight="1" x14ac:dyDescent="0.3">
      <c r="A10" s="879" t="s">
        <v>2188</v>
      </c>
      <c r="B10" s="866">
        <v>1</v>
      </c>
      <c r="C10" s="867">
        <v>1.92</v>
      </c>
      <c r="D10" s="827">
        <v>9</v>
      </c>
      <c r="E10" s="868">
        <v>7</v>
      </c>
      <c r="F10" s="869">
        <v>13.35</v>
      </c>
      <c r="G10" s="828">
        <v>9.3000000000000007</v>
      </c>
      <c r="H10" s="870">
        <v>1</v>
      </c>
      <c r="I10" s="869">
        <v>1.89</v>
      </c>
      <c r="J10" s="828">
        <v>8</v>
      </c>
      <c r="K10" s="871">
        <v>1.87</v>
      </c>
      <c r="L10" s="870">
        <v>7</v>
      </c>
      <c r="M10" s="870">
        <v>59</v>
      </c>
      <c r="N10" s="872">
        <v>19.52</v>
      </c>
      <c r="O10" s="870" t="s">
        <v>2178</v>
      </c>
      <c r="P10" s="873" t="s">
        <v>2189</v>
      </c>
      <c r="Q10" s="874">
        <f t="shared" si="0"/>
        <v>0</v>
      </c>
      <c r="R10" s="874">
        <f t="shared" si="0"/>
        <v>-3.0000000000000027E-2</v>
      </c>
      <c r="S10" s="875">
        <f t="shared" si="1"/>
        <v>19.52</v>
      </c>
      <c r="T10" s="875">
        <f t="shared" si="2"/>
        <v>8</v>
      </c>
      <c r="U10" s="875">
        <f t="shared" si="3"/>
        <v>-11.52</v>
      </c>
      <c r="V10" s="876">
        <f t="shared" si="4"/>
        <v>0.4098360655737705</v>
      </c>
      <c r="W10" s="830"/>
    </row>
    <row r="11" spans="1:23" ht="14.4" customHeight="1" x14ac:dyDescent="0.3">
      <c r="A11" s="878" t="s">
        <v>2190</v>
      </c>
      <c r="B11" s="834">
        <v>169</v>
      </c>
      <c r="C11" s="836">
        <v>54.82</v>
      </c>
      <c r="D11" s="837">
        <v>5.6</v>
      </c>
      <c r="E11" s="832">
        <v>173</v>
      </c>
      <c r="F11" s="817">
        <v>54.31</v>
      </c>
      <c r="G11" s="818">
        <v>5.6</v>
      </c>
      <c r="H11" s="824">
        <v>180</v>
      </c>
      <c r="I11" s="825">
        <v>52.92</v>
      </c>
      <c r="J11" s="831">
        <v>5.9</v>
      </c>
      <c r="K11" s="820">
        <v>0.24</v>
      </c>
      <c r="L11" s="819">
        <v>1</v>
      </c>
      <c r="M11" s="819">
        <v>10</v>
      </c>
      <c r="N11" s="821">
        <v>3.44</v>
      </c>
      <c r="O11" s="819" t="s">
        <v>2178</v>
      </c>
      <c r="P11" s="833" t="s">
        <v>2191</v>
      </c>
      <c r="Q11" s="822">
        <f t="shared" si="0"/>
        <v>11</v>
      </c>
      <c r="R11" s="822">
        <f t="shared" si="0"/>
        <v>-1.8999999999999986</v>
      </c>
      <c r="S11" s="834">
        <f t="shared" si="1"/>
        <v>619.20000000000005</v>
      </c>
      <c r="T11" s="834">
        <f t="shared" si="2"/>
        <v>1062</v>
      </c>
      <c r="U11" s="834">
        <f t="shared" si="3"/>
        <v>442.79999999999995</v>
      </c>
      <c r="V11" s="835">
        <f t="shared" si="4"/>
        <v>1.7151162790697674</v>
      </c>
      <c r="W11" s="823">
        <v>443</v>
      </c>
    </row>
    <row r="12" spans="1:23" ht="14.4" customHeight="1" thickBot="1" x14ac:dyDescent="0.35">
      <c r="A12" s="880" t="s">
        <v>2192</v>
      </c>
      <c r="B12" s="881">
        <v>1</v>
      </c>
      <c r="C12" s="882">
        <v>0.46</v>
      </c>
      <c r="D12" s="883">
        <v>6</v>
      </c>
      <c r="E12" s="884">
        <v>2</v>
      </c>
      <c r="F12" s="885">
        <v>1.25</v>
      </c>
      <c r="G12" s="886">
        <v>5</v>
      </c>
      <c r="H12" s="887">
        <v>3</v>
      </c>
      <c r="I12" s="888">
        <v>1.72</v>
      </c>
      <c r="J12" s="889">
        <v>5.7</v>
      </c>
      <c r="K12" s="890">
        <v>0.46</v>
      </c>
      <c r="L12" s="891">
        <v>2</v>
      </c>
      <c r="M12" s="891">
        <v>17</v>
      </c>
      <c r="N12" s="892">
        <v>5.5</v>
      </c>
      <c r="O12" s="891" t="s">
        <v>2178</v>
      </c>
      <c r="P12" s="893" t="s">
        <v>2193</v>
      </c>
      <c r="Q12" s="894">
        <f t="shared" si="0"/>
        <v>2</v>
      </c>
      <c r="R12" s="894">
        <f t="shared" si="0"/>
        <v>1.26</v>
      </c>
      <c r="S12" s="881">
        <f t="shared" si="1"/>
        <v>16.5</v>
      </c>
      <c r="T12" s="881">
        <f t="shared" si="2"/>
        <v>17.100000000000001</v>
      </c>
      <c r="U12" s="881">
        <f t="shared" si="3"/>
        <v>0.60000000000000142</v>
      </c>
      <c r="V12" s="895">
        <f t="shared" si="4"/>
        <v>1.0363636363636364</v>
      </c>
      <c r="W12" s="896">
        <v>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1582570</v>
      </c>
      <c r="C3" s="352">
        <f t="shared" ref="C3:L3" si="0">SUBTOTAL(9,C6:C1048576)</f>
        <v>7</v>
      </c>
      <c r="D3" s="352">
        <f t="shared" si="0"/>
        <v>1915199</v>
      </c>
      <c r="E3" s="352">
        <f t="shared" si="0"/>
        <v>13.534938869771544</v>
      </c>
      <c r="F3" s="352">
        <f t="shared" si="0"/>
        <v>1752962</v>
      </c>
      <c r="G3" s="355">
        <f>IF(B3&lt;&gt;0,F3/B3,"")</f>
        <v>1.1076679072647655</v>
      </c>
      <c r="H3" s="351">
        <f t="shared" si="0"/>
        <v>1148928.7999999998</v>
      </c>
      <c r="I3" s="352">
        <f t="shared" si="0"/>
        <v>2</v>
      </c>
      <c r="J3" s="352">
        <f t="shared" si="0"/>
        <v>1041381.0199999997</v>
      </c>
      <c r="K3" s="352">
        <f t="shared" si="0"/>
        <v>0.9070768061816693</v>
      </c>
      <c r="L3" s="352">
        <f t="shared" si="0"/>
        <v>880820.60999999917</v>
      </c>
      <c r="M3" s="353">
        <f>IF(H3&lt;&gt;0,L3/H3,"")</f>
        <v>0.76664507844176188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7"/>
      <c r="B5" s="898">
        <v>2012</v>
      </c>
      <c r="C5" s="899"/>
      <c r="D5" s="899">
        <v>2013</v>
      </c>
      <c r="E5" s="899"/>
      <c r="F5" s="899">
        <v>2014</v>
      </c>
      <c r="G5" s="786" t="s">
        <v>2</v>
      </c>
      <c r="H5" s="898">
        <v>2012</v>
      </c>
      <c r="I5" s="899"/>
      <c r="J5" s="899">
        <v>2013</v>
      </c>
      <c r="K5" s="899"/>
      <c r="L5" s="899">
        <v>2014</v>
      </c>
      <c r="M5" s="786" t="s">
        <v>2</v>
      </c>
    </row>
    <row r="6" spans="1:13" ht="14.4" customHeight="1" x14ac:dyDescent="0.3">
      <c r="A6" s="748" t="s">
        <v>2075</v>
      </c>
      <c r="B6" s="793"/>
      <c r="C6" s="734"/>
      <c r="D6" s="793">
        <v>230</v>
      </c>
      <c r="E6" s="734"/>
      <c r="F6" s="793"/>
      <c r="G6" s="739"/>
      <c r="H6" s="793"/>
      <c r="I6" s="734"/>
      <c r="J6" s="793"/>
      <c r="K6" s="734"/>
      <c r="L6" s="793"/>
      <c r="M6" s="235"/>
    </row>
    <row r="7" spans="1:13" ht="14.4" customHeight="1" x14ac:dyDescent="0.3">
      <c r="A7" s="687" t="s">
        <v>2080</v>
      </c>
      <c r="B7" s="795">
        <v>124</v>
      </c>
      <c r="C7" s="661">
        <v>1</v>
      </c>
      <c r="D7" s="795"/>
      <c r="E7" s="661"/>
      <c r="F7" s="795"/>
      <c r="G7" s="677"/>
      <c r="H7" s="795"/>
      <c r="I7" s="661"/>
      <c r="J7" s="795"/>
      <c r="K7" s="661"/>
      <c r="L7" s="795"/>
      <c r="M7" s="700"/>
    </row>
    <row r="8" spans="1:13" ht="14.4" customHeight="1" x14ac:dyDescent="0.3">
      <c r="A8" s="687" t="s">
        <v>2084</v>
      </c>
      <c r="B8" s="795"/>
      <c r="C8" s="661"/>
      <c r="D8" s="795">
        <v>219</v>
      </c>
      <c r="E8" s="661"/>
      <c r="F8" s="795"/>
      <c r="G8" s="677"/>
      <c r="H8" s="795"/>
      <c r="I8" s="661"/>
      <c r="J8" s="795"/>
      <c r="K8" s="661"/>
      <c r="L8" s="795"/>
      <c r="M8" s="700"/>
    </row>
    <row r="9" spans="1:13" ht="14.4" customHeight="1" x14ac:dyDescent="0.3">
      <c r="A9" s="687" t="s">
        <v>1039</v>
      </c>
      <c r="B9" s="795">
        <v>1245831</v>
      </c>
      <c r="C9" s="661">
        <v>1</v>
      </c>
      <c r="D9" s="795">
        <v>1599178</v>
      </c>
      <c r="E9" s="661">
        <v>1.2836235412347261</v>
      </c>
      <c r="F9" s="795">
        <v>1431077</v>
      </c>
      <c r="G9" s="677">
        <v>1.1486927199596093</v>
      </c>
      <c r="H9" s="795">
        <v>1148062.67</v>
      </c>
      <c r="I9" s="661">
        <v>1</v>
      </c>
      <c r="J9" s="795">
        <v>1041381.0199999997</v>
      </c>
      <c r="K9" s="661">
        <v>0.9070768061816693</v>
      </c>
      <c r="L9" s="795">
        <v>880820.60999999917</v>
      </c>
      <c r="M9" s="700">
        <v>0.76722345653830837</v>
      </c>
    </row>
    <row r="10" spans="1:13" ht="14.4" customHeight="1" x14ac:dyDescent="0.3">
      <c r="A10" s="687" t="s">
        <v>2098</v>
      </c>
      <c r="B10" s="795">
        <v>22227</v>
      </c>
      <c r="C10" s="661">
        <v>1</v>
      </c>
      <c r="D10" s="795">
        <v>18788</v>
      </c>
      <c r="E10" s="661">
        <v>0.84527826517298776</v>
      </c>
      <c r="F10" s="795">
        <v>20845</v>
      </c>
      <c r="G10" s="677">
        <v>0.93782336797588517</v>
      </c>
      <c r="H10" s="795"/>
      <c r="I10" s="661"/>
      <c r="J10" s="795"/>
      <c r="K10" s="661"/>
      <c r="L10" s="795"/>
      <c r="M10" s="700"/>
    </row>
    <row r="11" spans="1:13" ht="14.4" customHeight="1" x14ac:dyDescent="0.3">
      <c r="A11" s="687" t="s">
        <v>2195</v>
      </c>
      <c r="B11" s="795">
        <v>310272</v>
      </c>
      <c r="C11" s="661">
        <v>1</v>
      </c>
      <c r="D11" s="795">
        <v>287566</v>
      </c>
      <c r="E11" s="661">
        <v>0.9268190490924092</v>
      </c>
      <c r="F11" s="795">
        <v>297005</v>
      </c>
      <c r="G11" s="677">
        <v>0.95724074360561051</v>
      </c>
      <c r="H11" s="795"/>
      <c r="I11" s="661"/>
      <c r="J11" s="795"/>
      <c r="K11" s="661"/>
      <c r="L11" s="795"/>
      <c r="M11" s="700"/>
    </row>
    <row r="12" spans="1:13" ht="14.4" customHeight="1" x14ac:dyDescent="0.3">
      <c r="A12" s="687" t="s">
        <v>2196</v>
      </c>
      <c r="B12" s="795">
        <v>3362</v>
      </c>
      <c r="C12" s="661">
        <v>1</v>
      </c>
      <c r="D12" s="795">
        <v>4338</v>
      </c>
      <c r="E12" s="661">
        <v>1.2903033908387864</v>
      </c>
      <c r="F12" s="795">
        <v>173</v>
      </c>
      <c r="G12" s="677">
        <v>5.145746579417014E-2</v>
      </c>
      <c r="H12" s="795">
        <v>866.13</v>
      </c>
      <c r="I12" s="661">
        <v>1</v>
      </c>
      <c r="J12" s="795"/>
      <c r="K12" s="661"/>
      <c r="L12" s="795"/>
      <c r="M12" s="700"/>
    </row>
    <row r="13" spans="1:13" ht="14.4" customHeight="1" x14ac:dyDescent="0.3">
      <c r="A13" s="687" t="s">
        <v>2197</v>
      </c>
      <c r="B13" s="795">
        <v>659</v>
      </c>
      <c r="C13" s="661">
        <v>1</v>
      </c>
      <c r="D13" s="795">
        <v>4682</v>
      </c>
      <c r="E13" s="661">
        <v>7.1047040971168434</v>
      </c>
      <c r="F13" s="795"/>
      <c r="G13" s="677"/>
      <c r="H13" s="795"/>
      <c r="I13" s="661"/>
      <c r="J13" s="795"/>
      <c r="K13" s="661"/>
      <c r="L13" s="795"/>
      <c r="M13" s="700"/>
    </row>
    <row r="14" spans="1:13" ht="14.4" customHeight="1" x14ac:dyDescent="0.3">
      <c r="A14" s="687" t="s">
        <v>2198</v>
      </c>
      <c r="B14" s="795">
        <v>95</v>
      </c>
      <c r="C14" s="661">
        <v>1</v>
      </c>
      <c r="D14" s="795">
        <v>198</v>
      </c>
      <c r="E14" s="661">
        <v>2.0842105263157893</v>
      </c>
      <c r="F14" s="795">
        <v>1461</v>
      </c>
      <c r="G14" s="677">
        <v>15.378947368421052</v>
      </c>
      <c r="H14" s="795"/>
      <c r="I14" s="661"/>
      <c r="J14" s="795"/>
      <c r="K14" s="661"/>
      <c r="L14" s="795"/>
      <c r="M14" s="700"/>
    </row>
    <row r="15" spans="1:13" ht="14.4" customHeight="1" thickBot="1" x14ac:dyDescent="0.35">
      <c r="A15" s="799" t="s">
        <v>2199</v>
      </c>
      <c r="B15" s="797"/>
      <c r="C15" s="667"/>
      <c r="D15" s="797"/>
      <c r="E15" s="667"/>
      <c r="F15" s="797">
        <v>2401</v>
      </c>
      <c r="G15" s="678"/>
      <c r="H15" s="797"/>
      <c r="I15" s="667"/>
      <c r="J15" s="797"/>
      <c r="K15" s="667"/>
      <c r="L15" s="797"/>
      <c r="M15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43417.7189</v>
      </c>
      <c r="C5" s="33">
        <v>38788.165110000009</v>
      </c>
      <c r="D5" s="12"/>
      <c r="E5" s="230">
        <v>36707.765070000016</v>
      </c>
      <c r="F5" s="32">
        <v>41812.382230652191</v>
      </c>
      <c r="G5" s="229">
        <f>E5-F5</f>
        <v>-5104.6171606521748</v>
      </c>
      <c r="H5" s="235">
        <f>IF(F5&lt;0.00000001,"",E5/F5)</f>
        <v>0.87791613660055856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1634.6126099999997</v>
      </c>
      <c r="C6" s="35">
        <v>1513.9893800000011</v>
      </c>
      <c r="D6" s="12"/>
      <c r="E6" s="231">
        <v>1490.0433499999999</v>
      </c>
      <c r="F6" s="34">
        <v>1514.4652160961182</v>
      </c>
      <c r="G6" s="232">
        <f>E6-F6</f>
        <v>-24.421866096118265</v>
      </c>
      <c r="H6" s="236">
        <f>IF(F6&lt;0.00000001,"",E6/F6)</f>
        <v>0.98387426410553602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23379.580190000001</v>
      </c>
      <c r="C7" s="35">
        <v>23432.943650000008</v>
      </c>
      <c r="D7" s="12"/>
      <c r="E7" s="231">
        <v>23945.007920000007</v>
      </c>
      <c r="F7" s="34">
        <v>23016.113871327212</v>
      </c>
      <c r="G7" s="232">
        <f>E7-F7</f>
        <v>928.89404867279518</v>
      </c>
      <c r="H7" s="236">
        <f>IF(F7&lt;0.00000001,"",E7/F7)</f>
        <v>1.0403584225323974</v>
      </c>
    </row>
    <row r="8" spans="1:8" ht="14.4" customHeight="1" thickBot="1" x14ac:dyDescent="0.35">
      <c r="A8" s="1" t="s">
        <v>97</v>
      </c>
      <c r="B8" s="15">
        <v>23656.121979999985</v>
      </c>
      <c r="C8" s="37">
        <v>22998.33727</v>
      </c>
      <c r="D8" s="12"/>
      <c r="E8" s="233">
        <v>13423.606270000018</v>
      </c>
      <c r="F8" s="36">
        <v>17154.043843745698</v>
      </c>
      <c r="G8" s="234">
        <f>E8-F8</f>
        <v>-3730.4375737456794</v>
      </c>
      <c r="H8" s="237">
        <f>IF(F8&lt;0.00000001,"",E8/F8)</f>
        <v>0.7825330512311951</v>
      </c>
    </row>
    <row r="9" spans="1:8" ht="14.4" customHeight="1" thickBot="1" x14ac:dyDescent="0.35">
      <c r="A9" s="2" t="s">
        <v>98</v>
      </c>
      <c r="B9" s="3">
        <v>92088.033679999979</v>
      </c>
      <c r="C9" s="39">
        <v>86733.43541000002</v>
      </c>
      <c r="D9" s="12"/>
      <c r="E9" s="3">
        <v>75566.422610000038</v>
      </c>
      <c r="F9" s="38">
        <v>83497.005161821231</v>
      </c>
      <c r="G9" s="38">
        <f>E9-F9</f>
        <v>-7930.5825518211932</v>
      </c>
      <c r="H9" s="238">
        <f>IF(F9&lt;0.00000001,"",E9/F9)</f>
        <v>0.90501955685175361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62463.716</v>
      </c>
      <c r="C11" s="33">
        <f>IF(ISERROR(VLOOKUP("Celkem:",'ZV Vykáz.-A'!A:F,4,0)),0,VLOOKUP("Celkem:",'ZV Vykáz.-A'!A:F,4,0)/1000)</f>
        <v>63332.875</v>
      </c>
      <c r="D11" s="12"/>
      <c r="E11" s="230">
        <f>IF(ISERROR(VLOOKUP("Celkem:",'ZV Vykáz.-A'!A:F,6,0)),0,VLOOKUP("Celkem:",'ZV Vykáz.-A'!A:F,6,0)/1000)</f>
        <v>63897.16</v>
      </c>
      <c r="F11" s="32">
        <f>B11</f>
        <v>62463.716</v>
      </c>
      <c r="G11" s="229">
        <f>E11-F11</f>
        <v>1433.4440000000031</v>
      </c>
      <c r="H11" s="235">
        <f>IF(F11&lt;0.00000001,"",E11/F11)</f>
        <v>1.0229484265713555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8373.51</v>
      </c>
      <c r="C12" s="37">
        <f>IF(ISERROR(VLOOKUP("Celkem",CaseMix!A:D,3,0)),0,VLOOKUP("Celkem",CaseMix!A:D,3,0)*30)</f>
        <v>7536.33</v>
      </c>
      <c r="D12" s="12"/>
      <c r="E12" s="233">
        <f>IF(ISERROR(VLOOKUP("Celkem",CaseMix!A:D,4,0)),0,VLOOKUP("Celkem",CaseMix!A:D,4,0)*30)</f>
        <v>7325.6999999999989</v>
      </c>
      <c r="F12" s="36">
        <f>B12</f>
        <v>8373.51</v>
      </c>
      <c r="G12" s="234">
        <f>E12-F12</f>
        <v>-1047.8100000000013</v>
      </c>
      <c r="H12" s="237">
        <f>IF(F12&lt;0.00000001,"",E12/F12)</f>
        <v>0.87486609557998962</v>
      </c>
    </row>
    <row r="13" spans="1:8" ht="14.4" customHeight="1" thickBot="1" x14ac:dyDescent="0.35">
      <c r="A13" s="4" t="s">
        <v>101</v>
      </c>
      <c r="B13" s="9">
        <f>SUM(B11:B12)</f>
        <v>70837.225999999995</v>
      </c>
      <c r="C13" s="41">
        <f>SUM(C11:C12)</f>
        <v>70869.205000000002</v>
      </c>
      <c r="D13" s="12"/>
      <c r="E13" s="9">
        <f>SUM(E11:E12)</f>
        <v>71222.86</v>
      </c>
      <c r="F13" s="40">
        <f>SUM(F11:F12)</f>
        <v>70837.225999999995</v>
      </c>
      <c r="G13" s="40">
        <f>E13-F13</f>
        <v>385.63400000000547</v>
      </c>
      <c r="H13" s="239">
        <f>IF(F13&lt;0.00000001,"",E13/F13)</f>
        <v>1.0054439455322546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0.7692337773890886</v>
      </c>
      <c r="C15" s="43">
        <f>IF(C9=0,"",C13/C9)</f>
        <v>0.81709210139079846</v>
      </c>
      <c r="D15" s="12"/>
      <c r="E15" s="10">
        <f>IF(E9=0,"",E13/E9)</f>
        <v>0.94251993861854144</v>
      </c>
      <c r="F15" s="42">
        <f>IF(F9=0,"",F13/F9)</f>
        <v>0.84838044026506132</v>
      </c>
      <c r="G15" s="42">
        <f>IF(ISERROR(F15-E15),"",E15-F15)</f>
        <v>9.4139498353480122E-2</v>
      </c>
      <c r="H15" s="240">
        <f>IF(ISERROR(F15-E15),"",IF(F15&lt;0.00000001,"",E15/F15))</f>
        <v>1.110963777434647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271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270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332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2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2371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54367.460000000006</v>
      </c>
      <c r="G3" s="215">
        <f t="shared" si="0"/>
        <v>2731498.8</v>
      </c>
      <c r="H3" s="216"/>
      <c r="I3" s="216"/>
      <c r="J3" s="211">
        <f t="shared" si="0"/>
        <v>49255.25</v>
      </c>
      <c r="K3" s="215">
        <f t="shared" si="0"/>
        <v>2956580.0200000005</v>
      </c>
      <c r="L3" s="216"/>
      <c r="M3" s="216"/>
      <c r="N3" s="211">
        <f t="shared" si="0"/>
        <v>45735.5</v>
      </c>
      <c r="O3" s="215">
        <f t="shared" si="0"/>
        <v>2672950.21</v>
      </c>
      <c r="P3" s="181">
        <f>IF(G3=0,"",O3/G3)</f>
        <v>0.97856539786874519</v>
      </c>
      <c r="Q3" s="213">
        <f>IF(N3=0,"",O3/N3)</f>
        <v>58.443664330771497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2012</v>
      </c>
      <c r="G4" s="568"/>
      <c r="H4" s="214"/>
      <c r="I4" s="214"/>
      <c r="J4" s="567">
        <v>2013</v>
      </c>
      <c r="K4" s="568"/>
      <c r="L4" s="214"/>
      <c r="M4" s="214"/>
      <c r="N4" s="567">
        <v>2014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2103</v>
      </c>
      <c r="B6" s="734" t="s">
        <v>238</v>
      </c>
      <c r="C6" s="734" t="s">
        <v>1975</v>
      </c>
      <c r="D6" s="734" t="s">
        <v>2200</v>
      </c>
      <c r="E6" s="734" t="s">
        <v>2201</v>
      </c>
      <c r="F6" s="229"/>
      <c r="G6" s="229"/>
      <c r="H6" s="229"/>
      <c r="I6" s="229"/>
      <c r="J6" s="229">
        <v>4</v>
      </c>
      <c r="K6" s="229">
        <v>184</v>
      </c>
      <c r="L6" s="229"/>
      <c r="M6" s="229">
        <v>46</v>
      </c>
      <c r="N6" s="229"/>
      <c r="O6" s="229"/>
      <c r="P6" s="739"/>
      <c r="Q6" s="747"/>
    </row>
    <row r="7" spans="1:17" ht="14.4" customHeight="1" x14ac:dyDescent="0.3">
      <c r="A7" s="660" t="s">
        <v>2103</v>
      </c>
      <c r="B7" s="661" t="s">
        <v>2202</v>
      </c>
      <c r="C7" s="661" t="s">
        <v>1975</v>
      </c>
      <c r="D7" s="661" t="s">
        <v>2200</v>
      </c>
      <c r="E7" s="661" t="s">
        <v>2201</v>
      </c>
      <c r="F7" s="664"/>
      <c r="G7" s="664"/>
      <c r="H7" s="664"/>
      <c r="I7" s="664"/>
      <c r="J7" s="664">
        <v>1</v>
      </c>
      <c r="K7" s="664">
        <v>46</v>
      </c>
      <c r="L7" s="664"/>
      <c r="M7" s="664">
        <v>46</v>
      </c>
      <c r="N7" s="664"/>
      <c r="O7" s="664"/>
      <c r="P7" s="677"/>
      <c r="Q7" s="665"/>
    </row>
    <row r="8" spans="1:17" ht="14.4" customHeight="1" x14ac:dyDescent="0.3">
      <c r="A8" s="660" t="s">
        <v>2108</v>
      </c>
      <c r="B8" s="661" t="s">
        <v>2203</v>
      </c>
      <c r="C8" s="661" t="s">
        <v>1975</v>
      </c>
      <c r="D8" s="661" t="s">
        <v>2204</v>
      </c>
      <c r="E8" s="661" t="s">
        <v>2205</v>
      </c>
      <c r="F8" s="664">
        <v>2</v>
      </c>
      <c r="G8" s="664">
        <v>124</v>
      </c>
      <c r="H8" s="664">
        <v>1</v>
      </c>
      <c r="I8" s="664">
        <v>62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2114</v>
      </c>
      <c r="B9" s="661" t="s">
        <v>2206</v>
      </c>
      <c r="C9" s="661" t="s">
        <v>1975</v>
      </c>
      <c r="D9" s="661" t="s">
        <v>2207</v>
      </c>
      <c r="E9" s="661" t="s">
        <v>2208</v>
      </c>
      <c r="F9" s="664"/>
      <c r="G9" s="664"/>
      <c r="H9" s="664"/>
      <c r="I9" s="664"/>
      <c r="J9" s="664">
        <v>1</v>
      </c>
      <c r="K9" s="664">
        <v>219</v>
      </c>
      <c r="L9" s="664"/>
      <c r="M9" s="664">
        <v>219</v>
      </c>
      <c r="N9" s="664"/>
      <c r="O9" s="664"/>
      <c r="P9" s="677"/>
      <c r="Q9" s="665"/>
    </row>
    <row r="10" spans="1:17" ht="14.4" customHeight="1" x14ac:dyDescent="0.3">
      <c r="A10" s="660" t="s">
        <v>538</v>
      </c>
      <c r="B10" s="661" t="s">
        <v>1897</v>
      </c>
      <c r="C10" s="661" t="s">
        <v>1898</v>
      </c>
      <c r="D10" s="661" t="s">
        <v>1899</v>
      </c>
      <c r="E10" s="661" t="s">
        <v>977</v>
      </c>
      <c r="F10" s="664"/>
      <c r="G10" s="664"/>
      <c r="H10" s="664"/>
      <c r="I10" s="664"/>
      <c r="J10" s="664">
        <v>0.55000000000000004</v>
      </c>
      <c r="K10" s="664">
        <v>1087.9100000000001</v>
      </c>
      <c r="L10" s="664"/>
      <c r="M10" s="664">
        <v>1978.0181818181818</v>
      </c>
      <c r="N10" s="664">
        <v>0.55000000000000004</v>
      </c>
      <c r="O10" s="664">
        <v>1087.92</v>
      </c>
      <c r="P10" s="677"/>
      <c r="Q10" s="665">
        <v>1978.0363636363636</v>
      </c>
    </row>
    <row r="11" spans="1:17" ht="14.4" customHeight="1" x14ac:dyDescent="0.3">
      <c r="A11" s="660" t="s">
        <v>538</v>
      </c>
      <c r="B11" s="661" t="s">
        <v>1897</v>
      </c>
      <c r="C11" s="661" t="s">
        <v>1898</v>
      </c>
      <c r="D11" s="661" t="s">
        <v>1903</v>
      </c>
      <c r="E11" s="661" t="s">
        <v>1889</v>
      </c>
      <c r="F11" s="664">
        <v>0.2</v>
      </c>
      <c r="G11" s="664">
        <v>216.53</v>
      </c>
      <c r="H11" s="664">
        <v>1</v>
      </c>
      <c r="I11" s="664">
        <v>1082.6499999999999</v>
      </c>
      <c r="J11" s="664">
        <v>0.2</v>
      </c>
      <c r="K11" s="664">
        <v>218.43</v>
      </c>
      <c r="L11" s="664">
        <v>1.0087747656213919</v>
      </c>
      <c r="M11" s="664">
        <v>1092.1499999999999</v>
      </c>
      <c r="N11" s="664"/>
      <c r="O11" s="664"/>
      <c r="P11" s="677"/>
      <c r="Q11" s="665"/>
    </row>
    <row r="12" spans="1:17" ht="14.4" customHeight="1" x14ac:dyDescent="0.3">
      <c r="A12" s="660" t="s">
        <v>538</v>
      </c>
      <c r="B12" s="661" t="s">
        <v>1897</v>
      </c>
      <c r="C12" s="661" t="s">
        <v>1898</v>
      </c>
      <c r="D12" s="661" t="s">
        <v>1903</v>
      </c>
      <c r="E12" s="661" t="s">
        <v>988</v>
      </c>
      <c r="F12" s="664"/>
      <c r="G12" s="664"/>
      <c r="H12" s="664"/>
      <c r="I12" s="664"/>
      <c r="J12" s="664">
        <v>1.2</v>
      </c>
      <c r="K12" s="664">
        <v>1301.08</v>
      </c>
      <c r="L12" s="664"/>
      <c r="M12" s="664">
        <v>1084.2333333333333</v>
      </c>
      <c r="N12" s="664"/>
      <c r="O12" s="664"/>
      <c r="P12" s="677"/>
      <c r="Q12" s="665"/>
    </row>
    <row r="13" spans="1:17" ht="14.4" customHeight="1" x14ac:dyDescent="0.3">
      <c r="A13" s="660" t="s">
        <v>538</v>
      </c>
      <c r="B13" s="661" t="s">
        <v>1897</v>
      </c>
      <c r="C13" s="661" t="s">
        <v>1898</v>
      </c>
      <c r="D13" s="661" t="s">
        <v>1904</v>
      </c>
      <c r="E13" s="661" t="s">
        <v>988</v>
      </c>
      <c r="F13" s="664">
        <v>11.649999999999999</v>
      </c>
      <c r="G13" s="664">
        <v>25226</v>
      </c>
      <c r="H13" s="664">
        <v>1</v>
      </c>
      <c r="I13" s="664">
        <v>2165.3218884120174</v>
      </c>
      <c r="J13" s="664">
        <v>8.8000000000000007</v>
      </c>
      <c r="K13" s="664">
        <v>19163.079999999998</v>
      </c>
      <c r="L13" s="664">
        <v>0.75965591056846105</v>
      </c>
      <c r="M13" s="664">
        <v>2177.6227272727269</v>
      </c>
      <c r="N13" s="664">
        <v>6.1</v>
      </c>
      <c r="O13" s="664">
        <v>13324.32</v>
      </c>
      <c r="P13" s="677">
        <v>0.52819789106477444</v>
      </c>
      <c r="Q13" s="665">
        <v>2184.3147540983609</v>
      </c>
    </row>
    <row r="14" spans="1:17" ht="14.4" customHeight="1" x14ac:dyDescent="0.3">
      <c r="A14" s="660" t="s">
        <v>538</v>
      </c>
      <c r="B14" s="661" t="s">
        <v>1897</v>
      </c>
      <c r="C14" s="661" t="s">
        <v>1898</v>
      </c>
      <c r="D14" s="661" t="s">
        <v>1905</v>
      </c>
      <c r="E14" s="661" t="s">
        <v>984</v>
      </c>
      <c r="F14" s="664">
        <v>1.4500000000000002</v>
      </c>
      <c r="G14" s="664">
        <v>1358.0699999999997</v>
      </c>
      <c r="H14" s="664">
        <v>1</v>
      </c>
      <c r="I14" s="664">
        <v>936.59999999999968</v>
      </c>
      <c r="J14" s="664">
        <v>1.05</v>
      </c>
      <c r="K14" s="664">
        <v>991.63000000000011</v>
      </c>
      <c r="L14" s="664">
        <v>0.73017591140368343</v>
      </c>
      <c r="M14" s="664">
        <v>944.40952380952388</v>
      </c>
      <c r="N14" s="664">
        <v>0.5</v>
      </c>
      <c r="O14" s="664">
        <v>472.40000000000003</v>
      </c>
      <c r="P14" s="677">
        <v>0.34784657639149685</v>
      </c>
      <c r="Q14" s="665">
        <v>944.80000000000007</v>
      </c>
    </row>
    <row r="15" spans="1:17" ht="14.4" customHeight="1" x14ac:dyDescent="0.3">
      <c r="A15" s="660" t="s">
        <v>538</v>
      </c>
      <c r="B15" s="661" t="s">
        <v>1897</v>
      </c>
      <c r="C15" s="661" t="s">
        <v>1898</v>
      </c>
      <c r="D15" s="661" t="s">
        <v>1909</v>
      </c>
      <c r="E15" s="661" t="s">
        <v>1889</v>
      </c>
      <c r="F15" s="664">
        <v>0.2</v>
      </c>
      <c r="G15" s="664">
        <v>196.08</v>
      </c>
      <c r="H15" s="664">
        <v>1</v>
      </c>
      <c r="I15" s="664">
        <v>980.4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538</v>
      </c>
      <c r="B16" s="661" t="s">
        <v>1897</v>
      </c>
      <c r="C16" s="661" t="s">
        <v>1898</v>
      </c>
      <c r="D16" s="661" t="s">
        <v>2123</v>
      </c>
      <c r="E16" s="661" t="s">
        <v>991</v>
      </c>
      <c r="F16" s="664"/>
      <c r="G16" s="664"/>
      <c r="H16" s="664"/>
      <c r="I16" s="664"/>
      <c r="J16" s="664"/>
      <c r="K16" s="664"/>
      <c r="L16" s="664"/>
      <c r="M16" s="664"/>
      <c r="N16" s="664">
        <v>2</v>
      </c>
      <c r="O16" s="664">
        <v>39167.599999999999</v>
      </c>
      <c r="P16" s="677"/>
      <c r="Q16" s="665">
        <v>19583.8</v>
      </c>
    </row>
    <row r="17" spans="1:17" ht="14.4" customHeight="1" x14ac:dyDescent="0.3">
      <c r="A17" s="660" t="s">
        <v>538</v>
      </c>
      <c r="B17" s="661" t="s">
        <v>1897</v>
      </c>
      <c r="C17" s="661" t="s">
        <v>1898</v>
      </c>
      <c r="D17" s="661" t="s">
        <v>2123</v>
      </c>
      <c r="E17" s="661" t="s">
        <v>2124</v>
      </c>
      <c r="F17" s="664"/>
      <c r="G17" s="664"/>
      <c r="H17" s="664"/>
      <c r="I17" s="664"/>
      <c r="J17" s="664"/>
      <c r="K17" s="664"/>
      <c r="L17" s="664"/>
      <c r="M17" s="664"/>
      <c r="N17" s="664">
        <v>0</v>
      </c>
      <c r="O17" s="664">
        <v>0</v>
      </c>
      <c r="P17" s="677"/>
      <c r="Q17" s="665"/>
    </row>
    <row r="18" spans="1:17" ht="14.4" customHeight="1" x14ac:dyDescent="0.3">
      <c r="A18" s="660" t="s">
        <v>538</v>
      </c>
      <c r="B18" s="661" t="s">
        <v>1897</v>
      </c>
      <c r="C18" s="661" t="s">
        <v>1912</v>
      </c>
      <c r="D18" s="661" t="s">
        <v>1915</v>
      </c>
      <c r="E18" s="661" t="s">
        <v>1889</v>
      </c>
      <c r="F18" s="664">
        <v>12750</v>
      </c>
      <c r="G18" s="664">
        <v>23589</v>
      </c>
      <c r="H18" s="664">
        <v>1</v>
      </c>
      <c r="I18" s="664">
        <v>1.8501176470588234</v>
      </c>
      <c r="J18" s="664">
        <v>11710</v>
      </c>
      <c r="K18" s="664">
        <v>22336</v>
      </c>
      <c r="L18" s="664">
        <v>0.94688202128110555</v>
      </c>
      <c r="M18" s="664">
        <v>1.9074295473953886</v>
      </c>
      <c r="N18" s="664">
        <v>11230</v>
      </c>
      <c r="O18" s="664">
        <v>22460</v>
      </c>
      <c r="P18" s="677">
        <v>0.95213870872016615</v>
      </c>
      <c r="Q18" s="665">
        <v>2</v>
      </c>
    </row>
    <row r="19" spans="1:17" ht="14.4" customHeight="1" x14ac:dyDescent="0.3">
      <c r="A19" s="660" t="s">
        <v>538</v>
      </c>
      <c r="B19" s="661" t="s">
        <v>1897</v>
      </c>
      <c r="C19" s="661" t="s">
        <v>1912</v>
      </c>
      <c r="D19" s="661" t="s">
        <v>1915</v>
      </c>
      <c r="E19" s="661" t="s">
        <v>1916</v>
      </c>
      <c r="F19" s="664">
        <v>5630</v>
      </c>
      <c r="G19" s="664">
        <v>10651.4</v>
      </c>
      <c r="H19" s="664">
        <v>1</v>
      </c>
      <c r="I19" s="664">
        <v>1.8919005328596803</v>
      </c>
      <c r="J19" s="664">
        <v>4885</v>
      </c>
      <c r="K19" s="664">
        <v>9612.5</v>
      </c>
      <c r="L19" s="664">
        <v>0.90246352592147516</v>
      </c>
      <c r="M19" s="664">
        <v>1.9677584442169909</v>
      </c>
      <c r="N19" s="664">
        <v>4700</v>
      </c>
      <c r="O19" s="664">
        <v>9807</v>
      </c>
      <c r="P19" s="677">
        <v>0.92072403627692134</v>
      </c>
      <c r="Q19" s="665">
        <v>2.0865957446808512</v>
      </c>
    </row>
    <row r="20" spans="1:17" ht="14.4" customHeight="1" x14ac:dyDescent="0.3">
      <c r="A20" s="660" t="s">
        <v>538</v>
      </c>
      <c r="B20" s="661" t="s">
        <v>1897</v>
      </c>
      <c r="C20" s="661" t="s">
        <v>1912</v>
      </c>
      <c r="D20" s="661" t="s">
        <v>1917</v>
      </c>
      <c r="E20" s="661" t="s">
        <v>1918</v>
      </c>
      <c r="F20" s="664">
        <v>-180</v>
      </c>
      <c r="G20" s="664">
        <v>-844.2</v>
      </c>
      <c r="H20" s="664">
        <v>1</v>
      </c>
      <c r="I20" s="664">
        <v>4.6900000000000004</v>
      </c>
      <c r="J20" s="664"/>
      <c r="K20" s="664"/>
      <c r="L20" s="664"/>
      <c r="M20" s="664"/>
      <c r="N20" s="664"/>
      <c r="O20" s="664"/>
      <c r="P20" s="677"/>
      <c r="Q20" s="665"/>
    </row>
    <row r="21" spans="1:17" ht="14.4" customHeight="1" x14ac:dyDescent="0.3">
      <c r="A21" s="660" t="s">
        <v>538</v>
      </c>
      <c r="B21" s="661" t="s">
        <v>1897</v>
      </c>
      <c r="C21" s="661" t="s">
        <v>1912</v>
      </c>
      <c r="D21" s="661" t="s">
        <v>1923</v>
      </c>
      <c r="E21" s="661" t="s">
        <v>1889</v>
      </c>
      <c r="F21" s="664">
        <v>800</v>
      </c>
      <c r="G21" s="664">
        <v>4248</v>
      </c>
      <c r="H21" s="664">
        <v>1</v>
      </c>
      <c r="I21" s="664">
        <v>5.31</v>
      </c>
      <c r="J21" s="664">
        <v>800</v>
      </c>
      <c r="K21" s="664">
        <v>4448</v>
      </c>
      <c r="L21" s="664">
        <v>1.0470809792843692</v>
      </c>
      <c r="M21" s="664">
        <v>5.56</v>
      </c>
      <c r="N21" s="664">
        <v>223</v>
      </c>
      <c r="O21" s="664">
        <v>1237.6500000000001</v>
      </c>
      <c r="P21" s="677">
        <v>0.29134887005649718</v>
      </c>
      <c r="Q21" s="665">
        <v>5.5500000000000007</v>
      </c>
    </row>
    <row r="22" spans="1:17" ht="14.4" customHeight="1" x14ac:dyDescent="0.3">
      <c r="A22" s="660" t="s">
        <v>538</v>
      </c>
      <c r="B22" s="661" t="s">
        <v>1897</v>
      </c>
      <c r="C22" s="661" t="s">
        <v>1912</v>
      </c>
      <c r="D22" s="661" t="s">
        <v>1923</v>
      </c>
      <c r="E22" s="661" t="s">
        <v>1924</v>
      </c>
      <c r="F22" s="664">
        <v>800</v>
      </c>
      <c r="G22" s="664">
        <v>4424</v>
      </c>
      <c r="H22" s="664">
        <v>1</v>
      </c>
      <c r="I22" s="664">
        <v>5.53</v>
      </c>
      <c r="J22" s="664"/>
      <c r="K22" s="664"/>
      <c r="L22" s="664"/>
      <c r="M22" s="664"/>
      <c r="N22" s="664">
        <v>3200</v>
      </c>
      <c r="O22" s="664">
        <v>18688</v>
      </c>
      <c r="P22" s="677">
        <v>4.2242314647377937</v>
      </c>
      <c r="Q22" s="665">
        <v>5.84</v>
      </c>
    </row>
    <row r="23" spans="1:17" ht="14.4" customHeight="1" x14ac:dyDescent="0.3">
      <c r="A23" s="660" t="s">
        <v>538</v>
      </c>
      <c r="B23" s="661" t="s">
        <v>1897</v>
      </c>
      <c r="C23" s="661" t="s">
        <v>1912</v>
      </c>
      <c r="D23" s="661" t="s">
        <v>1935</v>
      </c>
      <c r="E23" s="661" t="s">
        <v>1889</v>
      </c>
      <c r="F23" s="664">
        <v>9472.58</v>
      </c>
      <c r="G23" s="664">
        <v>421180.01999999996</v>
      </c>
      <c r="H23" s="664">
        <v>1</v>
      </c>
      <c r="I23" s="664">
        <v>44.463073418223964</v>
      </c>
      <c r="J23" s="664">
        <v>8733.65</v>
      </c>
      <c r="K23" s="664">
        <v>303487.66000000009</v>
      </c>
      <c r="L23" s="664">
        <v>0.72056518730399444</v>
      </c>
      <c r="M23" s="664">
        <v>34.749235428486386</v>
      </c>
      <c r="N23" s="664">
        <v>11175.89</v>
      </c>
      <c r="O23" s="664">
        <v>415719.5799999999</v>
      </c>
      <c r="P23" s="677">
        <v>0.98703537741415159</v>
      </c>
      <c r="Q23" s="665">
        <v>37.197894753795886</v>
      </c>
    </row>
    <row r="24" spans="1:17" ht="14.4" customHeight="1" x14ac:dyDescent="0.3">
      <c r="A24" s="660" t="s">
        <v>538</v>
      </c>
      <c r="B24" s="661" t="s">
        <v>1897</v>
      </c>
      <c r="C24" s="661" t="s">
        <v>1912</v>
      </c>
      <c r="D24" s="661" t="s">
        <v>1935</v>
      </c>
      <c r="E24" s="661" t="s">
        <v>1936</v>
      </c>
      <c r="F24" s="664">
        <v>5331.3</v>
      </c>
      <c r="G24" s="664">
        <v>198527.37000000005</v>
      </c>
      <c r="H24" s="664">
        <v>1</v>
      </c>
      <c r="I24" s="664">
        <v>37.238078892577803</v>
      </c>
      <c r="J24" s="664">
        <v>5772.7999999999993</v>
      </c>
      <c r="K24" s="664">
        <v>213118.88</v>
      </c>
      <c r="L24" s="664">
        <v>1.0734987321899239</v>
      </c>
      <c r="M24" s="664">
        <v>36.91776607538803</v>
      </c>
      <c r="N24" s="664">
        <v>4736.46</v>
      </c>
      <c r="O24" s="664">
        <v>172312.47999999998</v>
      </c>
      <c r="P24" s="677">
        <v>0.8679532701208903</v>
      </c>
      <c r="Q24" s="665">
        <v>36.380013765554864</v>
      </c>
    </row>
    <row r="25" spans="1:17" ht="14.4" customHeight="1" x14ac:dyDescent="0.3">
      <c r="A25" s="660" t="s">
        <v>538</v>
      </c>
      <c r="B25" s="661" t="s">
        <v>1897</v>
      </c>
      <c r="C25" s="661" t="s">
        <v>1912</v>
      </c>
      <c r="D25" s="661" t="s">
        <v>2125</v>
      </c>
      <c r="E25" s="661" t="s">
        <v>2126</v>
      </c>
      <c r="F25" s="664"/>
      <c r="G25" s="664"/>
      <c r="H25" s="664"/>
      <c r="I25" s="664"/>
      <c r="J25" s="664">
        <v>110</v>
      </c>
      <c r="K25" s="664">
        <v>189.2</v>
      </c>
      <c r="L25" s="664"/>
      <c r="M25" s="664">
        <v>1.72</v>
      </c>
      <c r="N25" s="664"/>
      <c r="O25" s="664"/>
      <c r="P25" s="677"/>
      <c r="Q25" s="665"/>
    </row>
    <row r="26" spans="1:17" ht="14.4" customHeight="1" x14ac:dyDescent="0.3">
      <c r="A26" s="660" t="s">
        <v>538</v>
      </c>
      <c r="B26" s="661" t="s">
        <v>1897</v>
      </c>
      <c r="C26" s="661" t="s">
        <v>1912</v>
      </c>
      <c r="D26" s="661" t="s">
        <v>1948</v>
      </c>
      <c r="E26" s="661" t="s">
        <v>1889</v>
      </c>
      <c r="F26" s="664">
        <v>828</v>
      </c>
      <c r="G26" s="664">
        <v>2525.4</v>
      </c>
      <c r="H26" s="664">
        <v>1</v>
      </c>
      <c r="I26" s="664">
        <v>3.0500000000000003</v>
      </c>
      <c r="J26" s="664"/>
      <c r="K26" s="664"/>
      <c r="L26" s="664"/>
      <c r="M26" s="664"/>
      <c r="N26" s="664"/>
      <c r="O26" s="664"/>
      <c r="P26" s="677"/>
      <c r="Q26" s="665"/>
    </row>
    <row r="27" spans="1:17" ht="14.4" customHeight="1" x14ac:dyDescent="0.3">
      <c r="A27" s="660" t="s">
        <v>538</v>
      </c>
      <c r="B27" s="661" t="s">
        <v>1897</v>
      </c>
      <c r="C27" s="661" t="s">
        <v>1912</v>
      </c>
      <c r="D27" s="661" t="s">
        <v>1948</v>
      </c>
      <c r="E27" s="661" t="s">
        <v>1949</v>
      </c>
      <c r="F27" s="664">
        <v>625</v>
      </c>
      <c r="G27" s="664">
        <v>1918.75</v>
      </c>
      <c r="H27" s="664">
        <v>1</v>
      </c>
      <c r="I27" s="664">
        <v>3.07</v>
      </c>
      <c r="J27" s="664"/>
      <c r="K27" s="664"/>
      <c r="L27" s="664"/>
      <c r="M27" s="664"/>
      <c r="N27" s="664"/>
      <c r="O27" s="664"/>
      <c r="P27" s="677"/>
      <c r="Q27" s="665"/>
    </row>
    <row r="28" spans="1:17" ht="14.4" customHeight="1" x14ac:dyDescent="0.3">
      <c r="A28" s="660" t="s">
        <v>538</v>
      </c>
      <c r="B28" s="661" t="s">
        <v>1897</v>
      </c>
      <c r="C28" s="661" t="s">
        <v>1912</v>
      </c>
      <c r="D28" s="661" t="s">
        <v>1956</v>
      </c>
      <c r="E28" s="661" t="s">
        <v>1889</v>
      </c>
      <c r="F28" s="664">
        <v>8384</v>
      </c>
      <c r="G28" s="664">
        <v>265798.40000000002</v>
      </c>
      <c r="H28" s="664">
        <v>1</v>
      </c>
      <c r="I28" s="664">
        <v>31.703053435114505</v>
      </c>
      <c r="J28" s="664">
        <v>7496</v>
      </c>
      <c r="K28" s="664">
        <v>248884.07000000004</v>
      </c>
      <c r="L28" s="664">
        <v>0.93636406389203253</v>
      </c>
      <c r="M28" s="664">
        <v>33.202250533617935</v>
      </c>
      <c r="N28" s="664">
        <v>4409</v>
      </c>
      <c r="O28" s="664">
        <v>146819.70000000001</v>
      </c>
      <c r="P28" s="677">
        <v>0.55237239953287909</v>
      </c>
      <c r="Q28" s="665">
        <v>33.300000000000004</v>
      </c>
    </row>
    <row r="29" spans="1:17" ht="14.4" customHeight="1" x14ac:dyDescent="0.3">
      <c r="A29" s="660" t="s">
        <v>538</v>
      </c>
      <c r="B29" s="661" t="s">
        <v>1897</v>
      </c>
      <c r="C29" s="661" t="s">
        <v>1912</v>
      </c>
      <c r="D29" s="661" t="s">
        <v>1956</v>
      </c>
      <c r="E29" s="661" t="s">
        <v>1957</v>
      </c>
      <c r="F29" s="664">
        <v>5366</v>
      </c>
      <c r="G29" s="664">
        <v>175750.46000000002</v>
      </c>
      <c r="H29" s="664">
        <v>1</v>
      </c>
      <c r="I29" s="664">
        <v>32.752601565411858</v>
      </c>
      <c r="J29" s="664">
        <v>6504</v>
      </c>
      <c r="K29" s="664">
        <v>216542.58000000002</v>
      </c>
      <c r="L29" s="664">
        <v>1.2321024935012972</v>
      </c>
      <c r="M29" s="664">
        <v>33.293754612546131</v>
      </c>
      <c r="N29" s="664">
        <v>1748</v>
      </c>
      <c r="O29" s="664">
        <v>58645.399999999994</v>
      </c>
      <c r="P29" s="677">
        <v>0.33368561311304668</v>
      </c>
      <c r="Q29" s="665">
        <v>33.549999999999997</v>
      </c>
    </row>
    <row r="30" spans="1:17" ht="14.4" customHeight="1" x14ac:dyDescent="0.3">
      <c r="A30" s="660" t="s">
        <v>538</v>
      </c>
      <c r="B30" s="661" t="s">
        <v>1897</v>
      </c>
      <c r="C30" s="661" t="s">
        <v>1912</v>
      </c>
      <c r="D30" s="661" t="s">
        <v>1963</v>
      </c>
      <c r="E30" s="661" t="s">
        <v>1889</v>
      </c>
      <c r="F30" s="664">
        <v>925</v>
      </c>
      <c r="G30" s="664">
        <v>11528.75</v>
      </c>
      <c r="H30" s="664">
        <v>1</v>
      </c>
      <c r="I30" s="664">
        <v>12.463513513513513</v>
      </c>
      <c r="J30" s="664"/>
      <c r="K30" s="664"/>
      <c r="L30" s="664"/>
      <c r="M30" s="664"/>
      <c r="N30" s="664"/>
      <c r="O30" s="664"/>
      <c r="P30" s="677"/>
      <c r="Q30" s="665"/>
    </row>
    <row r="31" spans="1:17" ht="14.4" customHeight="1" x14ac:dyDescent="0.3">
      <c r="A31" s="660" t="s">
        <v>538</v>
      </c>
      <c r="B31" s="661" t="s">
        <v>1897</v>
      </c>
      <c r="C31" s="661" t="s">
        <v>1912</v>
      </c>
      <c r="D31" s="661" t="s">
        <v>1908</v>
      </c>
      <c r="E31" s="661" t="s">
        <v>1889</v>
      </c>
      <c r="F31" s="664"/>
      <c r="G31" s="664"/>
      <c r="H31" s="664"/>
      <c r="I31" s="664"/>
      <c r="J31" s="664"/>
      <c r="K31" s="664"/>
      <c r="L31" s="664"/>
      <c r="M31" s="664"/>
      <c r="N31" s="664">
        <v>700</v>
      </c>
      <c r="O31" s="664">
        <v>8750</v>
      </c>
      <c r="P31" s="677"/>
      <c r="Q31" s="665">
        <v>12.5</v>
      </c>
    </row>
    <row r="32" spans="1:17" ht="14.4" customHeight="1" x14ac:dyDescent="0.3">
      <c r="A32" s="660" t="s">
        <v>538</v>
      </c>
      <c r="B32" s="661" t="s">
        <v>1897</v>
      </c>
      <c r="C32" s="661" t="s">
        <v>1972</v>
      </c>
      <c r="D32" s="661" t="s">
        <v>1973</v>
      </c>
      <c r="E32" s="661" t="s">
        <v>1974</v>
      </c>
      <c r="F32" s="664">
        <v>2</v>
      </c>
      <c r="G32" s="664">
        <v>1768.64</v>
      </c>
      <c r="H32" s="664">
        <v>1</v>
      </c>
      <c r="I32" s="664">
        <v>884.32</v>
      </c>
      <c r="J32" s="664"/>
      <c r="K32" s="664"/>
      <c r="L32" s="664"/>
      <c r="M32" s="664"/>
      <c r="N32" s="664">
        <v>13</v>
      </c>
      <c r="O32" s="664">
        <v>11496.16</v>
      </c>
      <c r="P32" s="677">
        <v>6.4999999999999991</v>
      </c>
      <c r="Q32" s="665">
        <v>884.31999999999994</v>
      </c>
    </row>
    <row r="33" spans="1:17" ht="14.4" customHeight="1" x14ac:dyDescent="0.3">
      <c r="A33" s="660" t="s">
        <v>538</v>
      </c>
      <c r="B33" s="661" t="s">
        <v>1897</v>
      </c>
      <c r="C33" s="661" t="s">
        <v>1975</v>
      </c>
      <c r="D33" s="661" t="s">
        <v>1991</v>
      </c>
      <c r="E33" s="661" t="s">
        <v>1992</v>
      </c>
      <c r="F33" s="664">
        <v>1</v>
      </c>
      <c r="G33" s="664">
        <v>1961</v>
      </c>
      <c r="H33" s="664">
        <v>1</v>
      </c>
      <c r="I33" s="664">
        <v>1961</v>
      </c>
      <c r="J33" s="664">
        <v>1</v>
      </c>
      <c r="K33" s="664">
        <v>1965</v>
      </c>
      <c r="L33" s="664">
        <v>1.0020397756246813</v>
      </c>
      <c r="M33" s="664">
        <v>1965</v>
      </c>
      <c r="N33" s="664"/>
      <c r="O33" s="664"/>
      <c r="P33" s="677"/>
      <c r="Q33" s="665"/>
    </row>
    <row r="34" spans="1:17" ht="14.4" customHeight="1" x14ac:dyDescent="0.3">
      <c r="A34" s="660" t="s">
        <v>538</v>
      </c>
      <c r="B34" s="661" t="s">
        <v>1897</v>
      </c>
      <c r="C34" s="661" t="s">
        <v>1975</v>
      </c>
      <c r="D34" s="661" t="s">
        <v>2007</v>
      </c>
      <c r="E34" s="661" t="s">
        <v>2008</v>
      </c>
      <c r="F34" s="664">
        <v>1</v>
      </c>
      <c r="G34" s="664">
        <v>1166</v>
      </c>
      <c r="H34" s="664">
        <v>1</v>
      </c>
      <c r="I34" s="664">
        <v>1166</v>
      </c>
      <c r="J34" s="664"/>
      <c r="K34" s="664"/>
      <c r="L34" s="664"/>
      <c r="M34" s="664"/>
      <c r="N34" s="664"/>
      <c r="O34" s="664"/>
      <c r="P34" s="677"/>
      <c r="Q34" s="665"/>
    </row>
    <row r="35" spans="1:17" ht="14.4" customHeight="1" x14ac:dyDescent="0.3">
      <c r="A35" s="660" t="s">
        <v>538</v>
      </c>
      <c r="B35" s="661" t="s">
        <v>1897</v>
      </c>
      <c r="C35" s="661" t="s">
        <v>1975</v>
      </c>
      <c r="D35" s="661" t="s">
        <v>2017</v>
      </c>
      <c r="E35" s="661" t="s">
        <v>2018</v>
      </c>
      <c r="F35" s="664">
        <v>66</v>
      </c>
      <c r="G35" s="664">
        <v>115566</v>
      </c>
      <c r="H35" s="664">
        <v>1</v>
      </c>
      <c r="I35" s="664">
        <v>1751</v>
      </c>
      <c r="J35" s="664">
        <v>92</v>
      </c>
      <c r="K35" s="664">
        <v>161368</v>
      </c>
      <c r="L35" s="664">
        <v>1.3963276396171884</v>
      </c>
      <c r="M35" s="664">
        <v>1754</v>
      </c>
      <c r="N35" s="664">
        <v>94</v>
      </c>
      <c r="O35" s="664">
        <v>165344</v>
      </c>
      <c r="P35" s="677">
        <v>1.4307322222799093</v>
      </c>
      <c r="Q35" s="665">
        <v>1758.9787234042553</v>
      </c>
    </row>
    <row r="36" spans="1:17" ht="14.4" customHeight="1" x14ac:dyDescent="0.3">
      <c r="A36" s="660" t="s">
        <v>538</v>
      </c>
      <c r="B36" s="661" t="s">
        <v>1897</v>
      </c>
      <c r="C36" s="661" t="s">
        <v>1975</v>
      </c>
      <c r="D36" s="661" t="s">
        <v>2019</v>
      </c>
      <c r="E36" s="661" t="s">
        <v>2020</v>
      </c>
      <c r="F36" s="664"/>
      <c r="G36" s="664"/>
      <c r="H36" s="664"/>
      <c r="I36" s="664"/>
      <c r="J36" s="664"/>
      <c r="K36" s="664"/>
      <c r="L36" s="664"/>
      <c r="M36" s="664"/>
      <c r="N36" s="664">
        <v>1</v>
      </c>
      <c r="O36" s="664">
        <v>412</v>
      </c>
      <c r="P36" s="677"/>
      <c r="Q36" s="665">
        <v>412</v>
      </c>
    </row>
    <row r="37" spans="1:17" ht="14.4" customHeight="1" x14ac:dyDescent="0.3">
      <c r="A37" s="660" t="s">
        <v>538</v>
      </c>
      <c r="B37" s="661" t="s">
        <v>1897</v>
      </c>
      <c r="C37" s="661" t="s">
        <v>1975</v>
      </c>
      <c r="D37" s="661" t="s">
        <v>2025</v>
      </c>
      <c r="E37" s="661" t="s">
        <v>2026</v>
      </c>
      <c r="F37" s="664"/>
      <c r="G37" s="664"/>
      <c r="H37" s="664"/>
      <c r="I37" s="664"/>
      <c r="J37" s="664">
        <v>31</v>
      </c>
      <c r="K37" s="664">
        <v>444168</v>
      </c>
      <c r="L37" s="664"/>
      <c r="M37" s="664">
        <v>14328</v>
      </c>
      <c r="N37" s="664">
        <v>14</v>
      </c>
      <c r="O37" s="664">
        <v>200680</v>
      </c>
      <c r="P37" s="677"/>
      <c r="Q37" s="665">
        <v>14334.285714285714</v>
      </c>
    </row>
    <row r="38" spans="1:17" ht="14.4" customHeight="1" x14ac:dyDescent="0.3">
      <c r="A38" s="660" t="s">
        <v>538</v>
      </c>
      <c r="B38" s="661" t="s">
        <v>1897</v>
      </c>
      <c r="C38" s="661" t="s">
        <v>1975</v>
      </c>
      <c r="D38" s="661" t="s">
        <v>2038</v>
      </c>
      <c r="E38" s="661" t="s">
        <v>2039</v>
      </c>
      <c r="F38" s="664">
        <v>304</v>
      </c>
      <c r="G38" s="664">
        <v>590672</v>
      </c>
      <c r="H38" s="664">
        <v>1</v>
      </c>
      <c r="I38" s="664">
        <v>1943</v>
      </c>
      <c r="J38" s="664">
        <v>270</v>
      </c>
      <c r="K38" s="664">
        <v>526230</v>
      </c>
      <c r="L38" s="664">
        <v>0.89090053362949317</v>
      </c>
      <c r="M38" s="664">
        <v>1949</v>
      </c>
      <c r="N38" s="664">
        <v>294</v>
      </c>
      <c r="O38" s="664">
        <v>575393</v>
      </c>
      <c r="P38" s="677">
        <v>0.97413285207357048</v>
      </c>
      <c r="Q38" s="665">
        <v>1957.1190476190477</v>
      </c>
    </row>
    <row r="39" spans="1:17" ht="14.4" customHeight="1" x14ac:dyDescent="0.3">
      <c r="A39" s="660" t="s">
        <v>538</v>
      </c>
      <c r="B39" s="661" t="s">
        <v>1897</v>
      </c>
      <c r="C39" s="661" t="s">
        <v>1975</v>
      </c>
      <c r="D39" s="661" t="s">
        <v>2040</v>
      </c>
      <c r="E39" s="661" t="s">
        <v>2041</v>
      </c>
      <c r="F39" s="664">
        <v>214</v>
      </c>
      <c r="G39" s="664">
        <v>89238</v>
      </c>
      <c r="H39" s="664">
        <v>1</v>
      </c>
      <c r="I39" s="664">
        <v>417</v>
      </c>
      <c r="J39" s="664">
        <v>185</v>
      </c>
      <c r="K39" s="664">
        <v>77330</v>
      </c>
      <c r="L39" s="664">
        <v>0.86655908917725633</v>
      </c>
      <c r="M39" s="664">
        <v>418</v>
      </c>
      <c r="N39" s="664">
        <v>182</v>
      </c>
      <c r="O39" s="664">
        <v>76358</v>
      </c>
      <c r="P39" s="677">
        <v>0.85566686837445927</v>
      </c>
      <c r="Q39" s="665">
        <v>419.54945054945057</v>
      </c>
    </row>
    <row r="40" spans="1:17" ht="14.4" customHeight="1" x14ac:dyDescent="0.3">
      <c r="A40" s="660" t="s">
        <v>538</v>
      </c>
      <c r="B40" s="661" t="s">
        <v>1897</v>
      </c>
      <c r="C40" s="661" t="s">
        <v>1975</v>
      </c>
      <c r="D40" s="661" t="s">
        <v>2044</v>
      </c>
      <c r="E40" s="661" t="s">
        <v>2045</v>
      </c>
      <c r="F40" s="664">
        <v>2</v>
      </c>
      <c r="G40" s="664">
        <v>2566</v>
      </c>
      <c r="H40" s="664">
        <v>1</v>
      </c>
      <c r="I40" s="664">
        <v>1283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538</v>
      </c>
      <c r="B41" s="661" t="s">
        <v>1897</v>
      </c>
      <c r="C41" s="661" t="s">
        <v>1975</v>
      </c>
      <c r="D41" s="661" t="s">
        <v>2050</v>
      </c>
      <c r="E41" s="661" t="s">
        <v>2051</v>
      </c>
      <c r="F41" s="664">
        <v>2</v>
      </c>
      <c r="G41" s="664">
        <v>5058</v>
      </c>
      <c r="H41" s="664">
        <v>1</v>
      </c>
      <c r="I41" s="664">
        <v>2529</v>
      </c>
      <c r="J41" s="664"/>
      <c r="K41" s="664"/>
      <c r="L41" s="664"/>
      <c r="M41" s="664"/>
      <c r="N41" s="664">
        <v>1</v>
      </c>
      <c r="O41" s="664">
        <v>2535</v>
      </c>
      <c r="P41" s="677">
        <v>0.50118623962040332</v>
      </c>
      <c r="Q41" s="665">
        <v>2535</v>
      </c>
    </row>
    <row r="42" spans="1:17" ht="14.4" customHeight="1" x14ac:dyDescent="0.3">
      <c r="A42" s="660" t="s">
        <v>538</v>
      </c>
      <c r="B42" s="661" t="s">
        <v>1897</v>
      </c>
      <c r="C42" s="661" t="s">
        <v>1975</v>
      </c>
      <c r="D42" s="661" t="s">
        <v>2056</v>
      </c>
      <c r="E42" s="661" t="s">
        <v>2057</v>
      </c>
      <c r="F42" s="664">
        <v>12</v>
      </c>
      <c r="G42" s="664">
        <v>11652</v>
      </c>
      <c r="H42" s="664">
        <v>1</v>
      </c>
      <c r="I42" s="664">
        <v>971</v>
      </c>
      <c r="J42" s="664">
        <v>11</v>
      </c>
      <c r="K42" s="664">
        <v>10802</v>
      </c>
      <c r="L42" s="664">
        <v>0.92705115001716443</v>
      </c>
      <c r="M42" s="664">
        <v>982</v>
      </c>
      <c r="N42" s="664">
        <v>11</v>
      </c>
      <c r="O42" s="664">
        <v>10916</v>
      </c>
      <c r="P42" s="677">
        <v>0.93683487813250943</v>
      </c>
      <c r="Q42" s="665">
        <v>992.36363636363637</v>
      </c>
    </row>
    <row r="43" spans="1:17" ht="14.4" customHeight="1" x14ac:dyDescent="0.3">
      <c r="A43" s="660" t="s">
        <v>538</v>
      </c>
      <c r="B43" s="661" t="s">
        <v>2129</v>
      </c>
      <c r="C43" s="661" t="s">
        <v>1975</v>
      </c>
      <c r="D43" s="661" t="s">
        <v>2138</v>
      </c>
      <c r="E43" s="661" t="s">
        <v>2139</v>
      </c>
      <c r="F43" s="664">
        <v>75</v>
      </c>
      <c r="G43" s="664">
        <v>47925</v>
      </c>
      <c r="H43" s="664">
        <v>1</v>
      </c>
      <c r="I43" s="664">
        <v>639</v>
      </c>
      <c r="J43" s="664">
        <v>65</v>
      </c>
      <c r="K43" s="664">
        <v>41730</v>
      </c>
      <c r="L43" s="664">
        <v>0.87073552425665102</v>
      </c>
      <c r="M43" s="664">
        <v>642</v>
      </c>
      <c r="N43" s="664">
        <v>74</v>
      </c>
      <c r="O43" s="664">
        <v>47850</v>
      </c>
      <c r="P43" s="677">
        <v>0.99843505477308292</v>
      </c>
      <c r="Q43" s="665">
        <v>646.62162162162167</v>
      </c>
    </row>
    <row r="44" spans="1:17" ht="14.4" customHeight="1" x14ac:dyDescent="0.3">
      <c r="A44" s="660" t="s">
        <v>538</v>
      </c>
      <c r="B44" s="661" t="s">
        <v>2129</v>
      </c>
      <c r="C44" s="661" t="s">
        <v>1975</v>
      </c>
      <c r="D44" s="661" t="s">
        <v>2052</v>
      </c>
      <c r="E44" s="661" t="s">
        <v>2053</v>
      </c>
      <c r="F44" s="664">
        <v>397</v>
      </c>
      <c r="G44" s="664">
        <v>129422</v>
      </c>
      <c r="H44" s="664">
        <v>1</v>
      </c>
      <c r="I44" s="664">
        <v>326</v>
      </c>
      <c r="J44" s="664">
        <v>351</v>
      </c>
      <c r="K44" s="664">
        <v>114777</v>
      </c>
      <c r="L44" s="664">
        <v>0.88684304059588015</v>
      </c>
      <c r="M44" s="664">
        <v>327</v>
      </c>
      <c r="N44" s="664">
        <v>344</v>
      </c>
      <c r="O44" s="664">
        <v>113271</v>
      </c>
      <c r="P44" s="677">
        <v>0.87520668819829706</v>
      </c>
      <c r="Q44" s="665">
        <v>329.2761627906977</v>
      </c>
    </row>
    <row r="45" spans="1:17" ht="14.4" customHeight="1" x14ac:dyDescent="0.3">
      <c r="A45" s="660" t="s">
        <v>538</v>
      </c>
      <c r="B45" s="661" t="s">
        <v>2129</v>
      </c>
      <c r="C45" s="661" t="s">
        <v>1975</v>
      </c>
      <c r="D45" s="661" t="s">
        <v>2152</v>
      </c>
      <c r="E45" s="661" t="s">
        <v>2153</v>
      </c>
      <c r="F45" s="664">
        <v>33</v>
      </c>
      <c r="G45" s="664">
        <v>10626</v>
      </c>
      <c r="H45" s="664">
        <v>1</v>
      </c>
      <c r="I45" s="664">
        <v>322</v>
      </c>
      <c r="J45" s="664">
        <v>19</v>
      </c>
      <c r="K45" s="664">
        <v>6137</v>
      </c>
      <c r="L45" s="664">
        <v>0.57754564276303411</v>
      </c>
      <c r="M45" s="664">
        <v>323</v>
      </c>
      <c r="N45" s="664">
        <v>20</v>
      </c>
      <c r="O45" s="664">
        <v>6502</v>
      </c>
      <c r="P45" s="677">
        <v>0.61189535102578585</v>
      </c>
      <c r="Q45" s="665">
        <v>325.10000000000002</v>
      </c>
    </row>
    <row r="46" spans="1:17" ht="14.4" customHeight="1" x14ac:dyDescent="0.3">
      <c r="A46" s="660" t="s">
        <v>538</v>
      </c>
      <c r="B46" s="661" t="s">
        <v>2129</v>
      </c>
      <c r="C46" s="661" t="s">
        <v>1975</v>
      </c>
      <c r="D46" s="661" t="s">
        <v>2154</v>
      </c>
      <c r="E46" s="661" t="s">
        <v>2155</v>
      </c>
      <c r="F46" s="664">
        <v>331</v>
      </c>
      <c r="G46" s="664">
        <v>212502</v>
      </c>
      <c r="H46" s="664">
        <v>1</v>
      </c>
      <c r="I46" s="664">
        <v>642</v>
      </c>
      <c r="J46" s="664">
        <v>295</v>
      </c>
      <c r="K46" s="664">
        <v>190275</v>
      </c>
      <c r="L46" s="664">
        <v>0.89540333738035405</v>
      </c>
      <c r="M46" s="664">
        <v>645</v>
      </c>
      <c r="N46" s="664">
        <v>328</v>
      </c>
      <c r="O46" s="664">
        <v>213030</v>
      </c>
      <c r="P46" s="677">
        <v>1.0024846824971059</v>
      </c>
      <c r="Q46" s="665">
        <v>649.48170731707319</v>
      </c>
    </row>
    <row r="47" spans="1:17" ht="14.4" customHeight="1" x14ac:dyDescent="0.3">
      <c r="A47" s="660" t="s">
        <v>538</v>
      </c>
      <c r="B47" s="661" t="s">
        <v>2129</v>
      </c>
      <c r="C47" s="661" t="s">
        <v>1975</v>
      </c>
      <c r="D47" s="661" t="s">
        <v>2156</v>
      </c>
      <c r="E47" s="661" t="s">
        <v>2157</v>
      </c>
      <c r="F47" s="664">
        <v>43</v>
      </c>
      <c r="G47" s="664">
        <v>27477</v>
      </c>
      <c r="H47" s="664">
        <v>1</v>
      </c>
      <c r="I47" s="664">
        <v>639</v>
      </c>
      <c r="J47" s="664">
        <v>38</v>
      </c>
      <c r="K47" s="664">
        <v>24396</v>
      </c>
      <c r="L47" s="664">
        <v>0.88786985478764058</v>
      </c>
      <c r="M47" s="664">
        <v>642</v>
      </c>
      <c r="N47" s="664">
        <v>29</v>
      </c>
      <c r="O47" s="664">
        <v>18786</v>
      </c>
      <c r="P47" s="677">
        <v>0.68369909378753135</v>
      </c>
      <c r="Q47" s="665">
        <v>647.79310344827582</v>
      </c>
    </row>
    <row r="48" spans="1:17" ht="14.4" customHeight="1" x14ac:dyDescent="0.3">
      <c r="A48" s="660" t="s">
        <v>2163</v>
      </c>
      <c r="B48" s="661" t="s">
        <v>2209</v>
      </c>
      <c r="C48" s="661" t="s">
        <v>1975</v>
      </c>
      <c r="D48" s="661" t="s">
        <v>2210</v>
      </c>
      <c r="E48" s="661" t="s">
        <v>2211</v>
      </c>
      <c r="F48" s="664">
        <v>318</v>
      </c>
      <c r="G48" s="664">
        <v>20352</v>
      </c>
      <c r="H48" s="664">
        <v>1</v>
      </c>
      <c r="I48" s="664">
        <v>64</v>
      </c>
      <c r="J48" s="664">
        <v>280</v>
      </c>
      <c r="K48" s="664">
        <v>18200</v>
      </c>
      <c r="L48" s="664">
        <v>0.89426100628930816</v>
      </c>
      <c r="M48" s="664">
        <v>65</v>
      </c>
      <c r="N48" s="664">
        <v>307</v>
      </c>
      <c r="O48" s="664">
        <v>19955</v>
      </c>
      <c r="P48" s="677">
        <v>0.98049331761006286</v>
      </c>
      <c r="Q48" s="665">
        <v>65</v>
      </c>
    </row>
    <row r="49" spans="1:17" ht="14.4" customHeight="1" x14ac:dyDescent="0.3">
      <c r="A49" s="660" t="s">
        <v>2163</v>
      </c>
      <c r="B49" s="661" t="s">
        <v>2209</v>
      </c>
      <c r="C49" s="661" t="s">
        <v>1975</v>
      </c>
      <c r="D49" s="661" t="s">
        <v>2212</v>
      </c>
      <c r="E49" s="661" t="s">
        <v>2213</v>
      </c>
      <c r="F49" s="664">
        <v>4</v>
      </c>
      <c r="G49" s="664">
        <v>308</v>
      </c>
      <c r="H49" s="664">
        <v>1</v>
      </c>
      <c r="I49" s="664">
        <v>77</v>
      </c>
      <c r="J49" s="664">
        <v>2</v>
      </c>
      <c r="K49" s="664">
        <v>154</v>
      </c>
      <c r="L49" s="664">
        <v>0.5</v>
      </c>
      <c r="M49" s="664">
        <v>77</v>
      </c>
      <c r="N49" s="664">
        <v>1</v>
      </c>
      <c r="O49" s="664">
        <v>77</v>
      </c>
      <c r="P49" s="677">
        <v>0.25</v>
      </c>
      <c r="Q49" s="665">
        <v>77</v>
      </c>
    </row>
    <row r="50" spans="1:17" ht="14.4" customHeight="1" x14ac:dyDescent="0.3">
      <c r="A50" s="660" t="s">
        <v>2163</v>
      </c>
      <c r="B50" s="661" t="s">
        <v>2209</v>
      </c>
      <c r="C50" s="661" t="s">
        <v>1975</v>
      </c>
      <c r="D50" s="661" t="s">
        <v>2214</v>
      </c>
      <c r="E50" s="661" t="s">
        <v>2215</v>
      </c>
      <c r="F50" s="664">
        <v>17</v>
      </c>
      <c r="G50" s="664">
        <v>374</v>
      </c>
      <c r="H50" s="664">
        <v>1</v>
      </c>
      <c r="I50" s="664">
        <v>22</v>
      </c>
      <c r="J50" s="664">
        <v>8</v>
      </c>
      <c r="K50" s="664">
        <v>176</v>
      </c>
      <c r="L50" s="664">
        <v>0.47058823529411764</v>
      </c>
      <c r="M50" s="664">
        <v>22</v>
      </c>
      <c r="N50" s="664">
        <v>16</v>
      </c>
      <c r="O50" s="664">
        <v>363</v>
      </c>
      <c r="P50" s="677">
        <v>0.97058823529411764</v>
      </c>
      <c r="Q50" s="665">
        <v>22.6875</v>
      </c>
    </row>
    <row r="51" spans="1:17" ht="14.4" customHeight="1" x14ac:dyDescent="0.3">
      <c r="A51" s="660" t="s">
        <v>2163</v>
      </c>
      <c r="B51" s="661" t="s">
        <v>2209</v>
      </c>
      <c r="C51" s="661" t="s">
        <v>1975</v>
      </c>
      <c r="D51" s="661" t="s">
        <v>2216</v>
      </c>
      <c r="E51" s="661" t="s">
        <v>2217</v>
      </c>
      <c r="F51" s="664">
        <v>2</v>
      </c>
      <c r="G51" s="664">
        <v>418</v>
      </c>
      <c r="H51" s="664">
        <v>1</v>
      </c>
      <c r="I51" s="664">
        <v>209</v>
      </c>
      <c r="J51" s="664"/>
      <c r="K51" s="664"/>
      <c r="L51" s="664"/>
      <c r="M51" s="664"/>
      <c r="N51" s="664"/>
      <c r="O51" s="664"/>
      <c r="P51" s="677"/>
      <c r="Q51" s="665"/>
    </row>
    <row r="52" spans="1:17" ht="14.4" customHeight="1" x14ac:dyDescent="0.3">
      <c r="A52" s="660" t="s">
        <v>2163</v>
      </c>
      <c r="B52" s="661" t="s">
        <v>2209</v>
      </c>
      <c r="C52" s="661" t="s">
        <v>1975</v>
      </c>
      <c r="D52" s="661" t="s">
        <v>2218</v>
      </c>
      <c r="E52" s="661" t="s">
        <v>2219</v>
      </c>
      <c r="F52" s="664"/>
      <c r="G52" s="664"/>
      <c r="H52" s="664"/>
      <c r="I52" s="664"/>
      <c r="J52" s="664">
        <v>1</v>
      </c>
      <c r="K52" s="664">
        <v>66</v>
      </c>
      <c r="L52" s="664"/>
      <c r="M52" s="664">
        <v>66</v>
      </c>
      <c r="N52" s="664">
        <v>1</v>
      </c>
      <c r="O52" s="664">
        <v>66</v>
      </c>
      <c r="P52" s="677"/>
      <c r="Q52" s="665">
        <v>66</v>
      </c>
    </row>
    <row r="53" spans="1:17" ht="14.4" customHeight="1" x14ac:dyDescent="0.3">
      <c r="A53" s="660" t="s">
        <v>2163</v>
      </c>
      <c r="B53" s="661" t="s">
        <v>2209</v>
      </c>
      <c r="C53" s="661" t="s">
        <v>1975</v>
      </c>
      <c r="D53" s="661" t="s">
        <v>2220</v>
      </c>
      <c r="E53" s="661" t="s">
        <v>2221</v>
      </c>
      <c r="F53" s="664">
        <v>17</v>
      </c>
      <c r="G53" s="664">
        <v>391</v>
      </c>
      <c r="H53" s="664">
        <v>1</v>
      </c>
      <c r="I53" s="664">
        <v>23</v>
      </c>
      <c r="J53" s="664">
        <v>8</v>
      </c>
      <c r="K53" s="664">
        <v>192</v>
      </c>
      <c r="L53" s="664">
        <v>0.49104859335038364</v>
      </c>
      <c r="M53" s="664">
        <v>24</v>
      </c>
      <c r="N53" s="664">
        <v>16</v>
      </c>
      <c r="O53" s="664">
        <v>384</v>
      </c>
      <c r="P53" s="677">
        <v>0.98209718670076729</v>
      </c>
      <c r="Q53" s="665">
        <v>24</v>
      </c>
    </row>
    <row r="54" spans="1:17" ht="14.4" customHeight="1" x14ac:dyDescent="0.3">
      <c r="A54" s="660" t="s">
        <v>2163</v>
      </c>
      <c r="B54" s="661" t="s">
        <v>2209</v>
      </c>
      <c r="C54" s="661" t="s">
        <v>1975</v>
      </c>
      <c r="D54" s="661" t="s">
        <v>2222</v>
      </c>
      <c r="E54" s="661" t="s">
        <v>2223</v>
      </c>
      <c r="F54" s="664">
        <v>1</v>
      </c>
      <c r="G54" s="664">
        <v>384</v>
      </c>
      <c r="H54" s="664">
        <v>1</v>
      </c>
      <c r="I54" s="664">
        <v>384</v>
      </c>
      <c r="J54" s="664"/>
      <c r="K54" s="664"/>
      <c r="L54" s="664"/>
      <c r="M54" s="664"/>
      <c r="N54" s="664"/>
      <c r="O54" s="664"/>
      <c r="P54" s="677"/>
      <c r="Q54" s="665"/>
    </row>
    <row r="55" spans="1:17" ht="14.4" customHeight="1" x14ac:dyDescent="0.3">
      <c r="A55" s="660" t="s">
        <v>2224</v>
      </c>
      <c r="B55" s="661" t="s">
        <v>2225</v>
      </c>
      <c r="C55" s="661" t="s">
        <v>1975</v>
      </c>
      <c r="D55" s="661" t="s">
        <v>2226</v>
      </c>
      <c r="E55" s="661" t="s">
        <v>2227</v>
      </c>
      <c r="F55" s="664">
        <v>3</v>
      </c>
      <c r="G55" s="664">
        <v>81</v>
      </c>
      <c r="H55" s="664">
        <v>1</v>
      </c>
      <c r="I55" s="664">
        <v>27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2224</v>
      </c>
      <c r="B56" s="661" t="s">
        <v>2225</v>
      </c>
      <c r="C56" s="661" t="s">
        <v>1975</v>
      </c>
      <c r="D56" s="661" t="s">
        <v>2228</v>
      </c>
      <c r="E56" s="661" t="s">
        <v>2229</v>
      </c>
      <c r="F56" s="664">
        <v>3</v>
      </c>
      <c r="G56" s="664">
        <v>72</v>
      </c>
      <c r="H56" s="664">
        <v>1</v>
      </c>
      <c r="I56" s="664">
        <v>24</v>
      </c>
      <c r="J56" s="664"/>
      <c r="K56" s="664"/>
      <c r="L56" s="664"/>
      <c r="M56" s="664"/>
      <c r="N56" s="664"/>
      <c r="O56" s="664"/>
      <c r="P56" s="677"/>
      <c r="Q56" s="665"/>
    </row>
    <row r="57" spans="1:17" ht="14.4" customHeight="1" x14ac:dyDescent="0.3">
      <c r="A57" s="660" t="s">
        <v>2224</v>
      </c>
      <c r="B57" s="661" t="s">
        <v>2225</v>
      </c>
      <c r="C57" s="661" t="s">
        <v>1975</v>
      </c>
      <c r="D57" s="661" t="s">
        <v>2230</v>
      </c>
      <c r="E57" s="661" t="s">
        <v>2231</v>
      </c>
      <c r="F57" s="664">
        <v>2</v>
      </c>
      <c r="G57" s="664">
        <v>54</v>
      </c>
      <c r="H57" s="664">
        <v>1</v>
      </c>
      <c r="I57" s="664">
        <v>27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2224</v>
      </c>
      <c r="B58" s="661" t="s">
        <v>2225</v>
      </c>
      <c r="C58" s="661" t="s">
        <v>1975</v>
      </c>
      <c r="D58" s="661" t="s">
        <v>2232</v>
      </c>
      <c r="E58" s="661" t="s">
        <v>2233</v>
      </c>
      <c r="F58" s="664">
        <v>1</v>
      </c>
      <c r="G58" s="664">
        <v>27</v>
      </c>
      <c r="H58" s="664">
        <v>1</v>
      </c>
      <c r="I58" s="664">
        <v>27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2224</v>
      </c>
      <c r="B59" s="661" t="s">
        <v>2225</v>
      </c>
      <c r="C59" s="661" t="s">
        <v>1975</v>
      </c>
      <c r="D59" s="661" t="s">
        <v>2234</v>
      </c>
      <c r="E59" s="661" t="s">
        <v>2235</v>
      </c>
      <c r="F59" s="664">
        <v>2</v>
      </c>
      <c r="G59" s="664">
        <v>44</v>
      </c>
      <c r="H59" s="664">
        <v>1</v>
      </c>
      <c r="I59" s="664">
        <v>22</v>
      </c>
      <c r="J59" s="664"/>
      <c r="K59" s="664"/>
      <c r="L59" s="664"/>
      <c r="M59" s="664"/>
      <c r="N59" s="664"/>
      <c r="O59" s="664"/>
      <c r="P59" s="677"/>
      <c r="Q59" s="665"/>
    </row>
    <row r="60" spans="1:17" ht="14.4" customHeight="1" x14ac:dyDescent="0.3">
      <c r="A60" s="660" t="s">
        <v>2224</v>
      </c>
      <c r="B60" s="661" t="s">
        <v>2225</v>
      </c>
      <c r="C60" s="661" t="s">
        <v>1975</v>
      </c>
      <c r="D60" s="661" t="s">
        <v>2236</v>
      </c>
      <c r="E60" s="661" t="s">
        <v>2237</v>
      </c>
      <c r="F60" s="664"/>
      <c r="G60" s="664"/>
      <c r="H60" s="664"/>
      <c r="I60" s="664"/>
      <c r="J60" s="664"/>
      <c r="K60" s="664"/>
      <c r="L60" s="664"/>
      <c r="M60" s="664"/>
      <c r="N60" s="664">
        <v>1</v>
      </c>
      <c r="O60" s="664">
        <v>394</v>
      </c>
      <c r="P60" s="677"/>
      <c r="Q60" s="665">
        <v>394</v>
      </c>
    </row>
    <row r="61" spans="1:17" ht="14.4" customHeight="1" x14ac:dyDescent="0.3">
      <c r="A61" s="660" t="s">
        <v>2224</v>
      </c>
      <c r="B61" s="661" t="s">
        <v>2225</v>
      </c>
      <c r="C61" s="661" t="s">
        <v>1975</v>
      </c>
      <c r="D61" s="661" t="s">
        <v>2238</v>
      </c>
      <c r="E61" s="661" t="s">
        <v>2239</v>
      </c>
      <c r="F61" s="664"/>
      <c r="G61" s="664"/>
      <c r="H61" s="664"/>
      <c r="I61" s="664"/>
      <c r="J61" s="664">
        <v>4</v>
      </c>
      <c r="K61" s="664">
        <v>3948</v>
      </c>
      <c r="L61" s="664"/>
      <c r="M61" s="664">
        <v>987</v>
      </c>
      <c r="N61" s="664"/>
      <c r="O61" s="664"/>
      <c r="P61" s="677"/>
      <c r="Q61" s="665"/>
    </row>
    <row r="62" spans="1:17" ht="14.4" customHeight="1" x14ac:dyDescent="0.3">
      <c r="A62" s="660" t="s">
        <v>2224</v>
      </c>
      <c r="B62" s="661" t="s">
        <v>2225</v>
      </c>
      <c r="C62" s="661" t="s">
        <v>1975</v>
      </c>
      <c r="D62" s="661" t="s">
        <v>2240</v>
      </c>
      <c r="E62" s="661" t="s">
        <v>2241</v>
      </c>
      <c r="F62" s="664">
        <v>34</v>
      </c>
      <c r="G62" s="664">
        <v>578</v>
      </c>
      <c r="H62" s="664">
        <v>1</v>
      </c>
      <c r="I62" s="664">
        <v>17</v>
      </c>
      <c r="J62" s="664">
        <v>15</v>
      </c>
      <c r="K62" s="664">
        <v>255</v>
      </c>
      <c r="L62" s="664">
        <v>0.44117647058823528</v>
      </c>
      <c r="M62" s="664">
        <v>17</v>
      </c>
      <c r="N62" s="664">
        <v>5</v>
      </c>
      <c r="O62" s="664">
        <v>85</v>
      </c>
      <c r="P62" s="677">
        <v>0.14705882352941177</v>
      </c>
      <c r="Q62" s="665">
        <v>17</v>
      </c>
    </row>
    <row r="63" spans="1:17" ht="14.4" customHeight="1" x14ac:dyDescent="0.3">
      <c r="A63" s="660" t="s">
        <v>2224</v>
      </c>
      <c r="B63" s="661" t="s">
        <v>2225</v>
      </c>
      <c r="C63" s="661" t="s">
        <v>1975</v>
      </c>
      <c r="D63" s="661" t="s">
        <v>2242</v>
      </c>
      <c r="E63" s="661" t="s">
        <v>2243</v>
      </c>
      <c r="F63" s="664">
        <v>3</v>
      </c>
      <c r="G63" s="664">
        <v>180</v>
      </c>
      <c r="H63" s="664">
        <v>1</v>
      </c>
      <c r="I63" s="664">
        <v>60</v>
      </c>
      <c r="J63" s="664"/>
      <c r="K63" s="664"/>
      <c r="L63" s="664"/>
      <c r="M63" s="664"/>
      <c r="N63" s="664"/>
      <c r="O63" s="664"/>
      <c r="P63" s="677"/>
      <c r="Q63" s="665"/>
    </row>
    <row r="64" spans="1:17" ht="14.4" customHeight="1" x14ac:dyDescent="0.3">
      <c r="A64" s="660" t="s">
        <v>2224</v>
      </c>
      <c r="B64" s="661" t="s">
        <v>2225</v>
      </c>
      <c r="C64" s="661" t="s">
        <v>1975</v>
      </c>
      <c r="D64" s="661" t="s">
        <v>2244</v>
      </c>
      <c r="E64" s="661" t="s">
        <v>2245</v>
      </c>
      <c r="F64" s="664"/>
      <c r="G64" s="664"/>
      <c r="H64" s="664"/>
      <c r="I64" s="664"/>
      <c r="J64" s="664">
        <v>1</v>
      </c>
      <c r="K64" s="664">
        <v>1447</v>
      </c>
      <c r="L64" s="664"/>
      <c r="M64" s="664">
        <v>1447</v>
      </c>
      <c r="N64" s="664"/>
      <c r="O64" s="664"/>
      <c r="P64" s="677"/>
      <c r="Q64" s="665"/>
    </row>
    <row r="65" spans="1:17" ht="14.4" customHeight="1" x14ac:dyDescent="0.3">
      <c r="A65" s="660" t="s">
        <v>2224</v>
      </c>
      <c r="B65" s="661" t="s">
        <v>2225</v>
      </c>
      <c r="C65" s="661" t="s">
        <v>1975</v>
      </c>
      <c r="D65" s="661" t="s">
        <v>2246</v>
      </c>
      <c r="E65" s="661" t="s">
        <v>2247</v>
      </c>
      <c r="F65" s="664">
        <v>2</v>
      </c>
      <c r="G65" s="664">
        <v>1700</v>
      </c>
      <c r="H65" s="664">
        <v>1</v>
      </c>
      <c r="I65" s="664">
        <v>850</v>
      </c>
      <c r="J65" s="664"/>
      <c r="K65" s="664"/>
      <c r="L65" s="664"/>
      <c r="M65" s="664"/>
      <c r="N65" s="664">
        <v>1</v>
      </c>
      <c r="O65" s="664">
        <v>851</v>
      </c>
      <c r="P65" s="677">
        <v>0.50058823529411767</v>
      </c>
      <c r="Q65" s="665">
        <v>851</v>
      </c>
    </row>
    <row r="66" spans="1:17" ht="14.4" customHeight="1" x14ac:dyDescent="0.3">
      <c r="A66" s="660" t="s">
        <v>2224</v>
      </c>
      <c r="B66" s="661" t="s">
        <v>2225</v>
      </c>
      <c r="C66" s="661" t="s">
        <v>1975</v>
      </c>
      <c r="D66" s="661" t="s">
        <v>2248</v>
      </c>
      <c r="E66" s="661" t="s">
        <v>2249</v>
      </c>
      <c r="F66" s="664"/>
      <c r="G66" s="664"/>
      <c r="H66" s="664"/>
      <c r="I66" s="664"/>
      <c r="J66" s="664">
        <v>1</v>
      </c>
      <c r="K66" s="664">
        <v>308</v>
      </c>
      <c r="L66" s="664"/>
      <c r="M66" s="664">
        <v>308</v>
      </c>
      <c r="N66" s="664"/>
      <c r="O66" s="664"/>
      <c r="P66" s="677"/>
      <c r="Q66" s="665"/>
    </row>
    <row r="67" spans="1:17" ht="14.4" customHeight="1" x14ac:dyDescent="0.3">
      <c r="A67" s="660" t="s">
        <v>2224</v>
      </c>
      <c r="B67" s="661" t="s">
        <v>2225</v>
      </c>
      <c r="C67" s="661" t="s">
        <v>1975</v>
      </c>
      <c r="D67" s="661" t="s">
        <v>2250</v>
      </c>
      <c r="E67" s="661" t="s">
        <v>2251</v>
      </c>
      <c r="F67" s="664">
        <v>3</v>
      </c>
      <c r="G67" s="664">
        <v>1083</v>
      </c>
      <c r="H67" s="664">
        <v>1</v>
      </c>
      <c r="I67" s="664">
        <v>361</v>
      </c>
      <c r="J67" s="664">
        <v>1</v>
      </c>
      <c r="K67" s="664">
        <v>362</v>
      </c>
      <c r="L67" s="664">
        <v>0.33425669436749766</v>
      </c>
      <c r="M67" s="664">
        <v>362</v>
      </c>
      <c r="N67" s="664"/>
      <c r="O67" s="664"/>
      <c r="P67" s="677"/>
      <c r="Q67" s="665"/>
    </row>
    <row r="68" spans="1:17" ht="14.4" customHeight="1" x14ac:dyDescent="0.3">
      <c r="A68" s="660" t="s">
        <v>2224</v>
      </c>
      <c r="B68" s="661" t="s">
        <v>2225</v>
      </c>
      <c r="C68" s="661" t="s">
        <v>1975</v>
      </c>
      <c r="D68" s="661" t="s">
        <v>2252</v>
      </c>
      <c r="E68" s="661" t="s">
        <v>2253</v>
      </c>
      <c r="F68" s="664"/>
      <c r="G68" s="664"/>
      <c r="H68" s="664"/>
      <c r="I68" s="664"/>
      <c r="J68" s="664"/>
      <c r="K68" s="664"/>
      <c r="L68" s="664"/>
      <c r="M68" s="664"/>
      <c r="N68" s="664">
        <v>1</v>
      </c>
      <c r="O68" s="664">
        <v>228</v>
      </c>
      <c r="P68" s="677"/>
      <c r="Q68" s="665">
        <v>228</v>
      </c>
    </row>
    <row r="69" spans="1:17" ht="14.4" customHeight="1" x14ac:dyDescent="0.3">
      <c r="A69" s="660" t="s">
        <v>2224</v>
      </c>
      <c r="B69" s="661" t="s">
        <v>2225</v>
      </c>
      <c r="C69" s="661" t="s">
        <v>1975</v>
      </c>
      <c r="D69" s="661" t="s">
        <v>2254</v>
      </c>
      <c r="E69" s="661" t="s">
        <v>2255</v>
      </c>
      <c r="F69" s="664">
        <v>8</v>
      </c>
      <c r="G69" s="664">
        <v>4472</v>
      </c>
      <c r="H69" s="664">
        <v>1</v>
      </c>
      <c r="I69" s="664">
        <v>559</v>
      </c>
      <c r="J69" s="664">
        <v>10</v>
      </c>
      <c r="K69" s="664">
        <v>5600</v>
      </c>
      <c r="L69" s="664">
        <v>1.2522361359570662</v>
      </c>
      <c r="M69" s="664">
        <v>560</v>
      </c>
      <c r="N69" s="664">
        <v>11</v>
      </c>
      <c r="O69" s="664">
        <v>6170</v>
      </c>
      <c r="P69" s="677">
        <v>1.3796958855098389</v>
      </c>
      <c r="Q69" s="665">
        <v>560.90909090909088</v>
      </c>
    </row>
    <row r="70" spans="1:17" ht="14.4" customHeight="1" x14ac:dyDescent="0.3">
      <c r="A70" s="660" t="s">
        <v>2224</v>
      </c>
      <c r="B70" s="661" t="s">
        <v>2225</v>
      </c>
      <c r="C70" s="661" t="s">
        <v>1975</v>
      </c>
      <c r="D70" s="661" t="s">
        <v>2256</v>
      </c>
      <c r="E70" s="661" t="s">
        <v>2257</v>
      </c>
      <c r="F70" s="664">
        <v>1</v>
      </c>
      <c r="G70" s="664">
        <v>130</v>
      </c>
      <c r="H70" s="664">
        <v>1</v>
      </c>
      <c r="I70" s="664">
        <v>130</v>
      </c>
      <c r="J70" s="664">
        <v>2</v>
      </c>
      <c r="K70" s="664">
        <v>262</v>
      </c>
      <c r="L70" s="664">
        <v>2.0153846153846153</v>
      </c>
      <c r="M70" s="664">
        <v>131</v>
      </c>
      <c r="N70" s="664"/>
      <c r="O70" s="664"/>
      <c r="P70" s="677"/>
      <c r="Q70" s="665"/>
    </row>
    <row r="71" spans="1:17" ht="14.4" customHeight="1" x14ac:dyDescent="0.3">
      <c r="A71" s="660" t="s">
        <v>2224</v>
      </c>
      <c r="B71" s="661" t="s">
        <v>2225</v>
      </c>
      <c r="C71" s="661" t="s">
        <v>1975</v>
      </c>
      <c r="D71" s="661" t="s">
        <v>2258</v>
      </c>
      <c r="E71" s="661" t="s">
        <v>2259</v>
      </c>
      <c r="F71" s="664">
        <v>12</v>
      </c>
      <c r="G71" s="664">
        <v>4932</v>
      </c>
      <c r="H71" s="664">
        <v>1</v>
      </c>
      <c r="I71" s="664">
        <v>411</v>
      </c>
      <c r="J71" s="664">
        <v>2</v>
      </c>
      <c r="K71" s="664">
        <v>824</v>
      </c>
      <c r="L71" s="664">
        <v>0.16707218167072183</v>
      </c>
      <c r="M71" s="664">
        <v>412</v>
      </c>
      <c r="N71" s="664">
        <v>5</v>
      </c>
      <c r="O71" s="664">
        <v>2063</v>
      </c>
      <c r="P71" s="677">
        <v>0.41828872668288725</v>
      </c>
      <c r="Q71" s="665">
        <v>412.6</v>
      </c>
    </row>
    <row r="72" spans="1:17" ht="14.4" customHeight="1" x14ac:dyDescent="0.3">
      <c r="A72" s="660" t="s">
        <v>2224</v>
      </c>
      <c r="B72" s="661" t="s">
        <v>2225</v>
      </c>
      <c r="C72" s="661" t="s">
        <v>1975</v>
      </c>
      <c r="D72" s="661" t="s">
        <v>2260</v>
      </c>
      <c r="E72" s="661" t="s">
        <v>2261</v>
      </c>
      <c r="F72" s="664"/>
      <c r="G72" s="664"/>
      <c r="H72" s="664"/>
      <c r="I72" s="664"/>
      <c r="J72" s="664"/>
      <c r="K72" s="664"/>
      <c r="L72" s="664"/>
      <c r="M72" s="664"/>
      <c r="N72" s="664">
        <v>1</v>
      </c>
      <c r="O72" s="664">
        <v>939</v>
      </c>
      <c r="P72" s="677"/>
      <c r="Q72" s="665">
        <v>939</v>
      </c>
    </row>
    <row r="73" spans="1:17" ht="14.4" customHeight="1" x14ac:dyDescent="0.3">
      <c r="A73" s="660" t="s">
        <v>2224</v>
      </c>
      <c r="B73" s="661" t="s">
        <v>2225</v>
      </c>
      <c r="C73" s="661" t="s">
        <v>1975</v>
      </c>
      <c r="D73" s="661" t="s">
        <v>2262</v>
      </c>
      <c r="E73" s="661" t="s">
        <v>2263</v>
      </c>
      <c r="F73" s="664">
        <v>318</v>
      </c>
      <c r="G73" s="664">
        <v>124974</v>
      </c>
      <c r="H73" s="664">
        <v>1</v>
      </c>
      <c r="I73" s="664">
        <v>393</v>
      </c>
      <c r="J73" s="664">
        <v>293</v>
      </c>
      <c r="K73" s="664">
        <v>115442</v>
      </c>
      <c r="L73" s="664">
        <v>0.92372813545217403</v>
      </c>
      <c r="M73" s="664">
        <v>394</v>
      </c>
      <c r="N73" s="664">
        <v>304</v>
      </c>
      <c r="O73" s="664">
        <v>119996</v>
      </c>
      <c r="P73" s="677">
        <v>0.96016771488469599</v>
      </c>
      <c r="Q73" s="665">
        <v>394.7236842105263</v>
      </c>
    </row>
    <row r="74" spans="1:17" ht="14.4" customHeight="1" x14ac:dyDescent="0.3">
      <c r="A74" s="660" t="s">
        <v>2224</v>
      </c>
      <c r="B74" s="661" t="s">
        <v>2225</v>
      </c>
      <c r="C74" s="661" t="s">
        <v>1975</v>
      </c>
      <c r="D74" s="661" t="s">
        <v>2264</v>
      </c>
      <c r="E74" s="661" t="s">
        <v>2265</v>
      </c>
      <c r="F74" s="664">
        <v>2</v>
      </c>
      <c r="G74" s="664">
        <v>58</v>
      </c>
      <c r="H74" s="664">
        <v>1</v>
      </c>
      <c r="I74" s="664">
        <v>29</v>
      </c>
      <c r="J74" s="664"/>
      <c r="K74" s="664"/>
      <c r="L74" s="664"/>
      <c r="M74" s="664"/>
      <c r="N74" s="664"/>
      <c r="O74" s="664"/>
      <c r="P74" s="677"/>
      <c r="Q74" s="665"/>
    </row>
    <row r="75" spans="1:17" ht="14.4" customHeight="1" x14ac:dyDescent="0.3">
      <c r="A75" s="660" t="s">
        <v>2224</v>
      </c>
      <c r="B75" s="661" t="s">
        <v>2225</v>
      </c>
      <c r="C75" s="661" t="s">
        <v>1975</v>
      </c>
      <c r="D75" s="661" t="s">
        <v>2266</v>
      </c>
      <c r="E75" s="661" t="s">
        <v>2267</v>
      </c>
      <c r="F75" s="664">
        <v>3</v>
      </c>
      <c r="G75" s="664">
        <v>150</v>
      </c>
      <c r="H75" s="664">
        <v>1</v>
      </c>
      <c r="I75" s="664">
        <v>50</v>
      </c>
      <c r="J75" s="664"/>
      <c r="K75" s="664"/>
      <c r="L75" s="664"/>
      <c r="M75" s="664"/>
      <c r="N75" s="664"/>
      <c r="O75" s="664"/>
      <c r="P75" s="677"/>
      <c r="Q75" s="665"/>
    </row>
    <row r="76" spans="1:17" ht="14.4" customHeight="1" x14ac:dyDescent="0.3">
      <c r="A76" s="660" t="s">
        <v>2224</v>
      </c>
      <c r="B76" s="661" t="s">
        <v>2225</v>
      </c>
      <c r="C76" s="661" t="s">
        <v>1975</v>
      </c>
      <c r="D76" s="661" t="s">
        <v>2268</v>
      </c>
      <c r="E76" s="661" t="s">
        <v>2269</v>
      </c>
      <c r="F76" s="664">
        <v>41</v>
      </c>
      <c r="G76" s="664">
        <v>7380</v>
      </c>
      <c r="H76" s="664">
        <v>1</v>
      </c>
      <c r="I76" s="664">
        <v>180</v>
      </c>
      <c r="J76" s="664">
        <v>47</v>
      </c>
      <c r="K76" s="664">
        <v>8507</v>
      </c>
      <c r="L76" s="664">
        <v>1.152710027100271</v>
      </c>
      <c r="M76" s="664">
        <v>181</v>
      </c>
      <c r="N76" s="664">
        <v>21</v>
      </c>
      <c r="O76" s="664">
        <v>3808</v>
      </c>
      <c r="P76" s="677">
        <v>0.51598915989159888</v>
      </c>
      <c r="Q76" s="665">
        <v>181.33333333333334</v>
      </c>
    </row>
    <row r="77" spans="1:17" ht="14.4" customHeight="1" x14ac:dyDescent="0.3">
      <c r="A77" s="660" t="s">
        <v>2224</v>
      </c>
      <c r="B77" s="661" t="s">
        <v>2225</v>
      </c>
      <c r="C77" s="661" t="s">
        <v>1975</v>
      </c>
      <c r="D77" s="661" t="s">
        <v>2270</v>
      </c>
      <c r="E77" s="661" t="s">
        <v>2271</v>
      </c>
      <c r="F77" s="664">
        <v>13</v>
      </c>
      <c r="G77" s="664">
        <v>2353</v>
      </c>
      <c r="H77" s="664">
        <v>1</v>
      </c>
      <c r="I77" s="664">
        <v>181</v>
      </c>
      <c r="J77" s="664">
        <v>5</v>
      </c>
      <c r="K77" s="664">
        <v>910</v>
      </c>
      <c r="L77" s="664">
        <v>0.38674033149171272</v>
      </c>
      <c r="M77" s="664">
        <v>182</v>
      </c>
      <c r="N77" s="664">
        <v>9</v>
      </c>
      <c r="O77" s="664">
        <v>1644</v>
      </c>
      <c r="P77" s="677">
        <v>0.69868253293667659</v>
      </c>
      <c r="Q77" s="665">
        <v>182.66666666666666</v>
      </c>
    </row>
    <row r="78" spans="1:17" ht="14.4" customHeight="1" x14ac:dyDescent="0.3">
      <c r="A78" s="660" t="s">
        <v>2224</v>
      </c>
      <c r="B78" s="661" t="s">
        <v>2225</v>
      </c>
      <c r="C78" s="661" t="s">
        <v>1975</v>
      </c>
      <c r="D78" s="661" t="s">
        <v>2272</v>
      </c>
      <c r="E78" s="661" t="s">
        <v>2273</v>
      </c>
      <c r="F78" s="664"/>
      <c r="G78" s="664"/>
      <c r="H78" s="664"/>
      <c r="I78" s="664"/>
      <c r="J78" s="664">
        <v>4</v>
      </c>
      <c r="K78" s="664">
        <v>588</v>
      </c>
      <c r="L78" s="664"/>
      <c r="M78" s="664">
        <v>147</v>
      </c>
      <c r="N78" s="664">
        <v>5</v>
      </c>
      <c r="O78" s="664">
        <v>739</v>
      </c>
      <c r="P78" s="677"/>
      <c r="Q78" s="665">
        <v>147.80000000000001</v>
      </c>
    </row>
    <row r="79" spans="1:17" ht="14.4" customHeight="1" x14ac:dyDescent="0.3">
      <c r="A79" s="660" t="s">
        <v>2224</v>
      </c>
      <c r="B79" s="661" t="s">
        <v>2225</v>
      </c>
      <c r="C79" s="661" t="s">
        <v>1975</v>
      </c>
      <c r="D79" s="661" t="s">
        <v>2274</v>
      </c>
      <c r="E79" s="661" t="s">
        <v>2275</v>
      </c>
      <c r="F79" s="664">
        <v>2</v>
      </c>
      <c r="G79" s="664">
        <v>58</v>
      </c>
      <c r="H79" s="664">
        <v>1</v>
      </c>
      <c r="I79" s="664">
        <v>29</v>
      </c>
      <c r="J79" s="664"/>
      <c r="K79" s="664"/>
      <c r="L79" s="664"/>
      <c r="M79" s="664"/>
      <c r="N79" s="664"/>
      <c r="O79" s="664"/>
      <c r="P79" s="677"/>
      <c r="Q79" s="665"/>
    </row>
    <row r="80" spans="1:17" ht="14.4" customHeight="1" x14ac:dyDescent="0.3">
      <c r="A80" s="660" t="s">
        <v>2224</v>
      </c>
      <c r="B80" s="661" t="s">
        <v>2225</v>
      </c>
      <c r="C80" s="661" t="s">
        <v>1975</v>
      </c>
      <c r="D80" s="661" t="s">
        <v>2276</v>
      </c>
      <c r="E80" s="661" t="s">
        <v>2277</v>
      </c>
      <c r="F80" s="664">
        <v>3</v>
      </c>
      <c r="G80" s="664">
        <v>81</v>
      </c>
      <c r="H80" s="664">
        <v>1</v>
      </c>
      <c r="I80" s="664">
        <v>27</v>
      </c>
      <c r="J80" s="664"/>
      <c r="K80" s="664"/>
      <c r="L80" s="664"/>
      <c r="M80" s="664"/>
      <c r="N80" s="664"/>
      <c r="O80" s="664"/>
      <c r="P80" s="677"/>
      <c r="Q80" s="665"/>
    </row>
    <row r="81" spans="1:17" ht="14.4" customHeight="1" x14ac:dyDescent="0.3">
      <c r="A81" s="660" t="s">
        <v>2224</v>
      </c>
      <c r="B81" s="661" t="s">
        <v>2225</v>
      </c>
      <c r="C81" s="661" t="s">
        <v>1975</v>
      </c>
      <c r="D81" s="661" t="s">
        <v>2278</v>
      </c>
      <c r="E81" s="661" t="s">
        <v>2279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255</v>
      </c>
      <c r="P81" s="677"/>
      <c r="Q81" s="665">
        <v>255</v>
      </c>
    </row>
    <row r="82" spans="1:17" ht="14.4" customHeight="1" x14ac:dyDescent="0.3">
      <c r="A82" s="660" t="s">
        <v>2224</v>
      </c>
      <c r="B82" s="661" t="s">
        <v>2225</v>
      </c>
      <c r="C82" s="661" t="s">
        <v>1975</v>
      </c>
      <c r="D82" s="661" t="s">
        <v>2280</v>
      </c>
      <c r="E82" s="661" t="s">
        <v>2281</v>
      </c>
      <c r="F82" s="664"/>
      <c r="G82" s="664"/>
      <c r="H82" s="664"/>
      <c r="I82" s="664"/>
      <c r="J82" s="664"/>
      <c r="K82" s="664"/>
      <c r="L82" s="664"/>
      <c r="M82" s="664"/>
      <c r="N82" s="664">
        <v>1</v>
      </c>
      <c r="O82" s="664">
        <v>22</v>
      </c>
      <c r="P82" s="677"/>
      <c r="Q82" s="665">
        <v>22</v>
      </c>
    </row>
    <row r="83" spans="1:17" ht="14.4" customHeight="1" x14ac:dyDescent="0.3">
      <c r="A83" s="660" t="s">
        <v>2224</v>
      </c>
      <c r="B83" s="661" t="s">
        <v>2225</v>
      </c>
      <c r="C83" s="661" t="s">
        <v>1975</v>
      </c>
      <c r="D83" s="661" t="s">
        <v>2282</v>
      </c>
      <c r="E83" s="661" t="s">
        <v>2283</v>
      </c>
      <c r="F83" s="664">
        <v>2</v>
      </c>
      <c r="G83" s="664">
        <v>50</v>
      </c>
      <c r="H83" s="664">
        <v>1</v>
      </c>
      <c r="I83" s="664">
        <v>25</v>
      </c>
      <c r="J83" s="664"/>
      <c r="K83" s="664"/>
      <c r="L83" s="664"/>
      <c r="M83" s="664"/>
      <c r="N83" s="664"/>
      <c r="O83" s="664"/>
      <c r="P83" s="677"/>
      <c r="Q83" s="665"/>
    </row>
    <row r="84" spans="1:17" ht="14.4" customHeight="1" x14ac:dyDescent="0.3">
      <c r="A84" s="660" t="s">
        <v>2224</v>
      </c>
      <c r="B84" s="661" t="s">
        <v>2225</v>
      </c>
      <c r="C84" s="661" t="s">
        <v>1975</v>
      </c>
      <c r="D84" s="661" t="s">
        <v>2284</v>
      </c>
      <c r="E84" s="661" t="s">
        <v>2285</v>
      </c>
      <c r="F84" s="664">
        <v>348</v>
      </c>
      <c r="G84" s="664">
        <v>60204</v>
      </c>
      <c r="H84" s="664">
        <v>1</v>
      </c>
      <c r="I84" s="664">
        <v>173</v>
      </c>
      <c r="J84" s="664">
        <v>331</v>
      </c>
      <c r="K84" s="664">
        <v>57594</v>
      </c>
      <c r="L84" s="664">
        <v>0.95664739884393069</v>
      </c>
      <c r="M84" s="664">
        <v>174</v>
      </c>
      <c r="N84" s="664">
        <v>323</v>
      </c>
      <c r="O84" s="664">
        <v>56431</v>
      </c>
      <c r="P84" s="677">
        <v>0.93732974553185833</v>
      </c>
      <c r="Q84" s="665">
        <v>174.70897832817337</v>
      </c>
    </row>
    <row r="85" spans="1:17" ht="14.4" customHeight="1" x14ac:dyDescent="0.3">
      <c r="A85" s="660" t="s">
        <v>2224</v>
      </c>
      <c r="B85" s="661" t="s">
        <v>2225</v>
      </c>
      <c r="C85" s="661" t="s">
        <v>1975</v>
      </c>
      <c r="D85" s="661" t="s">
        <v>2286</v>
      </c>
      <c r="E85" s="661" t="s">
        <v>2287</v>
      </c>
      <c r="F85" s="664">
        <v>1</v>
      </c>
      <c r="G85" s="664">
        <v>15</v>
      </c>
      <c r="H85" s="664">
        <v>1</v>
      </c>
      <c r="I85" s="664">
        <v>15</v>
      </c>
      <c r="J85" s="664"/>
      <c r="K85" s="664"/>
      <c r="L85" s="664"/>
      <c r="M85" s="664"/>
      <c r="N85" s="664"/>
      <c r="O85" s="664"/>
      <c r="P85" s="677"/>
      <c r="Q85" s="665"/>
    </row>
    <row r="86" spans="1:17" ht="14.4" customHeight="1" x14ac:dyDescent="0.3">
      <c r="A86" s="660" t="s">
        <v>2224</v>
      </c>
      <c r="B86" s="661" t="s">
        <v>2225</v>
      </c>
      <c r="C86" s="661" t="s">
        <v>1975</v>
      </c>
      <c r="D86" s="661" t="s">
        <v>2288</v>
      </c>
      <c r="E86" s="661" t="s">
        <v>2289</v>
      </c>
      <c r="F86" s="664"/>
      <c r="G86" s="664"/>
      <c r="H86" s="664"/>
      <c r="I86" s="664"/>
      <c r="J86" s="664"/>
      <c r="K86" s="664"/>
      <c r="L86" s="664"/>
      <c r="M86" s="664"/>
      <c r="N86" s="664">
        <v>1</v>
      </c>
      <c r="O86" s="664">
        <v>37</v>
      </c>
      <c r="P86" s="677"/>
      <c r="Q86" s="665">
        <v>37</v>
      </c>
    </row>
    <row r="87" spans="1:17" ht="14.4" customHeight="1" x14ac:dyDescent="0.3">
      <c r="A87" s="660" t="s">
        <v>2224</v>
      </c>
      <c r="B87" s="661" t="s">
        <v>2225</v>
      </c>
      <c r="C87" s="661" t="s">
        <v>1975</v>
      </c>
      <c r="D87" s="661" t="s">
        <v>2290</v>
      </c>
      <c r="E87" s="661" t="s">
        <v>2291</v>
      </c>
      <c r="F87" s="664">
        <v>12</v>
      </c>
      <c r="G87" s="664">
        <v>7020</v>
      </c>
      <c r="H87" s="664">
        <v>1</v>
      </c>
      <c r="I87" s="664">
        <v>585</v>
      </c>
      <c r="J87" s="664">
        <v>3</v>
      </c>
      <c r="K87" s="664">
        <v>1758</v>
      </c>
      <c r="L87" s="664">
        <v>0.25042735042735043</v>
      </c>
      <c r="M87" s="664">
        <v>586</v>
      </c>
      <c r="N87" s="664">
        <v>7</v>
      </c>
      <c r="O87" s="664">
        <v>4106</v>
      </c>
      <c r="P87" s="677">
        <v>0.58490028490028489</v>
      </c>
      <c r="Q87" s="665">
        <v>586.57142857142856</v>
      </c>
    </row>
    <row r="88" spans="1:17" ht="14.4" customHeight="1" x14ac:dyDescent="0.3">
      <c r="A88" s="660" t="s">
        <v>2224</v>
      </c>
      <c r="B88" s="661" t="s">
        <v>2225</v>
      </c>
      <c r="C88" s="661" t="s">
        <v>1975</v>
      </c>
      <c r="D88" s="661" t="s">
        <v>2292</v>
      </c>
      <c r="E88" s="661" t="s">
        <v>2293</v>
      </c>
      <c r="F88" s="664"/>
      <c r="G88" s="664"/>
      <c r="H88" s="664"/>
      <c r="I88" s="664"/>
      <c r="J88" s="664"/>
      <c r="K88" s="664"/>
      <c r="L88" s="664"/>
      <c r="M88" s="664"/>
      <c r="N88" s="664">
        <v>1</v>
      </c>
      <c r="O88" s="664">
        <v>331</v>
      </c>
      <c r="P88" s="677"/>
      <c r="Q88" s="665">
        <v>331</v>
      </c>
    </row>
    <row r="89" spans="1:17" ht="14.4" customHeight="1" x14ac:dyDescent="0.3">
      <c r="A89" s="660" t="s">
        <v>2224</v>
      </c>
      <c r="B89" s="661" t="s">
        <v>2225</v>
      </c>
      <c r="C89" s="661" t="s">
        <v>1975</v>
      </c>
      <c r="D89" s="661" t="s">
        <v>2294</v>
      </c>
      <c r="E89" s="661" t="s">
        <v>2295</v>
      </c>
      <c r="F89" s="664">
        <v>3</v>
      </c>
      <c r="G89" s="664">
        <v>87</v>
      </c>
      <c r="H89" s="664">
        <v>1</v>
      </c>
      <c r="I89" s="664">
        <v>29</v>
      </c>
      <c r="J89" s="664"/>
      <c r="K89" s="664"/>
      <c r="L89" s="664"/>
      <c r="M89" s="664"/>
      <c r="N89" s="664"/>
      <c r="O89" s="664"/>
      <c r="P89" s="677"/>
      <c r="Q89" s="665"/>
    </row>
    <row r="90" spans="1:17" ht="14.4" customHeight="1" x14ac:dyDescent="0.3">
      <c r="A90" s="660" t="s">
        <v>2224</v>
      </c>
      <c r="B90" s="661" t="s">
        <v>2225</v>
      </c>
      <c r="C90" s="661" t="s">
        <v>1975</v>
      </c>
      <c r="D90" s="661" t="s">
        <v>2296</v>
      </c>
      <c r="E90" s="661" t="s">
        <v>2297</v>
      </c>
      <c r="F90" s="664">
        <v>2</v>
      </c>
      <c r="G90" s="664">
        <v>30</v>
      </c>
      <c r="H90" s="664">
        <v>1</v>
      </c>
      <c r="I90" s="664">
        <v>15</v>
      </c>
      <c r="J90" s="664">
        <v>2</v>
      </c>
      <c r="K90" s="664">
        <v>30</v>
      </c>
      <c r="L90" s="664">
        <v>1</v>
      </c>
      <c r="M90" s="664">
        <v>15</v>
      </c>
      <c r="N90" s="664">
        <v>222</v>
      </c>
      <c r="O90" s="664">
        <v>3330</v>
      </c>
      <c r="P90" s="677">
        <v>111</v>
      </c>
      <c r="Q90" s="665">
        <v>15</v>
      </c>
    </row>
    <row r="91" spans="1:17" ht="14.4" customHeight="1" x14ac:dyDescent="0.3">
      <c r="A91" s="660" t="s">
        <v>2224</v>
      </c>
      <c r="B91" s="661" t="s">
        <v>2225</v>
      </c>
      <c r="C91" s="661" t="s">
        <v>1975</v>
      </c>
      <c r="D91" s="661" t="s">
        <v>2298</v>
      </c>
      <c r="E91" s="661" t="s">
        <v>2299</v>
      </c>
      <c r="F91" s="664">
        <v>309</v>
      </c>
      <c r="G91" s="664">
        <v>5871</v>
      </c>
      <c r="H91" s="664">
        <v>1</v>
      </c>
      <c r="I91" s="664">
        <v>19</v>
      </c>
      <c r="J91" s="664">
        <v>254</v>
      </c>
      <c r="K91" s="664">
        <v>4826</v>
      </c>
      <c r="L91" s="664">
        <v>0.82200647249190939</v>
      </c>
      <c r="M91" s="664">
        <v>19</v>
      </c>
      <c r="N91" s="664">
        <v>305</v>
      </c>
      <c r="O91" s="664">
        <v>5795</v>
      </c>
      <c r="P91" s="677">
        <v>0.98705501618122982</v>
      </c>
      <c r="Q91" s="665">
        <v>19</v>
      </c>
    </row>
    <row r="92" spans="1:17" ht="14.4" customHeight="1" x14ac:dyDescent="0.3">
      <c r="A92" s="660" t="s">
        <v>2224</v>
      </c>
      <c r="B92" s="661" t="s">
        <v>2225</v>
      </c>
      <c r="C92" s="661" t="s">
        <v>1975</v>
      </c>
      <c r="D92" s="661" t="s">
        <v>2300</v>
      </c>
      <c r="E92" s="661" t="s">
        <v>2301</v>
      </c>
      <c r="F92" s="664">
        <v>316</v>
      </c>
      <c r="G92" s="664">
        <v>6320</v>
      </c>
      <c r="H92" s="664">
        <v>1</v>
      </c>
      <c r="I92" s="664">
        <v>20</v>
      </c>
      <c r="J92" s="664">
        <v>252</v>
      </c>
      <c r="K92" s="664">
        <v>5040</v>
      </c>
      <c r="L92" s="664">
        <v>0.79746835443037978</v>
      </c>
      <c r="M92" s="664">
        <v>20</v>
      </c>
      <c r="N92" s="664">
        <v>305</v>
      </c>
      <c r="O92" s="664">
        <v>6100</v>
      </c>
      <c r="P92" s="677">
        <v>0.96518987341772156</v>
      </c>
      <c r="Q92" s="665">
        <v>20</v>
      </c>
    </row>
    <row r="93" spans="1:17" ht="14.4" customHeight="1" x14ac:dyDescent="0.3">
      <c r="A93" s="660" t="s">
        <v>2224</v>
      </c>
      <c r="B93" s="661" t="s">
        <v>2225</v>
      </c>
      <c r="C93" s="661" t="s">
        <v>1975</v>
      </c>
      <c r="D93" s="661" t="s">
        <v>2302</v>
      </c>
      <c r="E93" s="661" t="s">
        <v>2303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267</v>
      </c>
      <c r="P93" s="677"/>
      <c r="Q93" s="665">
        <v>267</v>
      </c>
    </row>
    <row r="94" spans="1:17" ht="14.4" customHeight="1" x14ac:dyDescent="0.3">
      <c r="A94" s="660" t="s">
        <v>2224</v>
      </c>
      <c r="B94" s="661" t="s">
        <v>2225</v>
      </c>
      <c r="C94" s="661" t="s">
        <v>1975</v>
      </c>
      <c r="D94" s="661" t="s">
        <v>2304</v>
      </c>
      <c r="E94" s="661" t="s">
        <v>2305</v>
      </c>
      <c r="F94" s="664">
        <v>314</v>
      </c>
      <c r="G94" s="664">
        <v>82268</v>
      </c>
      <c r="H94" s="664">
        <v>1</v>
      </c>
      <c r="I94" s="664">
        <v>262</v>
      </c>
      <c r="J94" s="664">
        <v>302</v>
      </c>
      <c r="K94" s="664">
        <v>79426</v>
      </c>
      <c r="L94" s="664">
        <v>0.96545436864880629</v>
      </c>
      <c r="M94" s="664">
        <v>263</v>
      </c>
      <c r="N94" s="664">
        <v>310</v>
      </c>
      <c r="O94" s="664">
        <v>81754</v>
      </c>
      <c r="P94" s="677">
        <v>0.99375212719404871</v>
      </c>
      <c r="Q94" s="665">
        <v>263.72258064516132</v>
      </c>
    </row>
    <row r="95" spans="1:17" ht="14.4" customHeight="1" x14ac:dyDescent="0.3">
      <c r="A95" s="660" t="s">
        <v>2224</v>
      </c>
      <c r="B95" s="661" t="s">
        <v>2225</v>
      </c>
      <c r="C95" s="661" t="s">
        <v>1975</v>
      </c>
      <c r="D95" s="661" t="s">
        <v>2306</v>
      </c>
      <c r="E95" s="661" t="s">
        <v>2307</v>
      </c>
      <c r="F95" s="664"/>
      <c r="G95" s="664"/>
      <c r="H95" s="664"/>
      <c r="I95" s="664"/>
      <c r="J95" s="664"/>
      <c r="K95" s="664"/>
      <c r="L95" s="664"/>
      <c r="M95" s="664"/>
      <c r="N95" s="664">
        <v>1</v>
      </c>
      <c r="O95" s="664">
        <v>21</v>
      </c>
      <c r="P95" s="677"/>
      <c r="Q95" s="665">
        <v>21</v>
      </c>
    </row>
    <row r="96" spans="1:17" ht="14.4" customHeight="1" x14ac:dyDescent="0.3">
      <c r="A96" s="660" t="s">
        <v>2224</v>
      </c>
      <c r="B96" s="661" t="s">
        <v>2225</v>
      </c>
      <c r="C96" s="661" t="s">
        <v>1975</v>
      </c>
      <c r="D96" s="661" t="s">
        <v>2308</v>
      </c>
      <c r="E96" s="661" t="s">
        <v>2309</v>
      </c>
      <c r="F96" s="664"/>
      <c r="G96" s="664"/>
      <c r="H96" s="664"/>
      <c r="I96" s="664"/>
      <c r="J96" s="664"/>
      <c r="K96" s="664"/>
      <c r="L96" s="664"/>
      <c r="M96" s="664"/>
      <c r="N96" s="664">
        <v>2</v>
      </c>
      <c r="O96" s="664">
        <v>990</v>
      </c>
      <c r="P96" s="677"/>
      <c r="Q96" s="665">
        <v>495</v>
      </c>
    </row>
    <row r="97" spans="1:17" ht="14.4" customHeight="1" x14ac:dyDescent="0.3">
      <c r="A97" s="660" t="s">
        <v>2224</v>
      </c>
      <c r="B97" s="661" t="s">
        <v>2225</v>
      </c>
      <c r="C97" s="661" t="s">
        <v>1975</v>
      </c>
      <c r="D97" s="661" t="s">
        <v>2310</v>
      </c>
      <c r="E97" s="661" t="s">
        <v>2311</v>
      </c>
      <c r="F97" s="664"/>
      <c r="G97" s="664"/>
      <c r="H97" s="664"/>
      <c r="I97" s="664"/>
      <c r="J97" s="664">
        <v>1</v>
      </c>
      <c r="K97" s="664">
        <v>131</v>
      </c>
      <c r="L97" s="664"/>
      <c r="M97" s="664">
        <v>131</v>
      </c>
      <c r="N97" s="664"/>
      <c r="O97" s="664"/>
      <c r="P97" s="677"/>
      <c r="Q97" s="665"/>
    </row>
    <row r="98" spans="1:17" ht="14.4" customHeight="1" x14ac:dyDescent="0.3">
      <c r="A98" s="660" t="s">
        <v>2224</v>
      </c>
      <c r="B98" s="661" t="s">
        <v>2225</v>
      </c>
      <c r="C98" s="661" t="s">
        <v>1975</v>
      </c>
      <c r="D98" s="661" t="s">
        <v>2312</v>
      </c>
      <c r="E98" s="661" t="s">
        <v>2313</v>
      </c>
      <c r="F98" s="664"/>
      <c r="G98" s="664"/>
      <c r="H98" s="664"/>
      <c r="I98" s="664"/>
      <c r="J98" s="664"/>
      <c r="K98" s="664"/>
      <c r="L98" s="664"/>
      <c r="M98" s="664"/>
      <c r="N98" s="664">
        <v>1</v>
      </c>
      <c r="O98" s="664">
        <v>649</v>
      </c>
      <c r="P98" s="677"/>
      <c r="Q98" s="665">
        <v>649</v>
      </c>
    </row>
    <row r="99" spans="1:17" ht="14.4" customHeight="1" x14ac:dyDescent="0.3">
      <c r="A99" s="660" t="s">
        <v>2224</v>
      </c>
      <c r="B99" s="661" t="s">
        <v>2225</v>
      </c>
      <c r="C99" s="661" t="s">
        <v>1975</v>
      </c>
      <c r="D99" s="661" t="s">
        <v>2314</v>
      </c>
      <c r="E99" s="661" t="s">
        <v>2315</v>
      </c>
      <c r="F99" s="664"/>
      <c r="G99" s="664"/>
      <c r="H99" s="664"/>
      <c r="I99" s="664"/>
      <c r="J99" s="664">
        <v>1</v>
      </c>
      <c r="K99" s="664">
        <v>308</v>
      </c>
      <c r="L99" s="664"/>
      <c r="M99" s="664">
        <v>308</v>
      </c>
      <c r="N99" s="664"/>
      <c r="O99" s="664"/>
      <c r="P99" s="677"/>
      <c r="Q99" s="665"/>
    </row>
    <row r="100" spans="1:17" ht="14.4" customHeight="1" x14ac:dyDescent="0.3">
      <c r="A100" s="660" t="s">
        <v>2316</v>
      </c>
      <c r="B100" s="661" t="s">
        <v>2317</v>
      </c>
      <c r="C100" s="661" t="s">
        <v>1898</v>
      </c>
      <c r="D100" s="661" t="s">
        <v>1902</v>
      </c>
      <c r="E100" s="661" t="s">
        <v>988</v>
      </c>
      <c r="F100" s="664">
        <v>0.08</v>
      </c>
      <c r="G100" s="664">
        <v>866.13</v>
      </c>
      <c r="H100" s="664">
        <v>1</v>
      </c>
      <c r="I100" s="664">
        <v>10826.625</v>
      </c>
      <c r="J100" s="664"/>
      <c r="K100" s="664"/>
      <c r="L100" s="664"/>
      <c r="M100" s="664"/>
      <c r="N100" s="664"/>
      <c r="O100" s="664"/>
      <c r="P100" s="677"/>
      <c r="Q100" s="665"/>
    </row>
    <row r="101" spans="1:17" ht="14.4" customHeight="1" x14ac:dyDescent="0.3">
      <c r="A101" s="660" t="s">
        <v>2316</v>
      </c>
      <c r="B101" s="661" t="s">
        <v>2317</v>
      </c>
      <c r="C101" s="661" t="s">
        <v>1975</v>
      </c>
      <c r="D101" s="661" t="s">
        <v>2318</v>
      </c>
      <c r="E101" s="661" t="s">
        <v>2319</v>
      </c>
      <c r="F101" s="664">
        <v>1</v>
      </c>
      <c r="G101" s="664">
        <v>216</v>
      </c>
      <c r="H101" s="664">
        <v>1</v>
      </c>
      <c r="I101" s="664">
        <v>216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2316</v>
      </c>
      <c r="B102" s="661" t="s">
        <v>2317</v>
      </c>
      <c r="C102" s="661" t="s">
        <v>1975</v>
      </c>
      <c r="D102" s="661" t="s">
        <v>2320</v>
      </c>
      <c r="E102" s="661" t="s">
        <v>2321</v>
      </c>
      <c r="F102" s="664">
        <v>1</v>
      </c>
      <c r="G102" s="664">
        <v>325</v>
      </c>
      <c r="H102" s="664">
        <v>1</v>
      </c>
      <c r="I102" s="664">
        <v>325</v>
      </c>
      <c r="J102" s="664"/>
      <c r="K102" s="664"/>
      <c r="L102" s="664"/>
      <c r="M102" s="664"/>
      <c r="N102" s="664"/>
      <c r="O102" s="664"/>
      <c r="P102" s="677"/>
      <c r="Q102" s="665"/>
    </row>
    <row r="103" spans="1:17" ht="14.4" customHeight="1" x14ac:dyDescent="0.3">
      <c r="A103" s="660" t="s">
        <v>2316</v>
      </c>
      <c r="B103" s="661" t="s">
        <v>2317</v>
      </c>
      <c r="C103" s="661" t="s">
        <v>1975</v>
      </c>
      <c r="D103" s="661" t="s">
        <v>2322</v>
      </c>
      <c r="E103" s="661" t="s">
        <v>2323</v>
      </c>
      <c r="F103" s="664">
        <v>1</v>
      </c>
      <c r="G103" s="664">
        <v>172</v>
      </c>
      <c r="H103" s="664">
        <v>1</v>
      </c>
      <c r="I103" s="664">
        <v>172</v>
      </c>
      <c r="J103" s="664">
        <v>2</v>
      </c>
      <c r="K103" s="664">
        <v>346</v>
      </c>
      <c r="L103" s="664">
        <v>2.0116279069767442</v>
      </c>
      <c r="M103" s="664">
        <v>173</v>
      </c>
      <c r="N103" s="664">
        <v>1</v>
      </c>
      <c r="O103" s="664">
        <v>173</v>
      </c>
      <c r="P103" s="677">
        <v>1.0058139534883721</v>
      </c>
      <c r="Q103" s="665">
        <v>173</v>
      </c>
    </row>
    <row r="104" spans="1:17" ht="14.4" customHeight="1" x14ac:dyDescent="0.3">
      <c r="A104" s="660" t="s">
        <v>2316</v>
      </c>
      <c r="B104" s="661" t="s">
        <v>2317</v>
      </c>
      <c r="C104" s="661" t="s">
        <v>1975</v>
      </c>
      <c r="D104" s="661" t="s">
        <v>2324</v>
      </c>
      <c r="E104" s="661" t="s">
        <v>2325</v>
      </c>
      <c r="F104" s="664"/>
      <c r="G104" s="664"/>
      <c r="H104" s="664"/>
      <c r="I104" s="664"/>
      <c r="J104" s="664">
        <v>2</v>
      </c>
      <c r="K104" s="664">
        <v>3992</v>
      </c>
      <c r="L104" s="664"/>
      <c r="M104" s="664">
        <v>1996</v>
      </c>
      <c r="N104" s="664"/>
      <c r="O104" s="664"/>
      <c r="P104" s="677"/>
      <c r="Q104" s="665"/>
    </row>
    <row r="105" spans="1:17" ht="14.4" customHeight="1" x14ac:dyDescent="0.3">
      <c r="A105" s="660" t="s">
        <v>2316</v>
      </c>
      <c r="B105" s="661" t="s">
        <v>2317</v>
      </c>
      <c r="C105" s="661" t="s">
        <v>1975</v>
      </c>
      <c r="D105" s="661" t="s">
        <v>2326</v>
      </c>
      <c r="E105" s="661" t="s">
        <v>2327</v>
      </c>
      <c r="F105" s="664">
        <v>1</v>
      </c>
      <c r="G105" s="664">
        <v>149</v>
      </c>
      <c r="H105" s="664">
        <v>1</v>
      </c>
      <c r="I105" s="664">
        <v>149</v>
      </c>
      <c r="J105" s="664"/>
      <c r="K105" s="664"/>
      <c r="L105" s="664"/>
      <c r="M105" s="664"/>
      <c r="N105" s="664"/>
      <c r="O105" s="664"/>
      <c r="P105" s="677"/>
      <c r="Q105" s="665"/>
    </row>
    <row r="106" spans="1:17" ht="14.4" customHeight="1" x14ac:dyDescent="0.3">
      <c r="A106" s="660" t="s">
        <v>2316</v>
      </c>
      <c r="B106" s="661" t="s">
        <v>2317</v>
      </c>
      <c r="C106" s="661" t="s">
        <v>1975</v>
      </c>
      <c r="D106" s="661" t="s">
        <v>2328</v>
      </c>
      <c r="E106" s="661" t="s">
        <v>2329</v>
      </c>
      <c r="F106" s="664">
        <v>2</v>
      </c>
      <c r="G106" s="664">
        <v>384</v>
      </c>
      <c r="H106" s="664">
        <v>1</v>
      </c>
      <c r="I106" s="664">
        <v>192</v>
      </c>
      <c r="J106" s="664"/>
      <c r="K106" s="664"/>
      <c r="L106" s="664"/>
      <c r="M106" s="664"/>
      <c r="N106" s="664"/>
      <c r="O106" s="664"/>
      <c r="P106" s="677"/>
      <c r="Q106" s="665"/>
    </row>
    <row r="107" spans="1:17" ht="14.4" customHeight="1" x14ac:dyDescent="0.3">
      <c r="A107" s="660" t="s">
        <v>2316</v>
      </c>
      <c r="B107" s="661" t="s">
        <v>2317</v>
      </c>
      <c r="C107" s="661" t="s">
        <v>1975</v>
      </c>
      <c r="D107" s="661" t="s">
        <v>2330</v>
      </c>
      <c r="E107" s="661" t="s">
        <v>2331</v>
      </c>
      <c r="F107" s="664">
        <v>1</v>
      </c>
      <c r="G107" s="664">
        <v>2116</v>
      </c>
      <c r="H107" s="664">
        <v>1</v>
      </c>
      <c r="I107" s="664">
        <v>2116</v>
      </c>
      <c r="J107" s="664"/>
      <c r="K107" s="664"/>
      <c r="L107" s="664"/>
      <c r="M107" s="664"/>
      <c r="N107" s="664"/>
      <c r="O107" s="664"/>
      <c r="P107" s="677"/>
      <c r="Q107" s="665"/>
    </row>
    <row r="108" spans="1:17" ht="14.4" customHeight="1" x14ac:dyDescent="0.3">
      <c r="A108" s="660" t="s">
        <v>2332</v>
      </c>
      <c r="B108" s="661" t="s">
        <v>2333</v>
      </c>
      <c r="C108" s="661" t="s">
        <v>1975</v>
      </c>
      <c r="D108" s="661" t="s">
        <v>2200</v>
      </c>
      <c r="E108" s="661" t="s">
        <v>2201</v>
      </c>
      <c r="F108" s="664">
        <v>1</v>
      </c>
      <c r="G108" s="664">
        <v>46</v>
      </c>
      <c r="H108" s="664">
        <v>1</v>
      </c>
      <c r="I108" s="664">
        <v>46</v>
      </c>
      <c r="J108" s="664"/>
      <c r="K108" s="664"/>
      <c r="L108" s="664"/>
      <c r="M108" s="664"/>
      <c r="N108" s="664"/>
      <c r="O108" s="664"/>
      <c r="P108" s="677"/>
      <c r="Q108" s="665"/>
    </row>
    <row r="109" spans="1:17" ht="14.4" customHeight="1" x14ac:dyDescent="0.3">
      <c r="A109" s="660" t="s">
        <v>2332</v>
      </c>
      <c r="B109" s="661" t="s">
        <v>2333</v>
      </c>
      <c r="C109" s="661" t="s">
        <v>1975</v>
      </c>
      <c r="D109" s="661" t="s">
        <v>2334</v>
      </c>
      <c r="E109" s="661" t="s">
        <v>2335</v>
      </c>
      <c r="F109" s="664">
        <v>1</v>
      </c>
      <c r="G109" s="664">
        <v>135</v>
      </c>
      <c r="H109" s="664">
        <v>1</v>
      </c>
      <c r="I109" s="664">
        <v>135</v>
      </c>
      <c r="J109" s="664"/>
      <c r="K109" s="664"/>
      <c r="L109" s="664"/>
      <c r="M109" s="664"/>
      <c r="N109" s="664"/>
      <c r="O109" s="664"/>
      <c r="P109" s="677"/>
      <c r="Q109" s="665"/>
    </row>
    <row r="110" spans="1:17" ht="14.4" customHeight="1" x14ac:dyDescent="0.3">
      <c r="A110" s="660" t="s">
        <v>2332</v>
      </c>
      <c r="B110" s="661" t="s">
        <v>2333</v>
      </c>
      <c r="C110" s="661" t="s">
        <v>1975</v>
      </c>
      <c r="D110" s="661" t="s">
        <v>2336</v>
      </c>
      <c r="E110" s="661" t="s">
        <v>2337</v>
      </c>
      <c r="F110" s="664"/>
      <c r="G110" s="664"/>
      <c r="H110" s="664"/>
      <c r="I110" s="664"/>
      <c r="J110" s="664">
        <v>5</v>
      </c>
      <c r="K110" s="664">
        <v>2285</v>
      </c>
      <c r="L110" s="664"/>
      <c r="M110" s="664">
        <v>457</v>
      </c>
      <c r="N110" s="664"/>
      <c r="O110" s="664"/>
      <c r="P110" s="677"/>
      <c r="Q110" s="665"/>
    </row>
    <row r="111" spans="1:17" ht="14.4" customHeight="1" x14ac:dyDescent="0.3">
      <c r="A111" s="660" t="s">
        <v>2332</v>
      </c>
      <c r="B111" s="661" t="s">
        <v>2333</v>
      </c>
      <c r="C111" s="661" t="s">
        <v>1975</v>
      </c>
      <c r="D111" s="661" t="s">
        <v>2338</v>
      </c>
      <c r="E111" s="661" t="s">
        <v>2339</v>
      </c>
      <c r="F111" s="664">
        <v>4</v>
      </c>
      <c r="G111" s="664">
        <v>312</v>
      </c>
      <c r="H111" s="664">
        <v>1</v>
      </c>
      <c r="I111" s="664">
        <v>78</v>
      </c>
      <c r="J111" s="664">
        <v>24</v>
      </c>
      <c r="K111" s="664">
        <v>1896</v>
      </c>
      <c r="L111" s="664">
        <v>6.0769230769230766</v>
      </c>
      <c r="M111" s="664">
        <v>79</v>
      </c>
      <c r="N111" s="664"/>
      <c r="O111" s="664"/>
      <c r="P111" s="677"/>
      <c r="Q111" s="665"/>
    </row>
    <row r="112" spans="1:17" ht="14.4" customHeight="1" x14ac:dyDescent="0.3">
      <c r="A112" s="660" t="s">
        <v>2332</v>
      </c>
      <c r="B112" s="661" t="s">
        <v>2333</v>
      </c>
      <c r="C112" s="661" t="s">
        <v>1975</v>
      </c>
      <c r="D112" s="661" t="s">
        <v>2340</v>
      </c>
      <c r="E112" s="661" t="s">
        <v>2341</v>
      </c>
      <c r="F112" s="664">
        <v>1</v>
      </c>
      <c r="G112" s="664">
        <v>166</v>
      </c>
      <c r="H112" s="664">
        <v>1</v>
      </c>
      <c r="I112" s="664">
        <v>166</v>
      </c>
      <c r="J112" s="664">
        <v>3</v>
      </c>
      <c r="K112" s="664">
        <v>501</v>
      </c>
      <c r="L112" s="664">
        <v>3.0180722891566263</v>
      </c>
      <c r="M112" s="664">
        <v>167</v>
      </c>
      <c r="N112" s="664"/>
      <c r="O112" s="664"/>
      <c r="P112" s="677"/>
      <c r="Q112" s="665"/>
    </row>
    <row r="113" spans="1:17" ht="14.4" customHeight="1" x14ac:dyDescent="0.3">
      <c r="A113" s="660" t="s">
        <v>2342</v>
      </c>
      <c r="B113" s="661" t="s">
        <v>2343</v>
      </c>
      <c r="C113" s="661" t="s">
        <v>1975</v>
      </c>
      <c r="D113" s="661" t="s">
        <v>2344</v>
      </c>
      <c r="E113" s="661" t="s">
        <v>2345</v>
      </c>
      <c r="F113" s="664"/>
      <c r="G113" s="664"/>
      <c r="H113" s="664"/>
      <c r="I113" s="664"/>
      <c r="J113" s="664">
        <v>1</v>
      </c>
      <c r="K113" s="664">
        <v>159</v>
      </c>
      <c r="L113" s="664"/>
      <c r="M113" s="664">
        <v>159</v>
      </c>
      <c r="N113" s="664"/>
      <c r="O113" s="664"/>
      <c r="P113" s="677"/>
      <c r="Q113" s="665"/>
    </row>
    <row r="114" spans="1:17" ht="14.4" customHeight="1" x14ac:dyDescent="0.3">
      <c r="A114" s="660" t="s">
        <v>2342</v>
      </c>
      <c r="B114" s="661" t="s">
        <v>2343</v>
      </c>
      <c r="C114" s="661" t="s">
        <v>1975</v>
      </c>
      <c r="D114" s="661" t="s">
        <v>2346</v>
      </c>
      <c r="E114" s="661" t="s">
        <v>2347</v>
      </c>
      <c r="F114" s="664"/>
      <c r="G114" s="664"/>
      <c r="H114" s="664"/>
      <c r="I114" s="664"/>
      <c r="J114" s="664">
        <v>1</v>
      </c>
      <c r="K114" s="664">
        <v>39</v>
      </c>
      <c r="L114" s="664"/>
      <c r="M114" s="664">
        <v>39</v>
      </c>
      <c r="N114" s="664"/>
      <c r="O114" s="664"/>
      <c r="P114" s="677"/>
      <c r="Q114" s="665"/>
    </row>
    <row r="115" spans="1:17" ht="14.4" customHeight="1" x14ac:dyDescent="0.3">
      <c r="A115" s="660" t="s">
        <v>2342</v>
      </c>
      <c r="B115" s="661" t="s">
        <v>2343</v>
      </c>
      <c r="C115" s="661" t="s">
        <v>1975</v>
      </c>
      <c r="D115" s="661" t="s">
        <v>2348</v>
      </c>
      <c r="E115" s="661" t="s">
        <v>2349</v>
      </c>
      <c r="F115" s="664">
        <v>1</v>
      </c>
      <c r="G115" s="664">
        <v>95</v>
      </c>
      <c r="H115" s="664">
        <v>1</v>
      </c>
      <c r="I115" s="664">
        <v>95</v>
      </c>
      <c r="J115" s="664"/>
      <c r="K115" s="664"/>
      <c r="L115" s="664"/>
      <c r="M115" s="664"/>
      <c r="N115" s="664"/>
      <c r="O115" s="664"/>
      <c r="P115" s="677"/>
      <c r="Q115" s="665"/>
    </row>
    <row r="116" spans="1:17" ht="14.4" customHeight="1" x14ac:dyDescent="0.3">
      <c r="A116" s="660" t="s">
        <v>2342</v>
      </c>
      <c r="B116" s="661" t="s">
        <v>2343</v>
      </c>
      <c r="C116" s="661" t="s">
        <v>1975</v>
      </c>
      <c r="D116" s="661" t="s">
        <v>2350</v>
      </c>
      <c r="E116" s="661" t="s">
        <v>2351</v>
      </c>
      <c r="F116" s="664"/>
      <c r="G116" s="664"/>
      <c r="H116" s="664"/>
      <c r="I116" s="664"/>
      <c r="J116" s="664"/>
      <c r="K116" s="664"/>
      <c r="L116" s="664"/>
      <c r="M116" s="664"/>
      <c r="N116" s="664">
        <v>3</v>
      </c>
      <c r="O116" s="664">
        <v>1461</v>
      </c>
      <c r="P116" s="677"/>
      <c r="Q116" s="665">
        <v>487</v>
      </c>
    </row>
    <row r="117" spans="1:17" ht="14.4" customHeight="1" x14ac:dyDescent="0.3">
      <c r="A117" s="660" t="s">
        <v>2352</v>
      </c>
      <c r="B117" s="661" t="s">
        <v>2353</v>
      </c>
      <c r="C117" s="661" t="s">
        <v>1975</v>
      </c>
      <c r="D117" s="661" t="s">
        <v>2354</v>
      </c>
      <c r="E117" s="661" t="s">
        <v>2355</v>
      </c>
      <c r="F117" s="664"/>
      <c r="G117" s="664"/>
      <c r="H117" s="664"/>
      <c r="I117" s="664"/>
      <c r="J117" s="664"/>
      <c r="K117" s="664"/>
      <c r="L117" s="664"/>
      <c r="M117" s="664"/>
      <c r="N117" s="664">
        <v>1</v>
      </c>
      <c r="O117" s="664">
        <v>172</v>
      </c>
      <c r="P117" s="677"/>
      <c r="Q117" s="665">
        <v>172</v>
      </c>
    </row>
    <row r="118" spans="1:17" ht="14.4" customHeight="1" x14ac:dyDescent="0.3">
      <c r="A118" s="660" t="s">
        <v>2352</v>
      </c>
      <c r="B118" s="661" t="s">
        <v>2353</v>
      </c>
      <c r="C118" s="661" t="s">
        <v>1975</v>
      </c>
      <c r="D118" s="661" t="s">
        <v>2356</v>
      </c>
      <c r="E118" s="661" t="s">
        <v>2357</v>
      </c>
      <c r="F118" s="664"/>
      <c r="G118" s="664"/>
      <c r="H118" s="664"/>
      <c r="I118" s="664"/>
      <c r="J118" s="664"/>
      <c r="K118" s="664"/>
      <c r="L118" s="664"/>
      <c r="M118" s="664"/>
      <c r="N118" s="664">
        <v>1</v>
      </c>
      <c r="O118" s="664">
        <v>349</v>
      </c>
      <c r="P118" s="677"/>
      <c r="Q118" s="665">
        <v>349</v>
      </c>
    </row>
    <row r="119" spans="1:17" ht="14.4" customHeight="1" x14ac:dyDescent="0.3">
      <c r="A119" s="660" t="s">
        <v>2352</v>
      </c>
      <c r="B119" s="661" t="s">
        <v>2353</v>
      </c>
      <c r="C119" s="661" t="s">
        <v>1975</v>
      </c>
      <c r="D119" s="661" t="s">
        <v>1327</v>
      </c>
      <c r="E119" s="661" t="s">
        <v>2358</v>
      </c>
      <c r="F119" s="664"/>
      <c r="G119" s="664"/>
      <c r="H119" s="664"/>
      <c r="I119" s="664"/>
      <c r="J119" s="664"/>
      <c r="K119" s="664"/>
      <c r="L119" s="664"/>
      <c r="M119" s="664"/>
      <c r="N119" s="664">
        <v>1</v>
      </c>
      <c r="O119" s="664">
        <v>545</v>
      </c>
      <c r="P119" s="677"/>
      <c r="Q119" s="665">
        <v>545</v>
      </c>
    </row>
    <row r="120" spans="1:17" ht="14.4" customHeight="1" x14ac:dyDescent="0.3">
      <c r="A120" s="660" t="s">
        <v>2352</v>
      </c>
      <c r="B120" s="661" t="s">
        <v>2353</v>
      </c>
      <c r="C120" s="661" t="s">
        <v>1975</v>
      </c>
      <c r="D120" s="661" t="s">
        <v>2359</v>
      </c>
      <c r="E120" s="661" t="s">
        <v>2360</v>
      </c>
      <c r="F120" s="664"/>
      <c r="G120" s="664"/>
      <c r="H120" s="664"/>
      <c r="I120" s="664"/>
      <c r="J120" s="664"/>
      <c r="K120" s="664"/>
      <c r="L120" s="664"/>
      <c r="M120" s="664"/>
      <c r="N120" s="664">
        <v>1</v>
      </c>
      <c r="O120" s="664">
        <v>344</v>
      </c>
      <c r="P120" s="677"/>
      <c r="Q120" s="665">
        <v>344</v>
      </c>
    </row>
    <row r="121" spans="1:17" ht="14.4" customHeight="1" x14ac:dyDescent="0.3">
      <c r="A121" s="660" t="s">
        <v>2352</v>
      </c>
      <c r="B121" s="661" t="s">
        <v>2353</v>
      </c>
      <c r="C121" s="661" t="s">
        <v>1975</v>
      </c>
      <c r="D121" s="661" t="s">
        <v>2361</v>
      </c>
      <c r="E121" s="661" t="s">
        <v>2362</v>
      </c>
      <c r="F121" s="664"/>
      <c r="G121" s="664"/>
      <c r="H121" s="664"/>
      <c r="I121" s="664"/>
      <c r="J121" s="664"/>
      <c r="K121" s="664"/>
      <c r="L121" s="664"/>
      <c r="M121" s="664"/>
      <c r="N121" s="664">
        <v>1</v>
      </c>
      <c r="O121" s="664">
        <v>110</v>
      </c>
      <c r="P121" s="677"/>
      <c r="Q121" s="665">
        <v>110</v>
      </c>
    </row>
    <row r="122" spans="1:17" ht="14.4" customHeight="1" x14ac:dyDescent="0.3">
      <c r="A122" s="660" t="s">
        <v>2352</v>
      </c>
      <c r="B122" s="661" t="s">
        <v>2353</v>
      </c>
      <c r="C122" s="661" t="s">
        <v>1975</v>
      </c>
      <c r="D122" s="661" t="s">
        <v>2363</v>
      </c>
      <c r="E122" s="661" t="s">
        <v>2364</v>
      </c>
      <c r="F122" s="664"/>
      <c r="G122" s="664"/>
      <c r="H122" s="664"/>
      <c r="I122" s="664"/>
      <c r="J122" s="664"/>
      <c r="K122" s="664"/>
      <c r="L122" s="664"/>
      <c r="M122" s="664"/>
      <c r="N122" s="664">
        <v>1</v>
      </c>
      <c r="O122" s="664">
        <v>204</v>
      </c>
      <c r="P122" s="677"/>
      <c r="Q122" s="665">
        <v>204</v>
      </c>
    </row>
    <row r="123" spans="1:17" ht="14.4" customHeight="1" x14ac:dyDescent="0.3">
      <c r="A123" s="660" t="s">
        <v>2352</v>
      </c>
      <c r="B123" s="661" t="s">
        <v>2353</v>
      </c>
      <c r="C123" s="661" t="s">
        <v>1975</v>
      </c>
      <c r="D123" s="661" t="s">
        <v>2365</v>
      </c>
      <c r="E123" s="661" t="s">
        <v>2366</v>
      </c>
      <c r="F123" s="664"/>
      <c r="G123" s="664"/>
      <c r="H123" s="664"/>
      <c r="I123" s="664"/>
      <c r="J123" s="664"/>
      <c r="K123" s="664"/>
      <c r="L123" s="664"/>
      <c r="M123" s="664"/>
      <c r="N123" s="664">
        <v>1</v>
      </c>
      <c r="O123" s="664">
        <v>38</v>
      </c>
      <c r="P123" s="677"/>
      <c r="Q123" s="665">
        <v>38</v>
      </c>
    </row>
    <row r="124" spans="1:17" ht="14.4" customHeight="1" x14ac:dyDescent="0.3">
      <c r="A124" s="660" t="s">
        <v>2352</v>
      </c>
      <c r="B124" s="661" t="s">
        <v>2353</v>
      </c>
      <c r="C124" s="661" t="s">
        <v>1975</v>
      </c>
      <c r="D124" s="661" t="s">
        <v>2367</v>
      </c>
      <c r="E124" s="661" t="s">
        <v>2368</v>
      </c>
      <c r="F124" s="664"/>
      <c r="G124" s="664"/>
      <c r="H124" s="664"/>
      <c r="I124" s="664"/>
      <c r="J124" s="664"/>
      <c r="K124" s="664"/>
      <c r="L124" s="664"/>
      <c r="M124" s="664"/>
      <c r="N124" s="664">
        <v>1</v>
      </c>
      <c r="O124" s="664">
        <v>473</v>
      </c>
      <c r="P124" s="677"/>
      <c r="Q124" s="665">
        <v>473</v>
      </c>
    </row>
    <row r="125" spans="1:17" ht="14.4" customHeight="1" thickBot="1" x14ac:dyDescent="0.35">
      <c r="A125" s="666" t="s">
        <v>2352</v>
      </c>
      <c r="B125" s="667" t="s">
        <v>2353</v>
      </c>
      <c r="C125" s="667" t="s">
        <v>1975</v>
      </c>
      <c r="D125" s="667" t="s">
        <v>2369</v>
      </c>
      <c r="E125" s="667" t="s">
        <v>2370</v>
      </c>
      <c r="F125" s="670"/>
      <c r="G125" s="670"/>
      <c r="H125" s="670"/>
      <c r="I125" s="670"/>
      <c r="J125" s="670"/>
      <c r="K125" s="670"/>
      <c r="L125" s="670"/>
      <c r="M125" s="670"/>
      <c r="N125" s="670">
        <v>1</v>
      </c>
      <c r="O125" s="670">
        <v>166</v>
      </c>
      <c r="P125" s="678"/>
      <c r="Q125" s="671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2189</v>
      </c>
      <c r="D3" s="197">
        <f>SUBTOTAL(9,D6:D1048576)</f>
        <v>1898</v>
      </c>
      <c r="E3" s="197">
        <f>SUBTOTAL(9,E6:E1048576)</f>
        <v>2025</v>
      </c>
      <c r="F3" s="198">
        <f>IF(OR(E3=0,C3=0),"",E3/C3)</f>
        <v>0.92507994518044767</v>
      </c>
      <c r="G3" s="452">
        <f>SUBTOTAL(9,G6:G1048576)</f>
        <v>1955.4038999999998</v>
      </c>
      <c r="H3" s="453">
        <f>SUBTOTAL(9,H6:H1048576)</f>
        <v>1717.9155000000001</v>
      </c>
      <c r="I3" s="453">
        <f>SUBTOTAL(9,I6:I1048576)</f>
        <v>1833.2351999999996</v>
      </c>
      <c r="J3" s="198">
        <f>IF(OR(I3=0,G3=0),"",I3/G3)</f>
        <v>0.93752252411893</v>
      </c>
      <c r="K3" s="452">
        <f>SUBTOTAL(9,K6:K1048576)</f>
        <v>87.56</v>
      </c>
      <c r="L3" s="453">
        <f>SUBTOTAL(9,L6:L1048576)</f>
        <v>75.92</v>
      </c>
      <c r="M3" s="453">
        <f>SUBTOTAL(9,M6:M1048576)</f>
        <v>81</v>
      </c>
      <c r="N3" s="199">
        <f>IF(OR(M3=0,E3=0),"",M3/E3)</f>
        <v>0.04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0"/>
      <c r="B5" s="901"/>
      <c r="C5" s="906">
        <v>2012</v>
      </c>
      <c r="D5" s="906">
        <v>2013</v>
      </c>
      <c r="E5" s="906">
        <v>2014</v>
      </c>
      <c r="F5" s="907" t="s">
        <v>2</v>
      </c>
      <c r="G5" s="914">
        <v>2012</v>
      </c>
      <c r="H5" s="906">
        <v>2013</v>
      </c>
      <c r="I5" s="906">
        <v>2014</v>
      </c>
      <c r="J5" s="907" t="s">
        <v>2</v>
      </c>
      <c r="K5" s="914">
        <v>2012</v>
      </c>
      <c r="L5" s="906">
        <v>2013</v>
      </c>
      <c r="M5" s="906">
        <v>2014</v>
      </c>
      <c r="N5" s="915" t="s">
        <v>93</v>
      </c>
    </row>
    <row r="6" spans="1:14" ht="14.4" customHeight="1" x14ac:dyDescent="0.3">
      <c r="A6" s="902" t="s">
        <v>2134</v>
      </c>
      <c r="B6" s="904" t="s">
        <v>2372</v>
      </c>
      <c r="C6" s="908">
        <v>2189</v>
      </c>
      <c r="D6" s="909">
        <v>1898</v>
      </c>
      <c r="E6" s="909">
        <v>2025</v>
      </c>
      <c r="F6" s="912">
        <v>0.92507994518044767</v>
      </c>
      <c r="G6" s="908">
        <v>1955.4038999999998</v>
      </c>
      <c r="H6" s="909">
        <v>1717.9155000000001</v>
      </c>
      <c r="I6" s="909">
        <v>1833.2351999999996</v>
      </c>
      <c r="J6" s="912">
        <v>0.93752252411893</v>
      </c>
      <c r="K6" s="908">
        <v>87.56</v>
      </c>
      <c r="L6" s="909">
        <v>75.92</v>
      </c>
      <c r="M6" s="909">
        <v>81</v>
      </c>
      <c r="N6" s="916">
        <v>40</v>
      </c>
    </row>
    <row r="7" spans="1:14" ht="14.4" customHeight="1" thickBot="1" x14ac:dyDescent="0.35">
      <c r="A7" s="903" t="s">
        <v>2148</v>
      </c>
      <c r="B7" s="905" t="s">
        <v>2372</v>
      </c>
      <c r="C7" s="910">
        <v>0</v>
      </c>
      <c r="D7" s="911"/>
      <c r="E7" s="911"/>
      <c r="F7" s="913"/>
      <c r="G7" s="910">
        <v>0</v>
      </c>
      <c r="H7" s="911"/>
      <c r="I7" s="911"/>
      <c r="J7" s="913"/>
      <c r="K7" s="910">
        <v>0</v>
      </c>
      <c r="L7" s="911"/>
      <c r="M7" s="911"/>
      <c r="N7" s="917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0.93656322196781983</v>
      </c>
      <c r="C4" s="331">
        <f t="shared" ref="C4:M4" si="0">(C10+C8)/C6</f>
        <v>0.86405951817374449</v>
      </c>
      <c r="D4" s="331">
        <f t="shared" si="0"/>
        <v>0.91800201808871296</v>
      </c>
      <c r="E4" s="331">
        <f t="shared" si="0"/>
        <v>0.9594848605674936</v>
      </c>
      <c r="F4" s="331">
        <f t="shared" si="0"/>
        <v>0.97357192022868055</v>
      </c>
      <c r="G4" s="331">
        <f t="shared" si="0"/>
        <v>1.0121265474585051</v>
      </c>
      <c r="H4" s="331">
        <f t="shared" si="0"/>
        <v>1.0009654228912819</v>
      </c>
      <c r="I4" s="331">
        <f t="shared" si="0"/>
        <v>0.99570306029310973</v>
      </c>
      <c r="J4" s="331">
        <f t="shared" si="0"/>
        <v>0.96591128456030495</v>
      </c>
      <c r="K4" s="331">
        <f t="shared" si="0"/>
        <v>0.95712973433119286</v>
      </c>
      <c r="L4" s="331">
        <f t="shared" si="0"/>
        <v>0.95170285666067034</v>
      </c>
      <c r="M4" s="331">
        <f t="shared" si="0"/>
        <v>0.94251993861854166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6462.0997900000302</v>
      </c>
      <c r="C5" s="331">
        <f>IF(ISERROR(VLOOKUP($A5,'Man Tab'!$A:$Q,COLUMN()+2,0)),0,VLOOKUP($A5,'Man Tab'!$A:$Q,COLUMN()+2,0))</f>
        <v>7070.9552299999996</v>
      </c>
      <c r="D5" s="331">
        <f>IF(ISERROR(VLOOKUP($A5,'Man Tab'!$A:$Q,COLUMN()+2,0)),0,VLOOKUP($A5,'Man Tab'!$A:$Q,COLUMN()+2,0))</f>
        <v>6352.4731599999996</v>
      </c>
      <c r="E5" s="331">
        <f>IF(ISERROR(VLOOKUP($A5,'Man Tab'!$A:$Q,COLUMN()+2,0)),0,VLOOKUP($A5,'Man Tab'!$A:$Q,COLUMN()+2,0))</f>
        <v>6268.0340399999995</v>
      </c>
      <c r="F5" s="331">
        <f>IF(ISERROR(VLOOKUP($A5,'Man Tab'!$A:$Q,COLUMN()+2,0)),0,VLOOKUP($A5,'Man Tab'!$A:$Q,COLUMN()+2,0))</f>
        <v>5664.5966200000003</v>
      </c>
      <c r="G5" s="331">
        <f>IF(ISERROR(VLOOKUP($A5,'Man Tab'!$A:$Q,COLUMN()+2,0)),0,VLOOKUP($A5,'Man Tab'!$A:$Q,COLUMN()+2,0))</f>
        <v>5682.2279399999998</v>
      </c>
      <c r="H5" s="331">
        <f>IF(ISERROR(VLOOKUP($A5,'Man Tab'!$A:$Q,COLUMN()+2,0)),0,VLOOKUP($A5,'Man Tab'!$A:$Q,COLUMN()+2,0))</f>
        <v>6178.6065200000003</v>
      </c>
      <c r="I5" s="331">
        <f>IF(ISERROR(VLOOKUP($A5,'Man Tab'!$A:$Q,COLUMN()+2,0)),0,VLOOKUP($A5,'Man Tab'!$A:$Q,COLUMN()+2,0))</f>
        <v>5537.8364499999998</v>
      </c>
      <c r="J5" s="331">
        <f>IF(ISERROR(VLOOKUP($A5,'Man Tab'!$A:$Q,COLUMN()+2,0)),0,VLOOKUP($A5,'Man Tab'!$A:$Q,COLUMN()+2,0))</f>
        <v>7874.3191800000004</v>
      </c>
      <c r="K5" s="331">
        <f>IF(ISERROR(VLOOKUP($A5,'Man Tab'!$A:$Q,COLUMN()+2,0)),0,VLOOKUP($A5,'Man Tab'!$A:$Q,COLUMN()+2,0))</f>
        <v>5983.3892800000003</v>
      </c>
      <c r="L5" s="331">
        <f>IF(ISERROR(VLOOKUP($A5,'Man Tab'!$A:$Q,COLUMN()+2,0)),0,VLOOKUP($A5,'Man Tab'!$A:$Q,COLUMN()+2,0))</f>
        <v>6827.5047800000002</v>
      </c>
      <c r="M5" s="331">
        <f>IF(ISERROR(VLOOKUP($A5,'Man Tab'!$A:$Q,COLUMN()+2,0)),0,VLOOKUP($A5,'Man Tab'!$A:$Q,COLUMN()+2,0))</f>
        <v>5664.3796199999997</v>
      </c>
    </row>
    <row r="6" spans="1:13" ht="14.4" customHeight="1" x14ac:dyDescent="0.3">
      <c r="A6" s="332" t="s">
        <v>98</v>
      </c>
      <c r="B6" s="333">
        <f>B5</f>
        <v>6462.0997900000302</v>
      </c>
      <c r="C6" s="333">
        <f t="shared" ref="C6:M6" si="1">C5+B6</f>
        <v>13533.055020000029</v>
      </c>
      <c r="D6" s="333">
        <f t="shared" si="1"/>
        <v>19885.52818000003</v>
      </c>
      <c r="E6" s="333">
        <f t="shared" si="1"/>
        <v>26153.562220000029</v>
      </c>
      <c r="F6" s="333">
        <f t="shared" si="1"/>
        <v>31818.158840000029</v>
      </c>
      <c r="G6" s="333">
        <f t="shared" si="1"/>
        <v>37500.38678000003</v>
      </c>
      <c r="H6" s="333">
        <f t="shared" si="1"/>
        <v>43678.993300000031</v>
      </c>
      <c r="I6" s="333">
        <f t="shared" si="1"/>
        <v>49216.829750000034</v>
      </c>
      <c r="J6" s="333">
        <f t="shared" si="1"/>
        <v>57091.148930000032</v>
      </c>
      <c r="K6" s="333">
        <f t="shared" si="1"/>
        <v>63074.538210000035</v>
      </c>
      <c r="L6" s="333">
        <f t="shared" si="1"/>
        <v>69902.042990000031</v>
      </c>
      <c r="M6" s="333">
        <f t="shared" si="1"/>
        <v>75566.422610000038</v>
      </c>
    </row>
    <row r="7" spans="1:13" ht="14.4" customHeight="1" x14ac:dyDescent="0.3">
      <c r="A7" s="332" t="s">
        <v>127</v>
      </c>
      <c r="B7" s="332">
        <v>17.207999999999998</v>
      </c>
      <c r="C7" s="332">
        <v>29.100999999999999</v>
      </c>
      <c r="D7" s="332">
        <v>52.55</v>
      </c>
      <c r="E7" s="332">
        <v>84.846999999999994</v>
      </c>
      <c r="F7" s="332">
        <v>96.617999999999995</v>
      </c>
      <c r="G7" s="332">
        <v>133.93199999999999</v>
      </c>
      <c r="H7" s="332">
        <v>159.68899999999999</v>
      </c>
      <c r="I7" s="332">
        <v>174.465</v>
      </c>
      <c r="J7" s="332">
        <v>182.49100000000001</v>
      </c>
      <c r="K7" s="332">
        <v>199.99</v>
      </c>
      <c r="L7" s="332">
        <v>223.85</v>
      </c>
      <c r="M7" s="332">
        <v>244.19</v>
      </c>
    </row>
    <row r="8" spans="1:13" ht="14.4" customHeight="1" x14ac:dyDescent="0.3">
      <c r="A8" s="332" t="s">
        <v>99</v>
      </c>
      <c r="B8" s="333">
        <f>B7*30</f>
        <v>516.24</v>
      </c>
      <c r="C8" s="333">
        <f t="shared" ref="C8:M8" si="2">C7*30</f>
        <v>873.03</v>
      </c>
      <c r="D8" s="333">
        <f t="shared" si="2"/>
        <v>1576.5</v>
      </c>
      <c r="E8" s="333">
        <f t="shared" si="2"/>
        <v>2545.41</v>
      </c>
      <c r="F8" s="333">
        <f t="shared" si="2"/>
        <v>2898.54</v>
      </c>
      <c r="G8" s="333">
        <f t="shared" si="2"/>
        <v>4017.9599999999996</v>
      </c>
      <c r="H8" s="333">
        <f t="shared" si="2"/>
        <v>4790.67</v>
      </c>
      <c r="I8" s="333">
        <f t="shared" si="2"/>
        <v>5233.95</v>
      </c>
      <c r="J8" s="333">
        <f t="shared" si="2"/>
        <v>5474.7300000000005</v>
      </c>
      <c r="K8" s="333">
        <f t="shared" si="2"/>
        <v>5999.7000000000007</v>
      </c>
      <c r="L8" s="333">
        <f t="shared" si="2"/>
        <v>6715.5</v>
      </c>
      <c r="M8" s="333">
        <f t="shared" si="2"/>
        <v>7325.7</v>
      </c>
    </row>
    <row r="9" spans="1:13" ht="14.4" customHeight="1" x14ac:dyDescent="0.3">
      <c r="A9" s="332" t="s">
        <v>128</v>
      </c>
      <c r="B9" s="332">
        <v>5535925</v>
      </c>
      <c r="C9" s="332">
        <v>5284410</v>
      </c>
      <c r="D9" s="332">
        <v>5858120</v>
      </c>
      <c r="E9" s="332">
        <v>5870082</v>
      </c>
      <c r="F9" s="332">
        <v>5530189</v>
      </c>
      <c r="G9" s="332">
        <v>5858451</v>
      </c>
      <c r="H9" s="332">
        <v>4993315</v>
      </c>
      <c r="I9" s="332">
        <v>4840906</v>
      </c>
      <c r="J9" s="332">
        <v>5898857</v>
      </c>
      <c r="K9" s="332">
        <v>4700561</v>
      </c>
      <c r="L9" s="332">
        <v>5439658</v>
      </c>
      <c r="M9" s="332">
        <v>4086686</v>
      </c>
    </row>
    <row r="10" spans="1:13" ht="14.4" customHeight="1" x14ac:dyDescent="0.3">
      <c r="A10" s="332" t="s">
        <v>100</v>
      </c>
      <c r="B10" s="333">
        <f>B9/1000</f>
        <v>5535.9250000000002</v>
      </c>
      <c r="C10" s="333">
        <f t="shared" ref="C10:M10" si="3">C9/1000+B10</f>
        <v>10820.334999999999</v>
      </c>
      <c r="D10" s="333">
        <f t="shared" si="3"/>
        <v>16678.454999999998</v>
      </c>
      <c r="E10" s="333">
        <f t="shared" si="3"/>
        <v>22548.536999999997</v>
      </c>
      <c r="F10" s="333">
        <f t="shared" si="3"/>
        <v>28078.725999999995</v>
      </c>
      <c r="G10" s="333">
        <f t="shared" si="3"/>
        <v>33937.176999999996</v>
      </c>
      <c r="H10" s="333">
        <f t="shared" si="3"/>
        <v>38930.491999999998</v>
      </c>
      <c r="I10" s="333">
        <f t="shared" si="3"/>
        <v>43771.398000000001</v>
      </c>
      <c r="J10" s="333">
        <f t="shared" si="3"/>
        <v>49670.255000000005</v>
      </c>
      <c r="K10" s="333">
        <f t="shared" si="3"/>
        <v>54370.816000000006</v>
      </c>
      <c r="L10" s="333">
        <f t="shared" si="3"/>
        <v>59810.474000000009</v>
      </c>
      <c r="M10" s="333">
        <f t="shared" si="3"/>
        <v>63897.160000000011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12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0.84838044026506132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0.84838044026506132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41812.382230652198</v>
      </c>
      <c r="C7" s="56">
        <v>3484.3651858876801</v>
      </c>
      <c r="D7" s="56">
        <v>3070.2705500000202</v>
      </c>
      <c r="E7" s="56">
        <v>3356.69544</v>
      </c>
      <c r="F7" s="56">
        <v>2734.9643700000001</v>
      </c>
      <c r="G7" s="56">
        <v>3600.8876700000001</v>
      </c>
      <c r="H7" s="56">
        <v>2767.6987399999998</v>
      </c>
      <c r="I7" s="56">
        <v>2847.61058</v>
      </c>
      <c r="J7" s="56">
        <v>2614.1990300000002</v>
      </c>
      <c r="K7" s="56">
        <v>2760.64446</v>
      </c>
      <c r="L7" s="56">
        <v>4291.6287199999997</v>
      </c>
      <c r="M7" s="56">
        <v>3010.0627500000001</v>
      </c>
      <c r="N7" s="56">
        <v>3005.4184300000002</v>
      </c>
      <c r="O7" s="56">
        <v>2647.68433</v>
      </c>
      <c r="P7" s="57">
        <v>36707.765070000001</v>
      </c>
      <c r="Q7" s="189">
        <v>0.87791613660000001</v>
      </c>
    </row>
    <row r="8" spans="1:17" ht="14.4" customHeight="1" x14ac:dyDescent="0.3">
      <c r="A8" s="19" t="s">
        <v>36</v>
      </c>
      <c r="B8" s="55">
        <v>10.999934823765001</v>
      </c>
      <c r="C8" s="56">
        <v>0.91666123531300003</v>
      </c>
      <c r="D8" s="56">
        <v>0</v>
      </c>
      <c r="E8" s="56">
        <v>0</v>
      </c>
      <c r="F8" s="56">
        <v>0</v>
      </c>
      <c r="G8" s="56">
        <v>2.1589999999999998</v>
      </c>
      <c r="H8" s="56">
        <v>2.1589999999999998</v>
      </c>
      <c r="I8" s="56">
        <v>0</v>
      </c>
      <c r="J8" s="56">
        <v>0</v>
      </c>
      <c r="K8" s="56">
        <v>0</v>
      </c>
      <c r="L8" s="56">
        <v>0</v>
      </c>
      <c r="M8" s="56">
        <v>2.1589999999999998</v>
      </c>
      <c r="N8" s="56">
        <v>0</v>
      </c>
      <c r="O8" s="56">
        <v>0</v>
      </c>
      <c r="P8" s="57">
        <v>6.4770000000000003</v>
      </c>
      <c r="Q8" s="189">
        <v>0.58882167065199997</v>
      </c>
    </row>
    <row r="9" spans="1:17" ht="14.4" customHeight="1" x14ac:dyDescent="0.3">
      <c r="A9" s="19" t="s">
        <v>37</v>
      </c>
      <c r="B9" s="55">
        <v>1514.46521609612</v>
      </c>
      <c r="C9" s="56">
        <v>126.20543467467699</v>
      </c>
      <c r="D9" s="56">
        <v>107.843990000001</v>
      </c>
      <c r="E9" s="56">
        <v>143.76087999999999</v>
      </c>
      <c r="F9" s="56">
        <v>81.913730000000001</v>
      </c>
      <c r="G9" s="56">
        <v>148.72001</v>
      </c>
      <c r="H9" s="56">
        <v>130.85182</v>
      </c>
      <c r="I9" s="56">
        <v>128.68190000000001</v>
      </c>
      <c r="J9" s="56">
        <v>123.44314</v>
      </c>
      <c r="K9" s="56">
        <v>128.36821</v>
      </c>
      <c r="L9" s="56">
        <v>17.587710000000001</v>
      </c>
      <c r="M9" s="56">
        <v>132.42150000000001</v>
      </c>
      <c r="N9" s="56">
        <v>216.40586999999999</v>
      </c>
      <c r="O9" s="56">
        <v>130.04459</v>
      </c>
      <c r="P9" s="57">
        <v>1490.0433499999999</v>
      </c>
      <c r="Q9" s="189">
        <v>0.98387426410500001</v>
      </c>
    </row>
    <row r="10" spans="1:17" ht="14.4" customHeight="1" x14ac:dyDescent="0.3">
      <c r="A10" s="19" t="s">
        <v>38</v>
      </c>
      <c r="B10" s="55">
        <v>150.499469217914</v>
      </c>
      <c r="C10" s="56">
        <v>12.541622434825999</v>
      </c>
      <c r="D10" s="56">
        <v>13.412839999999999</v>
      </c>
      <c r="E10" s="56">
        <v>11.26699</v>
      </c>
      <c r="F10" s="56">
        <v>15.06509</v>
      </c>
      <c r="G10" s="56">
        <v>15.62405</v>
      </c>
      <c r="H10" s="56">
        <v>15.27145</v>
      </c>
      <c r="I10" s="56">
        <v>15.69088</v>
      </c>
      <c r="J10" s="56">
        <v>15.154299999999999</v>
      </c>
      <c r="K10" s="56">
        <v>2.4612699999999998</v>
      </c>
      <c r="L10" s="56">
        <v>11.03622</v>
      </c>
      <c r="M10" s="56">
        <v>16.664950000000001</v>
      </c>
      <c r="N10" s="56">
        <v>13.02061</v>
      </c>
      <c r="O10" s="56">
        <v>7.0377200000000002</v>
      </c>
      <c r="P10" s="57">
        <v>151.70636999999999</v>
      </c>
      <c r="Q10" s="189">
        <v>1.008019302581</v>
      </c>
    </row>
    <row r="11" spans="1:17" ht="14.4" customHeight="1" x14ac:dyDescent="0.3">
      <c r="A11" s="19" t="s">
        <v>39</v>
      </c>
      <c r="B11" s="55">
        <v>349.698358712664</v>
      </c>
      <c r="C11" s="56">
        <v>29.141529892722001</v>
      </c>
      <c r="D11" s="56">
        <v>13.206049999999999</v>
      </c>
      <c r="E11" s="56">
        <v>9.4429400000000001</v>
      </c>
      <c r="F11" s="56">
        <v>25.440460000000002</v>
      </c>
      <c r="G11" s="56">
        <v>18.952000000000002</v>
      </c>
      <c r="H11" s="56">
        <v>20.59667</v>
      </c>
      <c r="I11" s="56">
        <v>26.992450000000002</v>
      </c>
      <c r="J11" s="56">
        <v>22.726099999999999</v>
      </c>
      <c r="K11" s="56">
        <v>15.36642</v>
      </c>
      <c r="L11" s="56">
        <v>21.226199999999999</v>
      </c>
      <c r="M11" s="56">
        <v>17.533049999999999</v>
      </c>
      <c r="N11" s="56">
        <v>23.335940000000001</v>
      </c>
      <c r="O11" s="56">
        <v>32.699530000000003</v>
      </c>
      <c r="P11" s="57">
        <v>247.51781</v>
      </c>
      <c r="Q11" s="189">
        <v>0.70780375095600001</v>
      </c>
    </row>
    <row r="12" spans="1:17" ht="14.4" customHeight="1" x14ac:dyDescent="0.3">
      <c r="A12" s="19" t="s">
        <v>40</v>
      </c>
      <c r="B12" s="55">
        <v>2395.6063713508202</v>
      </c>
      <c r="C12" s="56">
        <v>199.63386427923501</v>
      </c>
      <c r="D12" s="56">
        <v>9.7009999999999999E-2</v>
      </c>
      <c r="E12" s="56">
        <v>0</v>
      </c>
      <c r="F12" s="56">
        <v>0.81067</v>
      </c>
      <c r="G12" s="56">
        <v>4.947E-2</v>
      </c>
      <c r="H12" s="56">
        <v>0.79</v>
      </c>
      <c r="I12" s="56">
        <v>0.59084999999999999</v>
      </c>
      <c r="J12" s="56">
        <v>0.1139</v>
      </c>
      <c r="K12" s="56">
        <v>4.7919999999999997E-2</v>
      </c>
      <c r="L12" s="56">
        <v>0</v>
      </c>
      <c r="M12" s="56">
        <v>16.283950000000001</v>
      </c>
      <c r="N12" s="56">
        <v>0.45050000000000001</v>
      </c>
      <c r="O12" s="56">
        <v>0.2349</v>
      </c>
      <c r="P12" s="57">
        <v>19.469169999999998</v>
      </c>
      <c r="Q12" s="189">
        <v>8.1270321499999996E-3</v>
      </c>
    </row>
    <row r="13" spans="1:17" ht="14.4" customHeight="1" x14ac:dyDescent="0.3">
      <c r="A13" s="19" t="s">
        <v>41</v>
      </c>
      <c r="B13" s="55">
        <v>56.478396221232998</v>
      </c>
      <c r="C13" s="56">
        <v>4.7065330184359997</v>
      </c>
      <c r="D13" s="56">
        <v>5.5596899999999998</v>
      </c>
      <c r="E13" s="56">
        <v>2.1875599999999999</v>
      </c>
      <c r="F13" s="56">
        <v>6.1784800000000004</v>
      </c>
      <c r="G13" s="56">
        <v>3.7004199999999998</v>
      </c>
      <c r="H13" s="56">
        <v>7.0698100000000004</v>
      </c>
      <c r="I13" s="56">
        <v>3.6384699999999999</v>
      </c>
      <c r="J13" s="56">
        <v>4.2820499999999999</v>
      </c>
      <c r="K13" s="56">
        <v>0.38113000000000002</v>
      </c>
      <c r="L13" s="56">
        <v>5.6234799999999998</v>
      </c>
      <c r="M13" s="56">
        <v>0.31209999999999999</v>
      </c>
      <c r="N13" s="56">
        <v>9.5427099999999996</v>
      </c>
      <c r="O13" s="56">
        <v>4.1345299999999998</v>
      </c>
      <c r="P13" s="57">
        <v>52.610430000000001</v>
      </c>
      <c r="Q13" s="189">
        <v>0.93151423411300005</v>
      </c>
    </row>
    <row r="14" spans="1:17" ht="14.4" customHeight="1" x14ac:dyDescent="0.3">
      <c r="A14" s="19" t="s">
        <v>42</v>
      </c>
      <c r="B14" s="55">
        <v>2305.02620726859</v>
      </c>
      <c r="C14" s="56">
        <v>192.08551727238299</v>
      </c>
      <c r="D14" s="56">
        <v>262.828000000001</v>
      </c>
      <c r="E14" s="56">
        <v>220.09800000000001</v>
      </c>
      <c r="F14" s="56">
        <v>196.14699999999999</v>
      </c>
      <c r="G14" s="56">
        <v>164.553</v>
      </c>
      <c r="H14" s="56">
        <v>139.57599999999999</v>
      </c>
      <c r="I14" s="56">
        <v>121.92100000000001</v>
      </c>
      <c r="J14" s="56">
        <v>112.907</v>
      </c>
      <c r="K14" s="56">
        <v>109.777</v>
      </c>
      <c r="L14" s="56">
        <v>119.60899999999999</v>
      </c>
      <c r="M14" s="56">
        <v>176.03800000000001</v>
      </c>
      <c r="N14" s="56">
        <v>200.33799999999999</v>
      </c>
      <c r="O14" s="56">
        <v>247.667</v>
      </c>
      <c r="P14" s="57">
        <v>2071.4589999999998</v>
      </c>
      <c r="Q14" s="189">
        <v>0.89867047648599996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991.74947901422695</v>
      </c>
      <c r="C17" s="56">
        <v>82.645789917851999</v>
      </c>
      <c r="D17" s="56">
        <v>0.47069</v>
      </c>
      <c r="E17" s="56">
        <v>160.23263</v>
      </c>
      <c r="F17" s="56">
        <v>5.4035599999999997</v>
      </c>
      <c r="G17" s="56">
        <v>0</v>
      </c>
      <c r="H17" s="56">
        <v>5.5548200000000003</v>
      </c>
      <c r="I17" s="56">
        <v>28.3963</v>
      </c>
      <c r="J17" s="56">
        <v>7.0500400000000001</v>
      </c>
      <c r="K17" s="56">
        <v>0.2465</v>
      </c>
      <c r="L17" s="56">
        <v>820.01485000000002</v>
      </c>
      <c r="M17" s="56">
        <v>124.57862</v>
      </c>
      <c r="N17" s="56">
        <v>2.64228</v>
      </c>
      <c r="O17" s="56">
        <v>59.429430000000004</v>
      </c>
      <c r="P17" s="57">
        <v>1214.01972</v>
      </c>
      <c r="Q17" s="189">
        <v>1.224119342322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3.153</v>
      </c>
      <c r="G18" s="56">
        <v>0</v>
      </c>
      <c r="H18" s="56">
        <v>0.89400000000000002</v>
      </c>
      <c r="I18" s="56">
        <v>3.1320000000000001</v>
      </c>
      <c r="J18" s="56">
        <v>0</v>
      </c>
      <c r="K18" s="56">
        <v>0</v>
      </c>
      <c r="L18" s="56">
        <v>0</v>
      </c>
      <c r="M18" s="56">
        <v>5.4130000000000003</v>
      </c>
      <c r="N18" s="56">
        <v>5.3040000000000003</v>
      </c>
      <c r="O18" s="56">
        <v>0</v>
      </c>
      <c r="P18" s="57">
        <v>17.896000000000001</v>
      </c>
      <c r="Q18" s="189" t="s">
        <v>336</v>
      </c>
    </row>
    <row r="19" spans="1:17" ht="14.4" customHeight="1" x14ac:dyDescent="0.3">
      <c r="A19" s="19" t="s">
        <v>47</v>
      </c>
      <c r="B19" s="55">
        <v>3970.0031598988899</v>
      </c>
      <c r="C19" s="56">
        <v>330.83359665824099</v>
      </c>
      <c r="D19" s="56">
        <v>172.25284000000099</v>
      </c>
      <c r="E19" s="56">
        <v>371.84129000000001</v>
      </c>
      <c r="F19" s="56">
        <v>408.47075000000001</v>
      </c>
      <c r="G19" s="56">
        <v>190.64100999999999</v>
      </c>
      <c r="H19" s="56">
        <v>469.77330999999998</v>
      </c>
      <c r="I19" s="56">
        <v>390.53816</v>
      </c>
      <c r="J19" s="56">
        <v>270.43911000000003</v>
      </c>
      <c r="K19" s="56">
        <v>455.26776000000001</v>
      </c>
      <c r="L19" s="56">
        <v>277.90282000000002</v>
      </c>
      <c r="M19" s="56">
        <v>284.58057000000002</v>
      </c>
      <c r="N19" s="56">
        <v>229.13050000000001</v>
      </c>
      <c r="O19" s="56">
        <v>252.98885999999999</v>
      </c>
      <c r="P19" s="57">
        <v>3773.8269799999998</v>
      </c>
      <c r="Q19" s="189">
        <v>0.95058538444399998</v>
      </c>
    </row>
    <row r="20" spans="1:17" ht="14.4" customHeight="1" x14ac:dyDescent="0.3">
      <c r="A20" s="19" t="s">
        <v>48</v>
      </c>
      <c r="B20" s="55">
        <v>23016.113871327201</v>
      </c>
      <c r="C20" s="56">
        <v>1918.0094892772699</v>
      </c>
      <c r="D20" s="56">
        <v>1831.2866300000101</v>
      </c>
      <c r="E20" s="56">
        <v>1810.09328</v>
      </c>
      <c r="F20" s="56">
        <v>1841.3370500000001</v>
      </c>
      <c r="G20" s="56">
        <v>1863.4494099999999</v>
      </c>
      <c r="H20" s="56">
        <v>1845.1389999999999</v>
      </c>
      <c r="I20" s="56">
        <v>1867.07988</v>
      </c>
      <c r="J20" s="56">
        <v>2740.4412000000002</v>
      </c>
      <c r="K20" s="56">
        <v>1806.08978</v>
      </c>
      <c r="L20" s="56">
        <v>1901.96118</v>
      </c>
      <c r="M20" s="56">
        <v>1904.2167899999999</v>
      </c>
      <c r="N20" s="56">
        <v>2730.4751900000001</v>
      </c>
      <c r="O20" s="56">
        <v>1803.4385299999999</v>
      </c>
      <c r="P20" s="57">
        <v>23945.00792</v>
      </c>
      <c r="Q20" s="189">
        <v>1.0403584225319999</v>
      </c>
    </row>
    <row r="21" spans="1:17" ht="14.4" customHeight="1" x14ac:dyDescent="0.3">
      <c r="A21" s="20" t="s">
        <v>49</v>
      </c>
      <c r="B21" s="55">
        <v>6923.9824672376399</v>
      </c>
      <c r="C21" s="56">
        <v>576.99853893647003</v>
      </c>
      <c r="D21" s="56">
        <v>984.48900000000503</v>
      </c>
      <c r="E21" s="56">
        <v>984.48900000000003</v>
      </c>
      <c r="F21" s="56">
        <v>984.48900000000003</v>
      </c>
      <c r="G21" s="56">
        <v>258.22199999999998</v>
      </c>
      <c r="H21" s="56">
        <v>258.22199999999998</v>
      </c>
      <c r="I21" s="56">
        <v>258.221</v>
      </c>
      <c r="J21" s="56">
        <v>258.221</v>
      </c>
      <c r="K21" s="56">
        <v>259.18599999999998</v>
      </c>
      <c r="L21" s="56">
        <v>409.541</v>
      </c>
      <c r="M21" s="56">
        <v>257.97699999999998</v>
      </c>
      <c r="N21" s="56">
        <v>388.32900000000001</v>
      </c>
      <c r="O21" s="56">
        <v>459.48099999999999</v>
      </c>
      <c r="P21" s="57">
        <v>5760.8670000000002</v>
      </c>
      <c r="Q21" s="189">
        <v>0.83201640490200002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31.3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34.847999999999999</v>
      </c>
      <c r="N22" s="56">
        <v>0</v>
      </c>
      <c r="O22" s="56">
        <v>19.539200000000001</v>
      </c>
      <c r="P22" s="57">
        <v>85.687200000000004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1.45519152283669E-11</v>
      </c>
      <c r="C24" s="56">
        <v>9.0949470177292804E-13</v>
      </c>
      <c r="D24" s="56">
        <v>0.382499999998</v>
      </c>
      <c r="E24" s="56">
        <v>0.84721999999999997</v>
      </c>
      <c r="F24" s="56">
        <v>17.800000000000999</v>
      </c>
      <c r="G24" s="56">
        <v>1.0760000000000001</v>
      </c>
      <c r="H24" s="56">
        <v>0.99999999999900002</v>
      </c>
      <c r="I24" s="56">
        <v>-10.265529999998</v>
      </c>
      <c r="J24" s="56">
        <v>9.6296499999989997</v>
      </c>
      <c r="K24" s="56">
        <v>0</v>
      </c>
      <c r="L24" s="56">
        <v>-1.811999999999</v>
      </c>
      <c r="M24" s="56">
        <v>0.3</v>
      </c>
      <c r="N24" s="56">
        <v>3.1117499999999998</v>
      </c>
      <c r="O24" s="56">
        <v>9.0949470177292804E-13</v>
      </c>
      <c r="P24" s="57">
        <v>22.069590000002002</v>
      </c>
      <c r="Q24" s="189"/>
    </row>
    <row r="25" spans="1:17" ht="14.4" customHeight="1" x14ac:dyDescent="0.3">
      <c r="A25" s="21" t="s">
        <v>53</v>
      </c>
      <c r="B25" s="58">
        <v>83497.005161821304</v>
      </c>
      <c r="C25" s="59">
        <v>6958.0837634851096</v>
      </c>
      <c r="D25" s="59">
        <v>6462.0997900000302</v>
      </c>
      <c r="E25" s="59">
        <v>7070.9552299999996</v>
      </c>
      <c r="F25" s="59">
        <v>6352.4731599999996</v>
      </c>
      <c r="G25" s="59">
        <v>6268.0340399999995</v>
      </c>
      <c r="H25" s="59">
        <v>5664.5966200000003</v>
      </c>
      <c r="I25" s="59">
        <v>5682.2279399999998</v>
      </c>
      <c r="J25" s="59">
        <v>6178.6065200000003</v>
      </c>
      <c r="K25" s="59">
        <v>5537.8364499999998</v>
      </c>
      <c r="L25" s="59">
        <v>7874.3191800000004</v>
      </c>
      <c r="M25" s="59">
        <v>5983.3892800000003</v>
      </c>
      <c r="N25" s="59">
        <v>6827.5047800000002</v>
      </c>
      <c r="O25" s="59">
        <v>5664.3796199999997</v>
      </c>
      <c r="P25" s="60">
        <v>75566.422609999994</v>
      </c>
      <c r="Q25" s="190">
        <v>0.905019556851</v>
      </c>
    </row>
    <row r="26" spans="1:17" ht="14.4" customHeight="1" x14ac:dyDescent="0.3">
      <c r="A26" s="19" t="s">
        <v>54</v>
      </c>
      <c r="B26" s="55">
        <v>5932.00680464984</v>
      </c>
      <c r="C26" s="56">
        <v>494.33390038748701</v>
      </c>
      <c r="D26" s="56">
        <v>428.61149</v>
      </c>
      <c r="E26" s="56">
        <v>380.26181000000003</v>
      </c>
      <c r="F26" s="56">
        <v>430.52564999999998</v>
      </c>
      <c r="G26" s="56">
        <v>454.63333</v>
      </c>
      <c r="H26" s="56">
        <v>450.08927</v>
      </c>
      <c r="I26" s="56">
        <v>408.46963</v>
      </c>
      <c r="J26" s="56">
        <v>807.89982999999995</v>
      </c>
      <c r="K26" s="56">
        <v>398.15848</v>
      </c>
      <c r="L26" s="56">
        <v>422.95391999999998</v>
      </c>
      <c r="M26" s="56">
        <v>496.89460000000003</v>
      </c>
      <c r="N26" s="56">
        <v>526.81836999999996</v>
      </c>
      <c r="O26" s="56">
        <v>637.46646999999996</v>
      </c>
      <c r="P26" s="57">
        <v>5842.7828499999996</v>
      </c>
      <c r="Q26" s="189">
        <v>0.984958892059</v>
      </c>
    </row>
    <row r="27" spans="1:17" ht="14.4" customHeight="1" x14ac:dyDescent="0.3">
      <c r="A27" s="22" t="s">
        <v>55</v>
      </c>
      <c r="B27" s="58">
        <v>89429.011966471095</v>
      </c>
      <c r="C27" s="59">
        <v>7452.4176638725903</v>
      </c>
      <c r="D27" s="59">
        <v>6890.7112800000295</v>
      </c>
      <c r="E27" s="59">
        <v>7451.2170400000005</v>
      </c>
      <c r="F27" s="59">
        <v>6782.99881</v>
      </c>
      <c r="G27" s="59">
        <v>6722.6673700000001</v>
      </c>
      <c r="H27" s="59">
        <v>6114.6858899999997</v>
      </c>
      <c r="I27" s="59">
        <v>6090.6975700000003</v>
      </c>
      <c r="J27" s="59">
        <v>6986.5063499999997</v>
      </c>
      <c r="K27" s="59">
        <v>5935.9949299999998</v>
      </c>
      <c r="L27" s="59">
        <v>8297.2731000000003</v>
      </c>
      <c r="M27" s="59">
        <v>6480.28388</v>
      </c>
      <c r="N27" s="59">
        <v>7354.3231500000002</v>
      </c>
      <c r="O27" s="59">
        <v>6301.84609</v>
      </c>
      <c r="P27" s="60">
        <v>81409.205459999997</v>
      </c>
      <c r="Q27" s="190">
        <v>0.91032209424900001</v>
      </c>
    </row>
    <row r="28" spans="1:17" ht="14.4" customHeight="1" x14ac:dyDescent="0.3">
      <c r="A28" s="20" t="s">
        <v>56</v>
      </c>
      <c r="B28" s="55">
        <v>38.301482461538001</v>
      </c>
      <c r="C28" s="56">
        <v>3.191790205128</v>
      </c>
      <c r="D28" s="56">
        <v>0</v>
      </c>
      <c r="E28" s="56">
        <v>2.0190000000000001</v>
      </c>
      <c r="F28" s="56">
        <v>24.0946</v>
      </c>
      <c r="G28" s="56">
        <v>0</v>
      </c>
      <c r="H28" s="56">
        <v>0.1804</v>
      </c>
      <c r="I28" s="56">
        <v>31.66234</v>
      </c>
      <c r="J28" s="56">
        <v>0.18</v>
      </c>
      <c r="K28" s="56">
        <v>0</v>
      </c>
      <c r="L28" s="56">
        <v>0</v>
      </c>
      <c r="M28" s="56">
        <v>0.1804</v>
      </c>
      <c r="N28" s="56">
        <v>0</v>
      </c>
      <c r="O28" s="56">
        <v>0</v>
      </c>
      <c r="P28" s="57">
        <v>58.316740000000003</v>
      </c>
      <c r="Q28" s="189">
        <v>1.5225713536950001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85712.278353475398</v>
      </c>
      <c r="C6" s="615">
        <v>86733.435410000006</v>
      </c>
      <c r="D6" s="616">
        <v>1021.1570565245599</v>
      </c>
      <c r="E6" s="617">
        <v>1.011913778004</v>
      </c>
      <c r="F6" s="615">
        <v>83497.005161821304</v>
      </c>
      <c r="G6" s="616">
        <v>83497.005161821304</v>
      </c>
      <c r="H6" s="618">
        <v>5664.3796199999997</v>
      </c>
      <c r="I6" s="615">
        <v>75566.422609999994</v>
      </c>
      <c r="J6" s="616">
        <v>-7930.5825518212196</v>
      </c>
      <c r="K6" s="619">
        <v>0.905019556851</v>
      </c>
    </row>
    <row r="7" spans="1:11" ht="14.4" customHeight="1" thickBot="1" x14ac:dyDescent="0.35">
      <c r="A7" s="634" t="s">
        <v>339</v>
      </c>
      <c r="B7" s="615">
        <v>48037.579058201802</v>
      </c>
      <c r="C7" s="615">
        <v>46781.962899999999</v>
      </c>
      <c r="D7" s="616">
        <v>-1255.6161582018501</v>
      </c>
      <c r="E7" s="617">
        <v>0.97386179356199998</v>
      </c>
      <c r="F7" s="615">
        <v>48595.156184343301</v>
      </c>
      <c r="G7" s="616">
        <v>48595.156184343301</v>
      </c>
      <c r="H7" s="618">
        <v>3069.5025999999998</v>
      </c>
      <c r="I7" s="615">
        <v>40747.048000000003</v>
      </c>
      <c r="J7" s="616">
        <v>-7848.1081843432803</v>
      </c>
      <c r="K7" s="619">
        <v>0.83850019630399997</v>
      </c>
    </row>
    <row r="8" spans="1:11" ht="14.4" customHeight="1" thickBot="1" x14ac:dyDescent="0.35">
      <c r="A8" s="635" t="s">
        <v>340</v>
      </c>
      <c r="B8" s="615">
        <v>45686.671268502403</v>
      </c>
      <c r="C8" s="615">
        <v>44495.124900000003</v>
      </c>
      <c r="D8" s="616">
        <v>-1191.5463685023601</v>
      </c>
      <c r="E8" s="617">
        <v>0.97391916864500006</v>
      </c>
      <c r="F8" s="615">
        <v>46290.129977074699</v>
      </c>
      <c r="G8" s="616">
        <v>46290.129977074699</v>
      </c>
      <c r="H8" s="618">
        <v>2821.8355999999999</v>
      </c>
      <c r="I8" s="615">
        <v>38675.589</v>
      </c>
      <c r="J8" s="616">
        <v>-7614.5409770746801</v>
      </c>
      <c r="K8" s="619">
        <v>0.83550400526299995</v>
      </c>
    </row>
    <row r="9" spans="1:11" ht="14.4" customHeight="1" thickBot="1" x14ac:dyDescent="0.35">
      <c r="A9" s="636" t="s">
        <v>341</v>
      </c>
      <c r="B9" s="620">
        <v>0</v>
      </c>
      <c r="C9" s="620">
        <v>4.0000000000000003E-5</v>
      </c>
      <c r="D9" s="621">
        <v>4.0000000000000003E-5</v>
      </c>
      <c r="E9" s="622" t="s">
        <v>342</v>
      </c>
      <c r="F9" s="620">
        <v>0</v>
      </c>
      <c r="G9" s="621">
        <v>0</v>
      </c>
      <c r="H9" s="623">
        <v>0</v>
      </c>
      <c r="I9" s="620">
        <v>-2.0000000000000001E-4</v>
      </c>
      <c r="J9" s="621">
        <v>-2.0000000000000001E-4</v>
      </c>
      <c r="K9" s="624" t="s">
        <v>336</v>
      </c>
    </row>
    <row r="10" spans="1:11" ht="14.4" customHeight="1" thickBot="1" x14ac:dyDescent="0.35">
      <c r="A10" s="637" t="s">
        <v>343</v>
      </c>
      <c r="B10" s="615">
        <v>0</v>
      </c>
      <c r="C10" s="615">
        <v>4.0000000000000003E-5</v>
      </c>
      <c r="D10" s="616">
        <v>4.0000000000000003E-5</v>
      </c>
      <c r="E10" s="625" t="s">
        <v>342</v>
      </c>
      <c r="F10" s="615">
        <v>0</v>
      </c>
      <c r="G10" s="616">
        <v>0</v>
      </c>
      <c r="H10" s="618">
        <v>0</v>
      </c>
      <c r="I10" s="615">
        <v>-2.0000000000000001E-4</v>
      </c>
      <c r="J10" s="616">
        <v>-2.0000000000000001E-4</v>
      </c>
      <c r="K10" s="626" t="s">
        <v>336</v>
      </c>
    </row>
    <row r="11" spans="1:11" ht="14.4" customHeight="1" thickBot="1" x14ac:dyDescent="0.35">
      <c r="A11" s="636" t="s">
        <v>344</v>
      </c>
      <c r="B11" s="620">
        <v>43520.3626237266</v>
      </c>
      <c r="C11" s="620">
        <v>38788.165110000002</v>
      </c>
      <c r="D11" s="621">
        <v>-4732.1975137265599</v>
      </c>
      <c r="E11" s="627">
        <v>0.89126474991299998</v>
      </c>
      <c r="F11" s="620">
        <v>41812.382230652198</v>
      </c>
      <c r="G11" s="621">
        <v>41812.382230652198</v>
      </c>
      <c r="H11" s="623">
        <v>2647.68433</v>
      </c>
      <c r="I11" s="620">
        <v>36707.765070000001</v>
      </c>
      <c r="J11" s="621">
        <v>-5104.6171606521702</v>
      </c>
      <c r="K11" s="628">
        <v>0.87791613660000001</v>
      </c>
    </row>
    <row r="12" spans="1:11" ht="14.4" customHeight="1" thickBot="1" x14ac:dyDescent="0.35">
      <c r="A12" s="637" t="s">
        <v>345</v>
      </c>
      <c r="B12" s="615">
        <v>208.73685869260899</v>
      </c>
      <c r="C12" s="615">
        <v>195.88669999999999</v>
      </c>
      <c r="D12" s="616">
        <v>-12.850158692608</v>
      </c>
      <c r="E12" s="617">
        <v>0.93843847812400005</v>
      </c>
      <c r="F12" s="615">
        <v>196.03508234523201</v>
      </c>
      <c r="G12" s="616">
        <v>196.03508234523201</v>
      </c>
      <c r="H12" s="618">
        <v>8.02684</v>
      </c>
      <c r="I12" s="615">
        <v>123.82053999999999</v>
      </c>
      <c r="J12" s="616">
        <v>-72.214542345232005</v>
      </c>
      <c r="K12" s="619">
        <v>0.631624393545</v>
      </c>
    </row>
    <row r="13" spans="1:11" ht="14.4" customHeight="1" thickBot="1" x14ac:dyDescent="0.35">
      <c r="A13" s="637" t="s">
        <v>346</v>
      </c>
      <c r="B13" s="615">
        <v>39180</v>
      </c>
      <c r="C13" s="615">
        <v>34959.39299</v>
      </c>
      <c r="D13" s="616">
        <v>-4220.6070099999997</v>
      </c>
      <c r="E13" s="617">
        <v>0.89227649285300004</v>
      </c>
      <c r="F13" s="615">
        <v>35999.906493505798</v>
      </c>
      <c r="G13" s="616">
        <v>35999.906493505798</v>
      </c>
      <c r="H13" s="618">
        <v>2323.567</v>
      </c>
      <c r="I13" s="615">
        <v>31030.72205</v>
      </c>
      <c r="J13" s="616">
        <v>-4969.1844435058301</v>
      </c>
      <c r="K13" s="619">
        <v>0.86196674026300002</v>
      </c>
    </row>
    <row r="14" spans="1:11" ht="14.4" customHeight="1" thickBot="1" x14ac:dyDescent="0.35">
      <c r="A14" s="637" t="s">
        <v>347</v>
      </c>
      <c r="B14" s="615">
        <v>103.66775782872899</v>
      </c>
      <c r="C14" s="615">
        <v>0</v>
      </c>
      <c r="D14" s="616">
        <v>-103.66775782872899</v>
      </c>
      <c r="E14" s="617">
        <v>0</v>
      </c>
      <c r="F14" s="615">
        <v>13.999999999999</v>
      </c>
      <c r="G14" s="616">
        <v>13.999999999999</v>
      </c>
      <c r="H14" s="618">
        <v>0</v>
      </c>
      <c r="I14" s="615">
        <v>0</v>
      </c>
      <c r="J14" s="616">
        <v>-13.999999999999</v>
      </c>
      <c r="K14" s="619">
        <v>0</v>
      </c>
    </row>
    <row r="15" spans="1:11" ht="14.4" customHeight="1" thickBot="1" x14ac:dyDescent="0.35">
      <c r="A15" s="637" t="s">
        <v>348</v>
      </c>
      <c r="B15" s="615">
        <v>4027.8334290350799</v>
      </c>
      <c r="C15" s="615">
        <v>3632.3648199999998</v>
      </c>
      <c r="D15" s="616">
        <v>-395.46860903507701</v>
      </c>
      <c r="E15" s="617">
        <v>0.90181604676399996</v>
      </c>
      <c r="F15" s="615">
        <v>3601.91372510983</v>
      </c>
      <c r="G15" s="616">
        <v>3601.91372510983</v>
      </c>
      <c r="H15" s="618">
        <v>255.93047000000001</v>
      </c>
      <c r="I15" s="615">
        <v>3608.3956600000001</v>
      </c>
      <c r="J15" s="616">
        <v>6.4819348901750002</v>
      </c>
      <c r="K15" s="619">
        <v>1.0017995808289999</v>
      </c>
    </row>
    <row r="16" spans="1:11" ht="14.4" customHeight="1" thickBot="1" x14ac:dyDescent="0.35">
      <c r="A16" s="637" t="s">
        <v>349</v>
      </c>
      <c r="B16" s="615">
        <v>2.3095754031999999E-2</v>
      </c>
      <c r="C16" s="615">
        <v>0.52059999999999995</v>
      </c>
      <c r="D16" s="616">
        <v>0.49750424596699999</v>
      </c>
      <c r="E16" s="617">
        <v>22.540939744404</v>
      </c>
      <c r="F16" s="615">
        <v>0.52692969128300005</v>
      </c>
      <c r="G16" s="616">
        <v>0.52692969128300005</v>
      </c>
      <c r="H16" s="618">
        <v>0.29427999999999999</v>
      </c>
      <c r="I16" s="615">
        <v>0.77958000000000005</v>
      </c>
      <c r="J16" s="616">
        <v>0.25265030871600003</v>
      </c>
      <c r="K16" s="619">
        <v>1.47947631894</v>
      </c>
    </row>
    <row r="17" spans="1:11" ht="14.4" customHeight="1" thickBot="1" x14ac:dyDescent="0.35">
      <c r="A17" s="637" t="s">
        <v>350</v>
      </c>
      <c r="B17" s="615">
        <v>0.101482416112</v>
      </c>
      <c r="C17" s="615">
        <v>0</v>
      </c>
      <c r="D17" s="616">
        <v>-0.101482416112</v>
      </c>
      <c r="E17" s="617">
        <v>0</v>
      </c>
      <c r="F17" s="615">
        <v>0</v>
      </c>
      <c r="G17" s="616">
        <v>0</v>
      </c>
      <c r="H17" s="618">
        <v>0.20302000000000001</v>
      </c>
      <c r="I17" s="615">
        <v>0.20302000000000001</v>
      </c>
      <c r="J17" s="616">
        <v>0.20302000000000001</v>
      </c>
      <c r="K17" s="626" t="s">
        <v>342</v>
      </c>
    </row>
    <row r="18" spans="1:11" ht="14.4" customHeight="1" thickBot="1" x14ac:dyDescent="0.35">
      <c r="A18" s="637" t="s">
        <v>351</v>
      </c>
      <c r="B18" s="615">
        <v>0</v>
      </c>
      <c r="C18" s="615">
        <v>0</v>
      </c>
      <c r="D18" s="616">
        <v>0</v>
      </c>
      <c r="E18" s="625" t="s">
        <v>336</v>
      </c>
      <c r="F18" s="615">
        <v>2000</v>
      </c>
      <c r="G18" s="616">
        <v>2000</v>
      </c>
      <c r="H18" s="618">
        <v>59.66272</v>
      </c>
      <c r="I18" s="615">
        <v>1943.84422</v>
      </c>
      <c r="J18" s="616">
        <v>-56.155779999997002</v>
      </c>
      <c r="K18" s="619">
        <v>0.97192210999999995</v>
      </c>
    </row>
    <row r="19" spans="1:11" ht="14.4" customHeight="1" thickBot="1" x14ac:dyDescent="0.35">
      <c r="A19" s="636" t="s">
        <v>352</v>
      </c>
      <c r="B19" s="620">
        <v>12.000215544337999</v>
      </c>
      <c r="C19" s="620">
        <v>10.914999999999999</v>
      </c>
      <c r="D19" s="621">
        <v>-1.085215544338</v>
      </c>
      <c r="E19" s="627">
        <v>0.90956699566499999</v>
      </c>
      <c r="F19" s="620">
        <v>10.999934823765001</v>
      </c>
      <c r="G19" s="621">
        <v>10.999934823765001</v>
      </c>
      <c r="H19" s="623">
        <v>0</v>
      </c>
      <c r="I19" s="620">
        <v>6.4770000000000003</v>
      </c>
      <c r="J19" s="621">
        <v>-4.5229348237649996</v>
      </c>
      <c r="K19" s="628">
        <v>0.58882167065199997</v>
      </c>
    </row>
    <row r="20" spans="1:11" ht="14.4" customHeight="1" thickBot="1" x14ac:dyDescent="0.35">
      <c r="A20" s="637" t="s">
        <v>353</v>
      </c>
      <c r="B20" s="615">
        <v>12.000215544337999</v>
      </c>
      <c r="C20" s="615">
        <v>10.914999999999999</v>
      </c>
      <c r="D20" s="616">
        <v>-1.085215544338</v>
      </c>
      <c r="E20" s="617">
        <v>0.90956699566499999</v>
      </c>
      <c r="F20" s="615">
        <v>10.999934823765001</v>
      </c>
      <c r="G20" s="616">
        <v>10.999934823765001</v>
      </c>
      <c r="H20" s="618">
        <v>0</v>
      </c>
      <c r="I20" s="615">
        <v>6.4770000000000003</v>
      </c>
      <c r="J20" s="616">
        <v>-4.5229348237649996</v>
      </c>
      <c r="K20" s="619">
        <v>0.58882167065199997</v>
      </c>
    </row>
    <row r="21" spans="1:11" ht="14.4" customHeight="1" thickBot="1" x14ac:dyDescent="0.35">
      <c r="A21" s="636" t="s">
        <v>354</v>
      </c>
      <c r="B21" s="620">
        <v>1537.08327697342</v>
      </c>
      <c r="C21" s="620">
        <v>1513.98938</v>
      </c>
      <c r="D21" s="621">
        <v>-23.093896973420001</v>
      </c>
      <c r="E21" s="627">
        <v>0.98497550697500003</v>
      </c>
      <c r="F21" s="620">
        <v>1514.46521609612</v>
      </c>
      <c r="G21" s="621">
        <v>1514.46521609612</v>
      </c>
      <c r="H21" s="623">
        <v>130.04459</v>
      </c>
      <c r="I21" s="620">
        <v>1490.0433499999999</v>
      </c>
      <c r="J21" s="621">
        <v>-24.421866096121001</v>
      </c>
      <c r="K21" s="628">
        <v>0.98387426410500001</v>
      </c>
    </row>
    <row r="22" spans="1:11" ht="14.4" customHeight="1" thickBot="1" x14ac:dyDescent="0.35">
      <c r="A22" s="637" t="s">
        <v>355</v>
      </c>
      <c r="B22" s="615">
        <v>18.370414194493002</v>
      </c>
      <c r="C22" s="615">
        <v>0.29160999999999998</v>
      </c>
      <c r="D22" s="616">
        <v>-18.078804194492999</v>
      </c>
      <c r="E22" s="617">
        <v>1.5873893582999999E-2</v>
      </c>
      <c r="F22" s="615">
        <v>0.29160969114000002</v>
      </c>
      <c r="G22" s="616">
        <v>0.29160969114000002</v>
      </c>
      <c r="H22" s="618">
        <v>0</v>
      </c>
      <c r="I22" s="615">
        <v>0.99487000000000003</v>
      </c>
      <c r="J22" s="616">
        <v>0.70326030885900004</v>
      </c>
      <c r="K22" s="619">
        <v>3.4116493046169998</v>
      </c>
    </row>
    <row r="23" spans="1:11" ht="14.4" customHeight="1" thickBot="1" x14ac:dyDescent="0.35">
      <c r="A23" s="637" t="s">
        <v>356</v>
      </c>
      <c r="B23" s="615">
        <v>0</v>
      </c>
      <c r="C23" s="615">
        <v>0</v>
      </c>
      <c r="D23" s="616">
        <v>0</v>
      </c>
      <c r="E23" s="625" t="s">
        <v>336</v>
      </c>
      <c r="F23" s="615">
        <v>1</v>
      </c>
      <c r="G23" s="616">
        <v>1</v>
      </c>
      <c r="H23" s="618">
        <v>0</v>
      </c>
      <c r="I23" s="615">
        <v>0.76122999999999996</v>
      </c>
      <c r="J23" s="616">
        <v>-0.23877000000000001</v>
      </c>
      <c r="K23" s="619">
        <v>0.76122999999999996</v>
      </c>
    </row>
    <row r="24" spans="1:11" ht="14.4" customHeight="1" thickBot="1" x14ac:dyDescent="0.35">
      <c r="A24" s="637" t="s">
        <v>357</v>
      </c>
      <c r="B24" s="615">
        <v>27.804848366213999</v>
      </c>
      <c r="C24" s="615">
        <v>26.319680000000002</v>
      </c>
      <c r="D24" s="616">
        <v>-1.4851683662140001</v>
      </c>
      <c r="E24" s="617">
        <v>0.94658599296500001</v>
      </c>
      <c r="F24" s="615">
        <v>26.379532306819002</v>
      </c>
      <c r="G24" s="616">
        <v>26.379532306819002</v>
      </c>
      <c r="H24" s="618">
        <v>2.8265199999999999</v>
      </c>
      <c r="I24" s="615">
        <v>20.084610000000001</v>
      </c>
      <c r="J24" s="616">
        <v>-6.2949223068190001</v>
      </c>
      <c r="K24" s="619">
        <v>0.76137096618599998</v>
      </c>
    </row>
    <row r="25" spans="1:11" ht="14.4" customHeight="1" thickBot="1" x14ac:dyDescent="0.35">
      <c r="A25" s="637" t="s">
        <v>358</v>
      </c>
      <c r="B25" s="615">
        <v>1400.0513495591699</v>
      </c>
      <c r="C25" s="615">
        <v>1397.5444500000001</v>
      </c>
      <c r="D25" s="616">
        <v>-2.5068995591699998</v>
      </c>
      <c r="E25" s="617">
        <v>0.99820942313200001</v>
      </c>
      <c r="F25" s="615">
        <v>1398.5346674217301</v>
      </c>
      <c r="G25" s="616">
        <v>1398.5346674217301</v>
      </c>
      <c r="H25" s="618">
        <v>117.83658</v>
      </c>
      <c r="I25" s="615">
        <v>1397.96729</v>
      </c>
      <c r="J25" s="616">
        <v>-0.56737742172799999</v>
      </c>
      <c r="K25" s="619">
        <v>0.99959430578599995</v>
      </c>
    </row>
    <row r="26" spans="1:11" ht="14.4" customHeight="1" thickBot="1" x14ac:dyDescent="0.35">
      <c r="A26" s="637" t="s">
        <v>359</v>
      </c>
      <c r="B26" s="615">
        <v>25</v>
      </c>
      <c r="C26" s="615">
        <v>26.928599999999999</v>
      </c>
      <c r="D26" s="616">
        <v>1.9286000000000001</v>
      </c>
      <c r="E26" s="617">
        <v>1.0771440000000001</v>
      </c>
      <c r="F26" s="615">
        <v>24.379913989051001</v>
      </c>
      <c r="G26" s="616">
        <v>24.379913989051001</v>
      </c>
      <c r="H26" s="618">
        <v>0</v>
      </c>
      <c r="I26" s="615">
        <v>0</v>
      </c>
      <c r="J26" s="616">
        <v>-24.379913989051001</v>
      </c>
      <c r="K26" s="619">
        <v>0</v>
      </c>
    </row>
    <row r="27" spans="1:11" ht="14.4" customHeight="1" thickBot="1" x14ac:dyDescent="0.35">
      <c r="A27" s="637" t="s">
        <v>360</v>
      </c>
      <c r="B27" s="615">
        <v>4.8005094261450001</v>
      </c>
      <c r="C27" s="615">
        <v>7.2279499999999999</v>
      </c>
      <c r="D27" s="616">
        <v>2.4274405738540001</v>
      </c>
      <c r="E27" s="617">
        <v>1.505663119966</v>
      </c>
      <c r="F27" s="615">
        <v>7.4145450614820003</v>
      </c>
      <c r="G27" s="616">
        <v>7.4145450614820003</v>
      </c>
      <c r="H27" s="618">
        <v>2.6814900000000002</v>
      </c>
      <c r="I27" s="615">
        <v>9.7634899999999991</v>
      </c>
      <c r="J27" s="616">
        <v>2.348944938517</v>
      </c>
      <c r="K27" s="619">
        <v>1.316802301292</v>
      </c>
    </row>
    <row r="28" spans="1:11" ht="14.4" customHeight="1" thickBot="1" x14ac:dyDescent="0.35">
      <c r="A28" s="637" t="s">
        <v>361</v>
      </c>
      <c r="B28" s="615">
        <v>61.056155427394998</v>
      </c>
      <c r="C28" s="615">
        <v>55.67709</v>
      </c>
      <c r="D28" s="616">
        <v>-5.379065427395</v>
      </c>
      <c r="E28" s="617">
        <v>0.91189970299000001</v>
      </c>
      <c r="F28" s="615">
        <v>56.464947625899001</v>
      </c>
      <c r="G28" s="616">
        <v>56.464947625899001</v>
      </c>
      <c r="H28" s="618">
        <v>6.7</v>
      </c>
      <c r="I28" s="615">
        <v>60.47186</v>
      </c>
      <c r="J28" s="616">
        <v>4.0069123740999997</v>
      </c>
      <c r="K28" s="619">
        <v>1.070962828136</v>
      </c>
    </row>
    <row r="29" spans="1:11" ht="14.4" customHeight="1" thickBot="1" x14ac:dyDescent="0.35">
      <c r="A29" s="636" t="s">
        <v>362</v>
      </c>
      <c r="B29" s="620">
        <v>166.00906466213399</v>
      </c>
      <c r="C29" s="620">
        <v>166.73367999999999</v>
      </c>
      <c r="D29" s="621">
        <v>0.72461533786599996</v>
      </c>
      <c r="E29" s="627">
        <v>1.004364914285</v>
      </c>
      <c r="F29" s="620">
        <v>150.499469217914</v>
      </c>
      <c r="G29" s="621">
        <v>150.499469217914</v>
      </c>
      <c r="H29" s="623">
        <v>7.0377200000000002</v>
      </c>
      <c r="I29" s="620">
        <v>151.70636999999999</v>
      </c>
      <c r="J29" s="621">
        <v>1.206900782086</v>
      </c>
      <c r="K29" s="628">
        <v>1.008019302581</v>
      </c>
    </row>
    <row r="30" spans="1:11" ht="14.4" customHeight="1" thickBot="1" x14ac:dyDescent="0.35">
      <c r="A30" s="637" t="s">
        <v>363</v>
      </c>
      <c r="B30" s="615">
        <v>145.00979126873199</v>
      </c>
      <c r="C30" s="615">
        <v>143.67321000000001</v>
      </c>
      <c r="D30" s="616">
        <v>-1.3365812687309999</v>
      </c>
      <c r="E30" s="617">
        <v>0.990782820545</v>
      </c>
      <c r="F30" s="615">
        <v>136.99951682959599</v>
      </c>
      <c r="G30" s="616">
        <v>136.99951682959599</v>
      </c>
      <c r="H30" s="618">
        <v>5.3140799999999997</v>
      </c>
      <c r="I30" s="615">
        <v>135.48305999999999</v>
      </c>
      <c r="J30" s="616">
        <v>-1.5164568295950001</v>
      </c>
      <c r="K30" s="619">
        <v>0.98893093300799995</v>
      </c>
    </row>
    <row r="31" spans="1:11" ht="14.4" customHeight="1" thickBot="1" x14ac:dyDescent="0.35">
      <c r="A31" s="637" t="s">
        <v>364</v>
      </c>
      <c r="B31" s="615">
        <v>20.999273393401999</v>
      </c>
      <c r="C31" s="615">
        <v>19.737030000000001</v>
      </c>
      <c r="D31" s="616">
        <v>-1.262243393401</v>
      </c>
      <c r="E31" s="617">
        <v>0.93989109195499998</v>
      </c>
      <c r="F31" s="615">
        <v>13.499952388317</v>
      </c>
      <c r="G31" s="616">
        <v>13.499952388317</v>
      </c>
      <c r="H31" s="618">
        <v>1.7236400000000001</v>
      </c>
      <c r="I31" s="615">
        <v>15.400690000000001</v>
      </c>
      <c r="J31" s="616">
        <v>1.9007376116820001</v>
      </c>
      <c r="K31" s="619">
        <v>1.1407958752</v>
      </c>
    </row>
    <row r="32" spans="1:11" ht="14.4" customHeight="1" thickBot="1" x14ac:dyDescent="0.35">
      <c r="A32" s="637" t="s">
        <v>365</v>
      </c>
      <c r="B32" s="615">
        <v>0</v>
      </c>
      <c r="C32" s="615">
        <v>3.3234400000000002</v>
      </c>
      <c r="D32" s="616">
        <v>3.3234400000000002</v>
      </c>
      <c r="E32" s="625" t="s">
        <v>336</v>
      </c>
      <c r="F32" s="615">
        <v>0</v>
      </c>
      <c r="G32" s="616">
        <v>0</v>
      </c>
      <c r="H32" s="618">
        <v>0</v>
      </c>
      <c r="I32" s="615">
        <v>0.82262000000000002</v>
      </c>
      <c r="J32" s="616">
        <v>0.82262000000000002</v>
      </c>
      <c r="K32" s="626" t="s">
        <v>336</v>
      </c>
    </row>
    <row r="33" spans="1:11" ht="14.4" customHeight="1" thickBot="1" x14ac:dyDescent="0.35">
      <c r="A33" s="636" t="s">
        <v>366</v>
      </c>
      <c r="B33" s="620">
        <v>379.58952953477399</v>
      </c>
      <c r="C33" s="620">
        <v>334.01636000000002</v>
      </c>
      <c r="D33" s="621">
        <v>-45.573169534773001</v>
      </c>
      <c r="E33" s="627">
        <v>0.87994092041799998</v>
      </c>
      <c r="F33" s="620">
        <v>349.698358712664</v>
      </c>
      <c r="G33" s="621">
        <v>349.698358712664</v>
      </c>
      <c r="H33" s="623">
        <v>32.699530000000003</v>
      </c>
      <c r="I33" s="620">
        <v>247.51781</v>
      </c>
      <c r="J33" s="621">
        <v>-102.18054871266401</v>
      </c>
      <c r="K33" s="628">
        <v>0.70780375095600001</v>
      </c>
    </row>
    <row r="34" spans="1:11" ht="14.4" customHeight="1" thickBot="1" x14ac:dyDescent="0.35">
      <c r="A34" s="637" t="s">
        <v>367</v>
      </c>
      <c r="B34" s="615">
        <v>86.051441054083995</v>
      </c>
      <c r="C34" s="615">
        <v>3.3</v>
      </c>
      <c r="D34" s="616">
        <v>-82.751441054083998</v>
      </c>
      <c r="E34" s="617">
        <v>3.8349154407E-2</v>
      </c>
      <c r="F34" s="615">
        <v>3.808547110074</v>
      </c>
      <c r="G34" s="616">
        <v>3.808547110074</v>
      </c>
      <c r="H34" s="618">
        <v>3.5527136788005001E-15</v>
      </c>
      <c r="I34" s="615">
        <v>3.4952399999999999</v>
      </c>
      <c r="J34" s="616">
        <v>-0.31330711007399997</v>
      </c>
      <c r="K34" s="619">
        <v>0.91773579241100001</v>
      </c>
    </row>
    <row r="35" spans="1:11" ht="14.4" customHeight="1" thickBot="1" x14ac:dyDescent="0.35">
      <c r="A35" s="637" t="s">
        <v>368</v>
      </c>
      <c r="B35" s="615">
        <v>8.6005170675719995</v>
      </c>
      <c r="C35" s="615">
        <v>7.3830299999999998</v>
      </c>
      <c r="D35" s="616">
        <v>-1.217487067572</v>
      </c>
      <c r="E35" s="617">
        <v>0.85844024748600001</v>
      </c>
      <c r="F35" s="615">
        <v>7.4314478666769999</v>
      </c>
      <c r="G35" s="616">
        <v>7.4314478666769999</v>
      </c>
      <c r="H35" s="618">
        <v>1.09602</v>
      </c>
      <c r="I35" s="615">
        <v>8.1397700000000004</v>
      </c>
      <c r="J35" s="616">
        <v>0.708322133322</v>
      </c>
      <c r="K35" s="619">
        <v>1.0953141495480001</v>
      </c>
    </row>
    <row r="36" spans="1:11" ht="14.4" customHeight="1" thickBot="1" x14ac:dyDescent="0.35">
      <c r="A36" s="637" t="s">
        <v>369</v>
      </c>
      <c r="B36" s="615">
        <v>32.883642088824999</v>
      </c>
      <c r="C36" s="615">
        <v>48.380290000000002</v>
      </c>
      <c r="D36" s="616">
        <v>15.496647911174</v>
      </c>
      <c r="E36" s="617">
        <v>1.47125704231</v>
      </c>
      <c r="F36" s="615">
        <v>49.766295842533999</v>
      </c>
      <c r="G36" s="616">
        <v>49.766295842533999</v>
      </c>
      <c r="H36" s="618">
        <v>6.2285599999999999</v>
      </c>
      <c r="I36" s="615">
        <v>33.711660000000002</v>
      </c>
      <c r="J36" s="616">
        <v>-16.054635842534001</v>
      </c>
      <c r="K36" s="619">
        <v>0.67739942121999996</v>
      </c>
    </row>
    <row r="37" spans="1:11" ht="14.4" customHeight="1" thickBot="1" x14ac:dyDescent="0.35">
      <c r="A37" s="637" t="s">
        <v>370</v>
      </c>
      <c r="B37" s="615">
        <v>55.402209620382997</v>
      </c>
      <c r="C37" s="615">
        <v>41.04213</v>
      </c>
      <c r="D37" s="616">
        <v>-14.360079620383001</v>
      </c>
      <c r="E37" s="617">
        <v>0.74080312466200005</v>
      </c>
      <c r="F37" s="615">
        <v>45.043326802655002</v>
      </c>
      <c r="G37" s="616">
        <v>45.043326802655002</v>
      </c>
      <c r="H37" s="618">
        <v>4.5891099999999998</v>
      </c>
      <c r="I37" s="615">
        <v>36.962919999999997</v>
      </c>
      <c r="J37" s="616">
        <v>-8.0804068026550002</v>
      </c>
      <c r="K37" s="619">
        <v>0.82060812608099998</v>
      </c>
    </row>
    <row r="38" spans="1:11" ht="14.4" customHeight="1" thickBot="1" x14ac:dyDescent="0.35">
      <c r="A38" s="637" t="s">
        <v>371</v>
      </c>
      <c r="B38" s="615">
        <v>9.4467897812110007</v>
      </c>
      <c r="C38" s="615">
        <v>8.22532</v>
      </c>
      <c r="D38" s="616">
        <v>-1.221469781211</v>
      </c>
      <c r="E38" s="617">
        <v>0.87070001455500001</v>
      </c>
      <c r="F38" s="615">
        <v>17.066866518238999</v>
      </c>
      <c r="G38" s="616">
        <v>17.066866518238999</v>
      </c>
      <c r="H38" s="618">
        <v>0.75670000000000004</v>
      </c>
      <c r="I38" s="615">
        <v>11.68478</v>
      </c>
      <c r="J38" s="616">
        <v>-5.3820865182390003</v>
      </c>
      <c r="K38" s="619">
        <v>0.68464706087100002</v>
      </c>
    </row>
    <row r="39" spans="1:11" ht="14.4" customHeight="1" thickBot="1" x14ac:dyDescent="0.35">
      <c r="A39" s="637" t="s">
        <v>372</v>
      </c>
      <c r="B39" s="615">
        <v>0</v>
      </c>
      <c r="C39" s="615">
        <v>0.1</v>
      </c>
      <c r="D39" s="616">
        <v>0.1</v>
      </c>
      <c r="E39" s="625" t="s">
        <v>342</v>
      </c>
      <c r="F39" s="615">
        <v>0.173653692443</v>
      </c>
      <c r="G39" s="616">
        <v>0.173653692443</v>
      </c>
      <c r="H39" s="618">
        <v>0</v>
      </c>
      <c r="I39" s="615">
        <v>0</v>
      </c>
      <c r="J39" s="616">
        <v>-0.173653692443</v>
      </c>
      <c r="K39" s="619">
        <v>0</v>
      </c>
    </row>
    <row r="40" spans="1:11" ht="14.4" customHeight="1" thickBot="1" x14ac:dyDescent="0.35">
      <c r="A40" s="637" t="s">
        <v>373</v>
      </c>
      <c r="B40" s="615">
        <v>2.5976719443270002</v>
      </c>
      <c r="C40" s="615">
        <v>3.7703700000000002</v>
      </c>
      <c r="D40" s="616">
        <v>1.1726980556719999</v>
      </c>
      <c r="E40" s="617">
        <v>1.451441937552</v>
      </c>
      <c r="F40" s="615">
        <v>2.1046990414770002</v>
      </c>
      <c r="G40" s="616">
        <v>2.1046990414770002</v>
      </c>
      <c r="H40" s="618">
        <v>0.15975</v>
      </c>
      <c r="I40" s="615">
        <v>2.9718800000000001</v>
      </c>
      <c r="J40" s="616">
        <v>0.86718095852199994</v>
      </c>
      <c r="K40" s="619">
        <v>1.412021358604</v>
      </c>
    </row>
    <row r="41" spans="1:11" ht="14.4" customHeight="1" thickBot="1" x14ac:dyDescent="0.35">
      <c r="A41" s="637" t="s">
        <v>374</v>
      </c>
      <c r="B41" s="615">
        <v>184.60725797836901</v>
      </c>
      <c r="C41" s="615">
        <v>160.83102</v>
      </c>
      <c r="D41" s="616">
        <v>-23.776237978367998</v>
      </c>
      <c r="E41" s="617">
        <v>0.87120637487999997</v>
      </c>
      <c r="F41" s="615">
        <v>179.82369473596501</v>
      </c>
      <c r="G41" s="616">
        <v>179.82369473596501</v>
      </c>
      <c r="H41" s="618">
        <v>11.09244</v>
      </c>
      <c r="I41" s="615">
        <v>89.161640000000006</v>
      </c>
      <c r="J41" s="616">
        <v>-90.662054735965</v>
      </c>
      <c r="K41" s="619">
        <v>0.49582809501699998</v>
      </c>
    </row>
    <row r="42" spans="1:11" ht="14.4" customHeight="1" thickBot="1" x14ac:dyDescent="0.35">
      <c r="A42" s="637" t="s">
        <v>375</v>
      </c>
      <c r="B42" s="615">
        <v>0</v>
      </c>
      <c r="C42" s="615">
        <v>0</v>
      </c>
      <c r="D42" s="616">
        <v>0</v>
      </c>
      <c r="E42" s="617">
        <v>1</v>
      </c>
      <c r="F42" s="615">
        <v>0</v>
      </c>
      <c r="G42" s="616">
        <v>0</v>
      </c>
      <c r="H42" s="618">
        <v>0</v>
      </c>
      <c r="I42" s="615">
        <v>6.9850000000000003</v>
      </c>
      <c r="J42" s="616">
        <v>6.9850000000000003</v>
      </c>
      <c r="K42" s="626" t="s">
        <v>342</v>
      </c>
    </row>
    <row r="43" spans="1:11" ht="14.4" customHeight="1" thickBot="1" x14ac:dyDescent="0.35">
      <c r="A43" s="637" t="s">
        <v>376</v>
      </c>
      <c r="B43" s="615">
        <v>0</v>
      </c>
      <c r="C43" s="615">
        <v>0.47553000000000001</v>
      </c>
      <c r="D43" s="616">
        <v>0.47553000000000001</v>
      </c>
      <c r="E43" s="625" t="s">
        <v>342</v>
      </c>
      <c r="F43" s="615">
        <v>0.483562493388</v>
      </c>
      <c r="G43" s="616">
        <v>0.483562493388</v>
      </c>
      <c r="H43" s="618">
        <v>0</v>
      </c>
      <c r="I43" s="615">
        <v>0</v>
      </c>
      <c r="J43" s="616">
        <v>-0.483562493388</v>
      </c>
      <c r="K43" s="619">
        <v>0</v>
      </c>
    </row>
    <row r="44" spans="1:11" ht="14.4" customHeight="1" thickBot="1" x14ac:dyDescent="0.35">
      <c r="A44" s="637" t="s">
        <v>377</v>
      </c>
      <c r="B44" s="615">
        <v>0</v>
      </c>
      <c r="C44" s="615">
        <v>1.915</v>
      </c>
      <c r="D44" s="616">
        <v>1.915</v>
      </c>
      <c r="E44" s="625" t="s">
        <v>342</v>
      </c>
      <c r="F44" s="615">
        <v>0</v>
      </c>
      <c r="G44" s="616">
        <v>0</v>
      </c>
      <c r="H44" s="618">
        <v>0</v>
      </c>
      <c r="I44" s="615">
        <v>0</v>
      </c>
      <c r="J44" s="616">
        <v>0</v>
      </c>
      <c r="K44" s="626" t="s">
        <v>336</v>
      </c>
    </row>
    <row r="45" spans="1:11" ht="14.4" customHeight="1" thickBot="1" x14ac:dyDescent="0.35">
      <c r="A45" s="637" t="s">
        <v>378</v>
      </c>
      <c r="B45" s="615">
        <v>0</v>
      </c>
      <c r="C45" s="615">
        <v>58.593670000000003</v>
      </c>
      <c r="D45" s="616">
        <v>58.593670000000003</v>
      </c>
      <c r="E45" s="625" t="s">
        <v>342</v>
      </c>
      <c r="F45" s="615">
        <v>43.996264609207998</v>
      </c>
      <c r="G45" s="616">
        <v>43.996264609207998</v>
      </c>
      <c r="H45" s="618">
        <v>8.7769499999999994</v>
      </c>
      <c r="I45" s="615">
        <v>54.404919999999997</v>
      </c>
      <c r="J45" s="616">
        <v>10.408655390791001</v>
      </c>
      <c r="K45" s="619">
        <v>1.2365804343439999</v>
      </c>
    </row>
    <row r="46" spans="1:11" ht="14.4" customHeight="1" thickBot="1" x14ac:dyDescent="0.35">
      <c r="A46" s="636" t="s">
        <v>379</v>
      </c>
      <c r="B46" s="620">
        <v>1.8363050135850001</v>
      </c>
      <c r="C46" s="620">
        <v>3586.8780700000002</v>
      </c>
      <c r="D46" s="621">
        <v>3585.0417649864098</v>
      </c>
      <c r="E46" s="627">
        <v>1953.3127903393699</v>
      </c>
      <c r="F46" s="620">
        <v>2395.6063713508202</v>
      </c>
      <c r="G46" s="621">
        <v>2395.6063713508202</v>
      </c>
      <c r="H46" s="623">
        <v>0.2349</v>
      </c>
      <c r="I46" s="620">
        <v>19.469169999999998</v>
      </c>
      <c r="J46" s="621">
        <v>-2376.1372013508199</v>
      </c>
      <c r="K46" s="628">
        <v>8.1270321499999996E-3</v>
      </c>
    </row>
    <row r="47" spans="1:11" ht="14.4" customHeight="1" thickBot="1" x14ac:dyDescent="0.35">
      <c r="A47" s="637" t="s">
        <v>380</v>
      </c>
      <c r="B47" s="615">
        <v>0</v>
      </c>
      <c r="C47" s="615">
        <v>10.4137</v>
      </c>
      <c r="D47" s="616">
        <v>10.4137</v>
      </c>
      <c r="E47" s="625" t="s">
        <v>336</v>
      </c>
      <c r="F47" s="615">
        <v>8.2455193087430008</v>
      </c>
      <c r="G47" s="616">
        <v>8.2455193087430008</v>
      </c>
      <c r="H47" s="618">
        <v>0</v>
      </c>
      <c r="I47" s="615">
        <v>8.4819999999999993</v>
      </c>
      <c r="J47" s="616">
        <v>0.23648069125599999</v>
      </c>
      <c r="K47" s="619">
        <v>1.0286799026719999</v>
      </c>
    </row>
    <row r="48" spans="1:11" ht="14.4" customHeight="1" thickBot="1" x14ac:dyDescent="0.35">
      <c r="A48" s="637" t="s">
        <v>381</v>
      </c>
      <c r="B48" s="615">
        <v>0</v>
      </c>
      <c r="C48" s="615">
        <v>3575.3685</v>
      </c>
      <c r="D48" s="616">
        <v>3575.3685</v>
      </c>
      <c r="E48" s="625" t="s">
        <v>336</v>
      </c>
      <c r="F48" s="615">
        <v>2383.3122148601301</v>
      </c>
      <c r="G48" s="616">
        <v>2383.3122148601301</v>
      </c>
      <c r="H48" s="618">
        <v>0</v>
      </c>
      <c r="I48" s="615">
        <v>7.806</v>
      </c>
      <c r="J48" s="616">
        <v>-2375.5062148601301</v>
      </c>
      <c r="K48" s="619">
        <v>3.2752737769999999E-3</v>
      </c>
    </row>
    <row r="49" spans="1:11" ht="14.4" customHeight="1" thickBot="1" x14ac:dyDescent="0.35">
      <c r="A49" s="637" t="s">
        <v>382</v>
      </c>
      <c r="B49" s="615">
        <v>0</v>
      </c>
      <c r="C49" s="615">
        <v>0.1212</v>
      </c>
      <c r="D49" s="616">
        <v>0.1212</v>
      </c>
      <c r="E49" s="625" t="s">
        <v>342</v>
      </c>
      <c r="F49" s="615">
        <v>0</v>
      </c>
      <c r="G49" s="616">
        <v>0</v>
      </c>
      <c r="H49" s="618">
        <v>0</v>
      </c>
      <c r="I49" s="615">
        <v>0.79</v>
      </c>
      <c r="J49" s="616">
        <v>0.79</v>
      </c>
      <c r="K49" s="626" t="s">
        <v>336</v>
      </c>
    </row>
    <row r="50" spans="1:11" ht="14.4" customHeight="1" thickBot="1" x14ac:dyDescent="0.35">
      <c r="A50" s="637" t="s">
        <v>383</v>
      </c>
      <c r="B50" s="615">
        <v>1.8363050135850001</v>
      </c>
      <c r="C50" s="615">
        <v>0.97467000000000004</v>
      </c>
      <c r="D50" s="616">
        <v>-0.86163501358500005</v>
      </c>
      <c r="E50" s="617">
        <v>0.53077783526599998</v>
      </c>
      <c r="F50" s="615">
        <v>4.0486371819429996</v>
      </c>
      <c r="G50" s="616">
        <v>4.0486371819429996</v>
      </c>
      <c r="H50" s="618">
        <v>0.2349</v>
      </c>
      <c r="I50" s="615">
        <v>2.3911699999999998</v>
      </c>
      <c r="J50" s="616">
        <v>-1.657467181943</v>
      </c>
      <c r="K50" s="619">
        <v>0.59061108529600004</v>
      </c>
    </row>
    <row r="51" spans="1:11" ht="14.4" customHeight="1" thickBot="1" x14ac:dyDescent="0.35">
      <c r="A51" s="636" t="s">
        <v>384</v>
      </c>
      <c r="B51" s="620">
        <v>69.790253047554003</v>
      </c>
      <c r="C51" s="620">
        <v>58.190759999999997</v>
      </c>
      <c r="D51" s="621">
        <v>-11.599493047554001</v>
      </c>
      <c r="E51" s="627">
        <v>0.83379494211500005</v>
      </c>
      <c r="F51" s="620">
        <v>56.478396221232998</v>
      </c>
      <c r="G51" s="621">
        <v>56.478396221232998</v>
      </c>
      <c r="H51" s="623">
        <v>4.1345299999999998</v>
      </c>
      <c r="I51" s="620">
        <v>52.610430000000001</v>
      </c>
      <c r="J51" s="621">
        <v>-3.8679662212329999</v>
      </c>
      <c r="K51" s="628">
        <v>0.93151423411300005</v>
      </c>
    </row>
    <row r="52" spans="1:11" ht="14.4" customHeight="1" thickBot="1" x14ac:dyDescent="0.35">
      <c r="A52" s="637" t="s">
        <v>385</v>
      </c>
      <c r="B52" s="615">
        <v>15.303605394073999</v>
      </c>
      <c r="C52" s="615">
        <v>13.95051</v>
      </c>
      <c r="D52" s="616">
        <v>-1.353095394074</v>
      </c>
      <c r="E52" s="617">
        <v>0.91158322766199995</v>
      </c>
      <c r="F52" s="615">
        <v>12.479155205494999</v>
      </c>
      <c r="G52" s="616">
        <v>12.479155205494999</v>
      </c>
      <c r="H52" s="618">
        <v>0.57833999999999997</v>
      </c>
      <c r="I52" s="615">
        <v>12.853199999999999</v>
      </c>
      <c r="J52" s="616">
        <v>0.37404479450400002</v>
      </c>
      <c r="K52" s="619">
        <v>1.029973566987</v>
      </c>
    </row>
    <row r="53" spans="1:11" ht="14.4" customHeight="1" thickBot="1" x14ac:dyDescent="0.35">
      <c r="A53" s="637" t="s">
        <v>386</v>
      </c>
      <c r="B53" s="615">
        <v>0</v>
      </c>
      <c r="C53" s="615">
        <v>2.7959999999999998</v>
      </c>
      <c r="D53" s="616">
        <v>2.7959999999999998</v>
      </c>
      <c r="E53" s="625" t="s">
        <v>342</v>
      </c>
      <c r="F53" s="615">
        <v>0</v>
      </c>
      <c r="G53" s="616">
        <v>0</v>
      </c>
      <c r="H53" s="618">
        <v>0</v>
      </c>
      <c r="I53" s="615">
        <v>0</v>
      </c>
      <c r="J53" s="616">
        <v>0</v>
      </c>
      <c r="K53" s="626" t="s">
        <v>336</v>
      </c>
    </row>
    <row r="54" spans="1:11" ht="14.4" customHeight="1" thickBot="1" x14ac:dyDescent="0.35">
      <c r="A54" s="637" t="s">
        <v>387</v>
      </c>
      <c r="B54" s="615">
        <v>1.757480486041</v>
      </c>
      <c r="C54" s="615">
        <v>0.75788999999999995</v>
      </c>
      <c r="D54" s="616">
        <v>-0.99959048604099998</v>
      </c>
      <c r="E54" s="617">
        <v>0.43123665157000002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26" t="s">
        <v>336</v>
      </c>
    </row>
    <row r="55" spans="1:11" ht="14.4" customHeight="1" thickBot="1" x14ac:dyDescent="0.35">
      <c r="A55" s="637" t="s">
        <v>388</v>
      </c>
      <c r="B55" s="615">
        <v>52.729167167438</v>
      </c>
      <c r="C55" s="615">
        <v>40.686360000000001</v>
      </c>
      <c r="D55" s="616">
        <v>-12.042807167437999</v>
      </c>
      <c r="E55" s="617">
        <v>0.77161013885899998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26" t="s">
        <v>336</v>
      </c>
    </row>
    <row r="56" spans="1:11" ht="14.4" customHeight="1" thickBot="1" x14ac:dyDescent="0.35">
      <c r="A56" s="637" t="s">
        <v>389</v>
      </c>
      <c r="B56" s="615">
        <v>0</v>
      </c>
      <c r="C56" s="615">
        <v>0</v>
      </c>
      <c r="D56" s="616">
        <v>0</v>
      </c>
      <c r="E56" s="617">
        <v>1</v>
      </c>
      <c r="F56" s="615">
        <v>2.0001923881139998</v>
      </c>
      <c r="G56" s="616">
        <v>2.0001923881139998</v>
      </c>
      <c r="H56" s="618">
        <v>0</v>
      </c>
      <c r="I56" s="615">
        <v>1.28972</v>
      </c>
      <c r="J56" s="616">
        <v>-0.71047238811400004</v>
      </c>
      <c r="K56" s="619">
        <v>0.64479797426600005</v>
      </c>
    </row>
    <row r="57" spans="1:11" ht="14.4" customHeight="1" thickBot="1" x14ac:dyDescent="0.35">
      <c r="A57" s="637" t="s">
        <v>390</v>
      </c>
      <c r="B57" s="615">
        <v>0</v>
      </c>
      <c r="C57" s="615">
        <v>0</v>
      </c>
      <c r="D57" s="616">
        <v>0</v>
      </c>
      <c r="E57" s="617">
        <v>1</v>
      </c>
      <c r="F57" s="615">
        <v>41.999048627622997</v>
      </c>
      <c r="G57" s="616">
        <v>41.999048627622997</v>
      </c>
      <c r="H57" s="618">
        <v>3.55619</v>
      </c>
      <c r="I57" s="615">
        <v>38.467509999999997</v>
      </c>
      <c r="J57" s="616">
        <v>-3.5315386276230001</v>
      </c>
      <c r="K57" s="619">
        <v>0.91591384226399997</v>
      </c>
    </row>
    <row r="58" spans="1:11" ht="14.4" customHeight="1" thickBot="1" x14ac:dyDescent="0.35">
      <c r="A58" s="636" t="s">
        <v>391</v>
      </c>
      <c r="B58" s="620">
        <v>0</v>
      </c>
      <c r="C58" s="620">
        <v>36.236499999999999</v>
      </c>
      <c r="D58" s="621">
        <v>36.236499999999999</v>
      </c>
      <c r="E58" s="622" t="s">
        <v>342</v>
      </c>
      <c r="F58" s="620">
        <v>0</v>
      </c>
      <c r="G58" s="621">
        <v>0</v>
      </c>
      <c r="H58" s="623">
        <v>0</v>
      </c>
      <c r="I58" s="620">
        <v>0</v>
      </c>
      <c r="J58" s="621">
        <v>0</v>
      </c>
      <c r="K58" s="624" t="s">
        <v>336</v>
      </c>
    </row>
    <row r="59" spans="1:11" ht="14.4" customHeight="1" thickBot="1" x14ac:dyDescent="0.35">
      <c r="A59" s="637" t="s">
        <v>392</v>
      </c>
      <c r="B59" s="615">
        <v>0</v>
      </c>
      <c r="C59" s="615">
        <v>36.236499999999999</v>
      </c>
      <c r="D59" s="616">
        <v>36.236499999999999</v>
      </c>
      <c r="E59" s="625" t="s">
        <v>342</v>
      </c>
      <c r="F59" s="615">
        <v>0</v>
      </c>
      <c r="G59" s="616">
        <v>0</v>
      </c>
      <c r="H59" s="618">
        <v>0</v>
      </c>
      <c r="I59" s="615">
        <v>0</v>
      </c>
      <c r="J59" s="616">
        <v>0</v>
      </c>
      <c r="K59" s="626" t="s">
        <v>336</v>
      </c>
    </row>
    <row r="60" spans="1:11" ht="14.4" customHeight="1" thickBot="1" x14ac:dyDescent="0.35">
      <c r="A60" s="635" t="s">
        <v>42</v>
      </c>
      <c r="B60" s="615">
        <v>2350.90778969948</v>
      </c>
      <c r="C60" s="615">
        <v>2286.8380000000002</v>
      </c>
      <c r="D60" s="616">
        <v>-64.069789699479003</v>
      </c>
      <c r="E60" s="617">
        <v>0.97274678743999998</v>
      </c>
      <c r="F60" s="615">
        <v>2305.02620726859</v>
      </c>
      <c r="G60" s="616">
        <v>2305.02620726859</v>
      </c>
      <c r="H60" s="618">
        <v>247.667</v>
      </c>
      <c r="I60" s="615">
        <v>2071.4589999999998</v>
      </c>
      <c r="J60" s="616">
        <v>-233.56720726858899</v>
      </c>
      <c r="K60" s="619">
        <v>0.89867047648599996</v>
      </c>
    </row>
    <row r="61" spans="1:11" ht="14.4" customHeight="1" thickBot="1" x14ac:dyDescent="0.35">
      <c r="A61" s="636" t="s">
        <v>393</v>
      </c>
      <c r="B61" s="620">
        <v>2350.90778969948</v>
      </c>
      <c r="C61" s="620">
        <v>2286.8380000000002</v>
      </c>
      <c r="D61" s="621">
        <v>-64.069789699479003</v>
      </c>
      <c r="E61" s="627">
        <v>0.97274678743999998</v>
      </c>
      <c r="F61" s="620">
        <v>2305.02620726859</v>
      </c>
      <c r="G61" s="621">
        <v>2305.02620726859</v>
      </c>
      <c r="H61" s="623">
        <v>247.667</v>
      </c>
      <c r="I61" s="620">
        <v>2071.4589999999998</v>
      </c>
      <c r="J61" s="621">
        <v>-233.56720726858899</v>
      </c>
      <c r="K61" s="628">
        <v>0.89867047648599996</v>
      </c>
    </row>
    <row r="62" spans="1:11" ht="14.4" customHeight="1" thickBot="1" x14ac:dyDescent="0.35">
      <c r="A62" s="637" t="s">
        <v>394</v>
      </c>
      <c r="B62" s="615">
        <v>724.79209604198797</v>
      </c>
      <c r="C62" s="615">
        <v>732.822</v>
      </c>
      <c r="D62" s="616">
        <v>8.0299039580109994</v>
      </c>
      <c r="E62" s="617">
        <v>1.011078906629</v>
      </c>
      <c r="F62" s="615">
        <v>727.34504333401401</v>
      </c>
      <c r="G62" s="616">
        <v>727.34504333401401</v>
      </c>
      <c r="H62" s="618">
        <v>52.720999999999997</v>
      </c>
      <c r="I62" s="615">
        <v>611.18499999999995</v>
      </c>
      <c r="J62" s="616">
        <v>-116.160043334013</v>
      </c>
      <c r="K62" s="619">
        <v>0.84029582053399998</v>
      </c>
    </row>
    <row r="63" spans="1:11" ht="14.4" customHeight="1" thickBot="1" x14ac:dyDescent="0.35">
      <c r="A63" s="637" t="s">
        <v>395</v>
      </c>
      <c r="B63" s="615">
        <v>260.01117478569603</v>
      </c>
      <c r="C63" s="615">
        <v>254.55600000000001</v>
      </c>
      <c r="D63" s="616">
        <v>-5.4551747856960002</v>
      </c>
      <c r="E63" s="617">
        <v>0.97901946025800002</v>
      </c>
      <c r="F63" s="615">
        <v>260.05275848643498</v>
      </c>
      <c r="G63" s="616">
        <v>260.05275848643498</v>
      </c>
      <c r="H63" s="618">
        <v>16.07</v>
      </c>
      <c r="I63" s="615">
        <v>237.94</v>
      </c>
      <c r="J63" s="616">
        <v>-22.112758486434998</v>
      </c>
      <c r="K63" s="619">
        <v>0.91496818332100005</v>
      </c>
    </row>
    <row r="64" spans="1:11" ht="14.4" customHeight="1" thickBot="1" x14ac:dyDescent="0.35">
      <c r="A64" s="637" t="s">
        <v>396</v>
      </c>
      <c r="B64" s="615">
        <v>1366.1045188718001</v>
      </c>
      <c r="C64" s="615">
        <v>1299.46</v>
      </c>
      <c r="D64" s="616">
        <v>-66.644518871795</v>
      </c>
      <c r="E64" s="617">
        <v>0.95121565154700005</v>
      </c>
      <c r="F64" s="615">
        <v>1317.62840544814</v>
      </c>
      <c r="G64" s="616">
        <v>1317.62840544814</v>
      </c>
      <c r="H64" s="618">
        <v>178.876</v>
      </c>
      <c r="I64" s="615">
        <v>1222.3340000000001</v>
      </c>
      <c r="J64" s="616">
        <v>-95.294405448139997</v>
      </c>
      <c r="K64" s="619">
        <v>0.92767732916599999</v>
      </c>
    </row>
    <row r="65" spans="1:11" ht="14.4" customHeight="1" thickBot="1" x14ac:dyDescent="0.35">
      <c r="A65" s="638" t="s">
        <v>397</v>
      </c>
      <c r="B65" s="620">
        <v>4416.7030393407404</v>
      </c>
      <c r="C65" s="620">
        <v>4640.5323600000002</v>
      </c>
      <c r="D65" s="621">
        <v>223.82932065925701</v>
      </c>
      <c r="E65" s="627">
        <v>1.0506779194039999</v>
      </c>
      <c r="F65" s="620">
        <v>4961.7526389131099</v>
      </c>
      <c r="G65" s="621">
        <v>4961.7526389131099</v>
      </c>
      <c r="H65" s="623">
        <v>312.41829000000001</v>
      </c>
      <c r="I65" s="620">
        <v>5005.7426999999998</v>
      </c>
      <c r="J65" s="621">
        <v>43.990061086886001</v>
      </c>
      <c r="K65" s="628">
        <v>1.0088658311459999</v>
      </c>
    </row>
    <row r="66" spans="1:11" ht="14.4" customHeight="1" thickBot="1" x14ac:dyDescent="0.35">
      <c r="A66" s="635" t="s">
        <v>45</v>
      </c>
      <c r="B66" s="615">
        <v>548.46797150890802</v>
      </c>
      <c r="C66" s="615">
        <v>1103.74569</v>
      </c>
      <c r="D66" s="616">
        <v>555.27771849109195</v>
      </c>
      <c r="E66" s="617">
        <v>2.0124159428369999</v>
      </c>
      <c r="F66" s="615">
        <v>991.74947901422695</v>
      </c>
      <c r="G66" s="616">
        <v>991.74947901422695</v>
      </c>
      <c r="H66" s="618">
        <v>59.429430000000004</v>
      </c>
      <c r="I66" s="615">
        <v>1214.01972</v>
      </c>
      <c r="J66" s="616">
        <v>222.270240985773</v>
      </c>
      <c r="K66" s="619">
        <v>1.224119342322</v>
      </c>
    </row>
    <row r="67" spans="1:11" ht="14.4" customHeight="1" thickBot="1" x14ac:dyDescent="0.35">
      <c r="A67" s="639" t="s">
        <v>398</v>
      </c>
      <c r="B67" s="615">
        <v>548.46797150890802</v>
      </c>
      <c r="C67" s="615">
        <v>1103.74569</v>
      </c>
      <c r="D67" s="616">
        <v>555.27771849109195</v>
      </c>
      <c r="E67" s="617">
        <v>2.0124159428369999</v>
      </c>
      <c r="F67" s="615">
        <v>991.74947901422695</v>
      </c>
      <c r="G67" s="616">
        <v>991.74947901422695</v>
      </c>
      <c r="H67" s="618">
        <v>59.429430000000004</v>
      </c>
      <c r="I67" s="615">
        <v>1214.01972</v>
      </c>
      <c r="J67" s="616">
        <v>222.270240985773</v>
      </c>
      <c r="K67" s="619">
        <v>1.224119342322</v>
      </c>
    </row>
    <row r="68" spans="1:11" ht="14.4" customHeight="1" thickBot="1" x14ac:dyDescent="0.35">
      <c r="A68" s="637" t="s">
        <v>399</v>
      </c>
      <c r="B68" s="615">
        <v>357.85700874436799</v>
      </c>
      <c r="C68" s="615">
        <v>569.74177999999995</v>
      </c>
      <c r="D68" s="616">
        <v>211.88477125563199</v>
      </c>
      <c r="E68" s="617">
        <v>1.5920933950659999</v>
      </c>
      <c r="F68" s="615">
        <v>525.38160624994498</v>
      </c>
      <c r="G68" s="616">
        <v>525.38160624994498</v>
      </c>
      <c r="H68" s="618">
        <v>0</v>
      </c>
      <c r="I68" s="615">
        <v>1023.5170900000001</v>
      </c>
      <c r="J68" s="616">
        <v>498.13548375005502</v>
      </c>
      <c r="K68" s="619">
        <v>1.948140319006</v>
      </c>
    </row>
    <row r="69" spans="1:11" ht="14.4" customHeight="1" thickBot="1" x14ac:dyDescent="0.35">
      <c r="A69" s="637" t="s">
        <v>400</v>
      </c>
      <c r="B69" s="615">
        <v>33.623114171182998</v>
      </c>
      <c r="C69" s="615">
        <v>195.83235999999999</v>
      </c>
      <c r="D69" s="616">
        <v>162.20924582881599</v>
      </c>
      <c r="E69" s="617">
        <v>5.8243373592029997</v>
      </c>
      <c r="F69" s="615">
        <v>254.63981107705601</v>
      </c>
      <c r="G69" s="616">
        <v>254.63981107705601</v>
      </c>
      <c r="H69" s="618">
        <v>4.2859999999999996</v>
      </c>
      <c r="I69" s="615">
        <v>40.759369999999997</v>
      </c>
      <c r="J69" s="616">
        <v>-213.88044107705599</v>
      </c>
      <c r="K69" s="619">
        <v>0.16006676185999999</v>
      </c>
    </row>
    <row r="70" spans="1:11" ht="14.4" customHeight="1" thickBot="1" x14ac:dyDescent="0.35">
      <c r="A70" s="637" t="s">
        <v>401</v>
      </c>
      <c r="B70" s="615">
        <v>82.993306802717996</v>
      </c>
      <c r="C70" s="615">
        <v>296.00889999999998</v>
      </c>
      <c r="D70" s="616">
        <v>213.01559319728199</v>
      </c>
      <c r="E70" s="617">
        <v>3.5666599079319998</v>
      </c>
      <c r="F70" s="615">
        <v>167.999716365024</v>
      </c>
      <c r="G70" s="616">
        <v>167.999716365024</v>
      </c>
      <c r="H70" s="618">
        <v>19.773340000000001</v>
      </c>
      <c r="I70" s="615">
        <v>80.508570000000006</v>
      </c>
      <c r="J70" s="616">
        <v>-87.491146365023994</v>
      </c>
      <c r="K70" s="619">
        <v>0.47921848763699998</v>
      </c>
    </row>
    <row r="71" spans="1:11" ht="14.4" customHeight="1" thickBot="1" x14ac:dyDescent="0.35">
      <c r="A71" s="637" t="s">
        <v>402</v>
      </c>
      <c r="B71" s="615">
        <v>73.994541790637996</v>
      </c>
      <c r="C71" s="615">
        <v>42.162649999999999</v>
      </c>
      <c r="D71" s="616">
        <v>-31.831891790638</v>
      </c>
      <c r="E71" s="617">
        <v>0.56980756930999998</v>
      </c>
      <c r="F71" s="615">
        <v>43.728345322201001</v>
      </c>
      <c r="G71" s="616">
        <v>43.728345322201001</v>
      </c>
      <c r="H71" s="618">
        <v>35.370089999999998</v>
      </c>
      <c r="I71" s="615">
        <v>69.234690000000001</v>
      </c>
      <c r="J71" s="616">
        <v>25.506344677798001</v>
      </c>
      <c r="K71" s="619">
        <v>1.583290872084</v>
      </c>
    </row>
    <row r="72" spans="1:11" ht="14.4" customHeight="1" thickBot="1" x14ac:dyDescent="0.35">
      <c r="A72" s="640" t="s">
        <v>46</v>
      </c>
      <c r="B72" s="620">
        <v>0</v>
      </c>
      <c r="C72" s="620">
        <v>8.8030000000000008</v>
      </c>
      <c r="D72" s="621">
        <v>8.8030000000000008</v>
      </c>
      <c r="E72" s="622" t="s">
        <v>336</v>
      </c>
      <c r="F72" s="620">
        <v>0</v>
      </c>
      <c r="G72" s="621">
        <v>0</v>
      </c>
      <c r="H72" s="623">
        <v>0</v>
      </c>
      <c r="I72" s="620">
        <v>17.896000000000001</v>
      </c>
      <c r="J72" s="621">
        <v>17.896000000000001</v>
      </c>
      <c r="K72" s="624" t="s">
        <v>336</v>
      </c>
    </row>
    <row r="73" spans="1:11" ht="14.4" customHeight="1" thickBot="1" x14ac:dyDescent="0.35">
      <c r="A73" s="636" t="s">
        <v>403</v>
      </c>
      <c r="B73" s="620">
        <v>0</v>
      </c>
      <c r="C73" s="620">
        <v>8.1519999999999992</v>
      </c>
      <c r="D73" s="621">
        <v>8.1519999999999992</v>
      </c>
      <c r="E73" s="622" t="s">
        <v>336</v>
      </c>
      <c r="F73" s="620">
        <v>0</v>
      </c>
      <c r="G73" s="621">
        <v>0</v>
      </c>
      <c r="H73" s="623">
        <v>0</v>
      </c>
      <c r="I73" s="620">
        <v>13.305999999999999</v>
      </c>
      <c r="J73" s="621">
        <v>13.305999999999999</v>
      </c>
      <c r="K73" s="624" t="s">
        <v>336</v>
      </c>
    </row>
    <row r="74" spans="1:11" ht="14.4" customHeight="1" thickBot="1" x14ac:dyDescent="0.35">
      <c r="A74" s="637" t="s">
        <v>404</v>
      </c>
      <c r="B74" s="615">
        <v>0</v>
      </c>
      <c r="C74" s="615">
        <v>8.1519999999999992</v>
      </c>
      <c r="D74" s="616">
        <v>8.1519999999999992</v>
      </c>
      <c r="E74" s="625" t="s">
        <v>336</v>
      </c>
      <c r="F74" s="615">
        <v>0</v>
      </c>
      <c r="G74" s="616">
        <v>0</v>
      </c>
      <c r="H74" s="618">
        <v>0</v>
      </c>
      <c r="I74" s="615">
        <v>12.906000000000001</v>
      </c>
      <c r="J74" s="616">
        <v>12.906000000000001</v>
      </c>
      <c r="K74" s="626" t="s">
        <v>336</v>
      </c>
    </row>
    <row r="75" spans="1:11" ht="14.4" customHeight="1" thickBot="1" x14ac:dyDescent="0.35">
      <c r="A75" s="637" t="s">
        <v>405</v>
      </c>
      <c r="B75" s="615">
        <v>0</v>
      </c>
      <c r="C75" s="615">
        <v>0</v>
      </c>
      <c r="D75" s="616">
        <v>0</v>
      </c>
      <c r="E75" s="625" t="s">
        <v>336</v>
      </c>
      <c r="F75" s="615">
        <v>0</v>
      </c>
      <c r="G75" s="616">
        <v>0</v>
      </c>
      <c r="H75" s="618">
        <v>0</v>
      </c>
      <c r="I75" s="615">
        <v>0.4</v>
      </c>
      <c r="J75" s="616">
        <v>0.4</v>
      </c>
      <c r="K75" s="626" t="s">
        <v>342</v>
      </c>
    </row>
    <row r="76" spans="1:11" ht="14.4" customHeight="1" thickBot="1" x14ac:dyDescent="0.35">
      <c r="A76" s="636" t="s">
        <v>406</v>
      </c>
      <c r="B76" s="620">
        <v>0</v>
      </c>
      <c r="C76" s="620">
        <v>0.65100000000000002</v>
      </c>
      <c r="D76" s="621">
        <v>0.65100000000000002</v>
      </c>
      <c r="E76" s="622" t="s">
        <v>336</v>
      </c>
      <c r="F76" s="620">
        <v>0</v>
      </c>
      <c r="G76" s="621">
        <v>0</v>
      </c>
      <c r="H76" s="623">
        <v>0</v>
      </c>
      <c r="I76" s="620">
        <v>4.59</v>
      </c>
      <c r="J76" s="621">
        <v>4.59</v>
      </c>
      <c r="K76" s="624" t="s">
        <v>336</v>
      </c>
    </row>
    <row r="77" spans="1:11" ht="14.4" customHeight="1" thickBot="1" x14ac:dyDescent="0.35">
      <c r="A77" s="637" t="s">
        <v>407</v>
      </c>
      <c r="B77" s="615">
        <v>0</v>
      </c>
      <c r="C77" s="615">
        <v>0.65100000000000002</v>
      </c>
      <c r="D77" s="616">
        <v>0.65100000000000002</v>
      </c>
      <c r="E77" s="625" t="s">
        <v>336</v>
      </c>
      <c r="F77" s="615">
        <v>0</v>
      </c>
      <c r="G77" s="616">
        <v>0</v>
      </c>
      <c r="H77" s="618">
        <v>0</v>
      </c>
      <c r="I77" s="615">
        <v>4.59</v>
      </c>
      <c r="J77" s="616">
        <v>4.59</v>
      </c>
      <c r="K77" s="626" t="s">
        <v>336</v>
      </c>
    </row>
    <row r="78" spans="1:11" ht="14.4" customHeight="1" thickBot="1" x14ac:dyDescent="0.35">
      <c r="A78" s="635" t="s">
        <v>47</v>
      </c>
      <c r="B78" s="615">
        <v>3868.2350678318398</v>
      </c>
      <c r="C78" s="615">
        <v>3527.9836700000001</v>
      </c>
      <c r="D78" s="616">
        <v>-340.25139783183602</v>
      </c>
      <c r="E78" s="617">
        <v>0.91203962741</v>
      </c>
      <c r="F78" s="615">
        <v>3970.0031598988899</v>
      </c>
      <c r="G78" s="616">
        <v>3970.0031598988899</v>
      </c>
      <c r="H78" s="618">
        <v>252.98885999999999</v>
      </c>
      <c r="I78" s="615">
        <v>3773.8269799999998</v>
      </c>
      <c r="J78" s="616">
        <v>-196.17617989888601</v>
      </c>
      <c r="K78" s="619">
        <v>0.95058538444399998</v>
      </c>
    </row>
    <row r="79" spans="1:11" ht="14.4" customHeight="1" thickBot="1" x14ac:dyDescent="0.35">
      <c r="A79" s="636" t="s">
        <v>408</v>
      </c>
      <c r="B79" s="620">
        <v>5.346015712891</v>
      </c>
      <c r="C79" s="620">
        <v>0.10299999999999999</v>
      </c>
      <c r="D79" s="621">
        <v>-5.2430157128910002</v>
      </c>
      <c r="E79" s="627">
        <v>1.9266684860000001E-2</v>
      </c>
      <c r="F79" s="620">
        <v>4.1168974895000002E-2</v>
      </c>
      <c r="G79" s="621">
        <v>4.1168974895000002E-2</v>
      </c>
      <c r="H79" s="623">
        <v>0</v>
      </c>
      <c r="I79" s="620">
        <v>0</v>
      </c>
      <c r="J79" s="621">
        <v>-4.1168974895000002E-2</v>
      </c>
      <c r="K79" s="628">
        <v>0</v>
      </c>
    </row>
    <row r="80" spans="1:11" ht="14.4" customHeight="1" thickBot="1" x14ac:dyDescent="0.35">
      <c r="A80" s="637" t="s">
        <v>409</v>
      </c>
      <c r="B80" s="615">
        <v>5.346015712891</v>
      </c>
      <c r="C80" s="615">
        <v>0.10299999999999999</v>
      </c>
      <c r="D80" s="616">
        <v>-5.2430157128910002</v>
      </c>
      <c r="E80" s="617">
        <v>1.9266684860000001E-2</v>
      </c>
      <c r="F80" s="615">
        <v>4.1168974895000002E-2</v>
      </c>
      <c r="G80" s="616">
        <v>4.1168974895000002E-2</v>
      </c>
      <c r="H80" s="618">
        <v>0</v>
      </c>
      <c r="I80" s="615">
        <v>0</v>
      </c>
      <c r="J80" s="616">
        <v>-4.1168974895000002E-2</v>
      </c>
      <c r="K80" s="619">
        <v>0</v>
      </c>
    </row>
    <row r="81" spans="1:11" ht="14.4" customHeight="1" thickBot="1" x14ac:dyDescent="0.35">
      <c r="A81" s="636" t="s">
        <v>410</v>
      </c>
      <c r="B81" s="620">
        <v>79.907587829918</v>
      </c>
      <c r="C81" s="620">
        <v>93.844650000000001</v>
      </c>
      <c r="D81" s="621">
        <v>13.937062170081999</v>
      </c>
      <c r="E81" s="627">
        <v>1.174414752698</v>
      </c>
      <c r="F81" s="620">
        <v>90.033892667165006</v>
      </c>
      <c r="G81" s="621">
        <v>90.033892667165006</v>
      </c>
      <c r="H81" s="623">
        <v>8.4963499999999996</v>
      </c>
      <c r="I81" s="620">
        <v>89.182199999999995</v>
      </c>
      <c r="J81" s="621">
        <v>-0.85169266716500003</v>
      </c>
      <c r="K81" s="628">
        <v>0.990540310521</v>
      </c>
    </row>
    <row r="82" spans="1:11" ht="14.4" customHeight="1" thickBot="1" x14ac:dyDescent="0.35">
      <c r="A82" s="637" t="s">
        <v>411</v>
      </c>
      <c r="B82" s="615">
        <v>52.644521873503997</v>
      </c>
      <c r="C82" s="615">
        <v>56.248899999999999</v>
      </c>
      <c r="D82" s="616">
        <v>3.6043781264949999</v>
      </c>
      <c r="E82" s="617">
        <v>1.06846634746</v>
      </c>
      <c r="F82" s="615">
        <v>57.541850025580999</v>
      </c>
      <c r="G82" s="616">
        <v>57.541850025580999</v>
      </c>
      <c r="H82" s="618">
        <v>4.4793000000000003</v>
      </c>
      <c r="I82" s="615">
        <v>56.369399999999999</v>
      </c>
      <c r="J82" s="616">
        <v>-1.172450025581</v>
      </c>
      <c r="K82" s="619">
        <v>0.979624394678</v>
      </c>
    </row>
    <row r="83" spans="1:11" ht="14.4" customHeight="1" thickBot="1" x14ac:dyDescent="0.35">
      <c r="A83" s="637" t="s">
        <v>412</v>
      </c>
      <c r="B83" s="615">
        <v>0</v>
      </c>
      <c r="C83" s="615">
        <v>3</v>
      </c>
      <c r="D83" s="616">
        <v>3</v>
      </c>
      <c r="E83" s="625" t="s">
        <v>342</v>
      </c>
      <c r="F83" s="615">
        <v>0</v>
      </c>
      <c r="G83" s="616">
        <v>0</v>
      </c>
      <c r="H83" s="618">
        <v>1</v>
      </c>
      <c r="I83" s="615">
        <v>3</v>
      </c>
      <c r="J83" s="616">
        <v>3</v>
      </c>
      <c r="K83" s="626" t="s">
        <v>336</v>
      </c>
    </row>
    <row r="84" spans="1:11" ht="14.4" customHeight="1" thickBot="1" x14ac:dyDescent="0.35">
      <c r="A84" s="637" t="s">
        <v>413</v>
      </c>
      <c r="B84" s="615">
        <v>27.263065956413001</v>
      </c>
      <c r="C84" s="615">
        <v>34.595750000000002</v>
      </c>
      <c r="D84" s="616">
        <v>7.3326840435860001</v>
      </c>
      <c r="E84" s="617">
        <v>1.2689603603390001</v>
      </c>
      <c r="F84" s="615">
        <v>32.492042641582998</v>
      </c>
      <c r="G84" s="616">
        <v>32.492042641582998</v>
      </c>
      <c r="H84" s="618">
        <v>3.0170499999999998</v>
      </c>
      <c r="I84" s="615">
        <v>29.812799999999999</v>
      </c>
      <c r="J84" s="616">
        <v>-2.679242641583</v>
      </c>
      <c r="K84" s="619">
        <v>0.91754157560500005</v>
      </c>
    </row>
    <row r="85" spans="1:11" ht="14.4" customHeight="1" thickBot="1" x14ac:dyDescent="0.35">
      <c r="A85" s="636" t="s">
        <v>414</v>
      </c>
      <c r="B85" s="620">
        <v>31.820237595527999</v>
      </c>
      <c r="C85" s="620">
        <v>28.705120000000001</v>
      </c>
      <c r="D85" s="621">
        <v>-3.1151175955279999</v>
      </c>
      <c r="E85" s="627">
        <v>0.902102629303</v>
      </c>
      <c r="F85" s="620">
        <v>28.102451800571998</v>
      </c>
      <c r="G85" s="621">
        <v>28.102451800571998</v>
      </c>
      <c r="H85" s="623">
        <v>0</v>
      </c>
      <c r="I85" s="620">
        <v>34.021129999999999</v>
      </c>
      <c r="J85" s="621">
        <v>5.9186781994270001</v>
      </c>
      <c r="K85" s="628">
        <v>1.210610741063</v>
      </c>
    </row>
    <row r="86" spans="1:11" ht="14.4" customHeight="1" thickBot="1" x14ac:dyDescent="0.35">
      <c r="A86" s="637" t="s">
        <v>415</v>
      </c>
      <c r="B86" s="615">
        <v>24.993511286924999</v>
      </c>
      <c r="C86" s="615">
        <v>24.3</v>
      </c>
      <c r="D86" s="616">
        <v>-0.69351128692499997</v>
      </c>
      <c r="E86" s="617">
        <v>0.97225234666000004</v>
      </c>
      <c r="F86" s="615">
        <v>24.070002569530999</v>
      </c>
      <c r="G86" s="616">
        <v>24.070002569530999</v>
      </c>
      <c r="H86" s="618">
        <v>0</v>
      </c>
      <c r="I86" s="615">
        <v>30.375</v>
      </c>
      <c r="J86" s="616">
        <v>6.3049974304680001</v>
      </c>
      <c r="K86" s="619">
        <v>1.261944194324</v>
      </c>
    </row>
    <row r="87" spans="1:11" ht="14.4" customHeight="1" thickBot="1" x14ac:dyDescent="0.35">
      <c r="A87" s="637" t="s">
        <v>416</v>
      </c>
      <c r="B87" s="615">
        <v>6.8267263086019998</v>
      </c>
      <c r="C87" s="615">
        <v>4.4051200000000001</v>
      </c>
      <c r="D87" s="616">
        <v>-2.4216063086020001</v>
      </c>
      <c r="E87" s="617">
        <v>0.64527561247700005</v>
      </c>
      <c r="F87" s="615">
        <v>4.0324492310400002</v>
      </c>
      <c r="G87" s="616">
        <v>4.0324492310400002</v>
      </c>
      <c r="H87" s="618">
        <v>0</v>
      </c>
      <c r="I87" s="615">
        <v>3.6461299999999999</v>
      </c>
      <c r="J87" s="616">
        <v>-0.38631923103999999</v>
      </c>
      <c r="K87" s="619">
        <v>0.90419737263699995</v>
      </c>
    </row>
    <row r="88" spans="1:11" ht="14.4" customHeight="1" thickBot="1" x14ac:dyDescent="0.35">
      <c r="A88" s="636" t="s">
        <v>417</v>
      </c>
      <c r="B88" s="620">
        <v>0</v>
      </c>
      <c r="C88" s="620">
        <v>0</v>
      </c>
      <c r="D88" s="621">
        <v>0</v>
      </c>
      <c r="E88" s="627">
        <v>1</v>
      </c>
      <c r="F88" s="620">
        <v>0</v>
      </c>
      <c r="G88" s="621">
        <v>0</v>
      </c>
      <c r="H88" s="623">
        <v>0</v>
      </c>
      <c r="I88" s="620">
        <v>1.8149999999999999</v>
      </c>
      <c r="J88" s="621">
        <v>1.8149999999999999</v>
      </c>
      <c r="K88" s="624" t="s">
        <v>342</v>
      </c>
    </row>
    <row r="89" spans="1:11" ht="14.4" customHeight="1" thickBot="1" x14ac:dyDescent="0.35">
      <c r="A89" s="637" t="s">
        <v>418</v>
      </c>
      <c r="B89" s="615">
        <v>0</v>
      </c>
      <c r="C89" s="615">
        <v>0</v>
      </c>
      <c r="D89" s="616">
        <v>0</v>
      </c>
      <c r="E89" s="617">
        <v>1</v>
      </c>
      <c r="F89" s="615">
        <v>0</v>
      </c>
      <c r="G89" s="616">
        <v>0</v>
      </c>
      <c r="H89" s="618">
        <v>0</v>
      </c>
      <c r="I89" s="615">
        <v>1.8149999999999999</v>
      </c>
      <c r="J89" s="616">
        <v>1.8149999999999999</v>
      </c>
      <c r="K89" s="626" t="s">
        <v>342</v>
      </c>
    </row>
    <row r="90" spans="1:11" ht="14.4" customHeight="1" thickBot="1" x14ac:dyDescent="0.35">
      <c r="A90" s="636" t="s">
        <v>419</v>
      </c>
      <c r="B90" s="620">
        <v>542.66010324860895</v>
      </c>
      <c r="C90" s="620">
        <v>536.33799999999997</v>
      </c>
      <c r="D90" s="621">
        <v>-6.3221032486080002</v>
      </c>
      <c r="E90" s="627">
        <v>0.98834979168199999</v>
      </c>
      <c r="F90" s="620">
        <v>540.92972686494295</v>
      </c>
      <c r="G90" s="621">
        <v>540.92972686494295</v>
      </c>
      <c r="H90" s="623">
        <v>43.967869999999998</v>
      </c>
      <c r="I90" s="620">
        <v>558.49851000000001</v>
      </c>
      <c r="J90" s="621">
        <v>17.568783135057</v>
      </c>
      <c r="K90" s="628">
        <v>1.0324788641889999</v>
      </c>
    </row>
    <row r="91" spans="1:11" ht="14.4" customHeight="1" thickBot="1" x14ac:dyDescent="0.35">
      <c r="A91" s="637" t="s">
        <v>420</v>
      </c>
      <c r="B91" s="615">
        <v>460.00046709310499</v>
      </c>
      <c r="C91" s="615">
        <v>455.62329999999997</v>
      </c>
      <c r="D91" s="616">
        <v>-4.3771670931050002</v>
      </c>
      <c r="E91" s="617">
        <v>0.990484429025</v>
      </c>
      <c r="F91" s="615">
        <v>460.33190500639802</v>
      </c>
      <c r="G91" s="616">
        <v>460.33190500639802</v>
      </c>
      <c r="H91" s="618">
        <v>35.222020000000001</v>
      </c>
      <c r="I91" s="615">
        <v>468.03251999999998</v>
      </c>
      <c r="J91" s="616">
        <v>7.7006149936010004</v>
      </c>
      <c r="K91" s="619">
        <v>1.0167283972929999</v>
      </c>
    </row>
    <row r="92" spans="1:11" ht="14.4" customHeight="1" thickBot="1" x14ac:dyDescent="0.35">
      <c r="A92" s="637" t="s">
        <v>421</v>
      </c>
      <c r="B92" s="615">
        <v>0</v>
      </c>
      <c r="C92" s="615">
        <v>0</v>
      </c>
      <c r="D92" s="616">
        <v>0</v>
      </c>
      <c r="E92" s="625" t="s">
        <v>336</v>
      </c>
      <c r="F92" s="615">
        <v>0</v>
      </c>
      <c r="G92" s="616">
        <v>0</v>
      </c>
      <c r="H92" s="618">
        <v>0</v>
      </c>
      <c r="I92" s="615">
        <v>3.2669999999999999</v>
      </c>
      <c r="J92" s="616">
        <v>3.2669999999999999</v>
      </c>
      <c r="K92" s="626" t="s">
        <v>342</v>
      </c>
    </row>
    <row r="93" spans="1:11" ht="14.4" customHeight="1" thickBot="1" x14ac:dyDescent="0.35">
      <c r="A93" s="637" t="s">
        <v>422</v>
      </c>
      <c r="B93" s="615">
        <v>82.659636155502994</v>
      </c>
      <c r="C93" s="615">
        <v>80.714699999999993</v>
      </c>
      <c r="D93" s="616">
        <v>-1.944936155503</v>
      </c>
      <c r="E93" s="617">
        <v>0.97647054540800005</v>
      </c>
      <c r="F93" s="615">
        <v>80.597821858543995</v>
      </c>
      <c r="G93" s="616">
        <v>80.597821858543995</v>
      </c>
      <c r="H93" s="618">
        <v>8.7458500000000008</v>
      </c>
      <c r="I93" s="615">
        <v>87.198989999999995</v>
      </c>
      <c r="J93" s="616">
        <v>6.6011681414550001</v>
      </c>
      <c r="K93" s="619">
        <v>1.0819025624909999</v>
      </c>
    </row>
    <row r="94" spans="1:11" ht="14.4" customHeight="1" thickBot="1" x14ac:dyDescent="0.35">
      <c r="A94" s="636" t="s">
        <v>423</v>
      </c>
      <c r="B94" s="620">
        <v>3208.5011234448898</v>
      </c>
      <c r="C94" s="620">
        <v>2868.9929000000002</v>
      </c>
      <c r="D94" s="621">
        <v>-339.50822344489001</v>
      </c>
      <c r="E94" s="627">
        <v>0.89418478897599996</v>
      </c>
      <c r="F94" s="620">
        <v>3310.8959195913098</v>
      </c>
      <c r="G94" s="621">
        <v>3310.8959195913098</v>
      </c>
      <c r="H94" s="623">
        <v>200.52464000000001</v>
      </c>
      <c r="I94" s="620">
        <v>3090.31014</v>
      </c>
      <c r="J94" s="621">
        <v>-220.58577959131</v>
      </c>
      <c r="K94" s="628">
        <v>0.93337580372499995</v>
      </c>
    </row>
    <row r="95" spans="1:11" ht="14.4" customHeight="1" thickBot="1" x14ac:dyDescent="0.35">
      <c r="A95" s="637" t="s">
        <v>424</v>
      </c>
      <c r="B95" s="615">
        <v>31.040510161217998</v>
      </c>
      <c r="C95" s="615">
        <v>0.79</v>
      </c>
      <c r="D95" s="616">
        <v>-30.250510161217999</v>
      </c>
      <c r="E95" s="617">
        <v>2.5450612631E-2</v>
      </c>
      <c r="F95" s="615">
        <v>0</v>
      </c>
      <c r="G95" s="616">
        <v>0</v>
      </c>
      <c r="H95" s="618">
        <v>0</v>
      </c>
      <c r="I95" s="615">
        <v>24.759</v>
      </c>
      <c r="J95" s="616">
        <v>24.759</v>
      </c>
      <c r="K95" s="626" t="s">
        <v>342</v>
      </c>
    </row>
    <row r="96" spans="1:11" ht="14.4" customHeight="1" thickBot="1" x14ac:dyDescent="0.35">
      <c r="A96" s="637" t="s">
        <v>425</v>
      </c>
      <c r="B96" s="615">
        <v>215.77994544527101</v>
      </c>
      <c r="C96" s="615">
        <v>200.24388999999999</v>
      </c>
      <c r="D96" s="616">
        <v>-15.536055445271</v>
      </c>
      <c r="E96" s="617">
        <v>0.92800046633900002</v>
      </c>
      <c r="F96" s="615">
        <v>197.97383635452999</v>
      </c>
      <c r="G96" s="616">
        <v>197.97383635452999</v>
      </c>
      <c r="H96" s="618">
        <v>26.491199999999999</v>
      </c>
      <c r="I96" s="615">
        <v>199.78566000000001</v>
      </c>
      <c r="J96" s="616">
        <v>1.811823645469</v>
      </c>
      <c r="K96" s="619">
        <v>1.0091518337909999</v>
      </c>
    </row>
    <row r="97" spans="1:11" ht="14.4" customHeight="1" thickBot="1" x14ac:dyDescent="0.35">
      <c r="A97" s="637" t="s">
        <v>426</v>
      </c>
      <c r="B97" s="615">
        <v>3.9979378279689999</v>
      </c>
      <c r="C97" s="615">
        <v>8.7874599999999994</v>
      </c>
      <c r="D97" s="616">
        <v>4.7895221720299999</v>
      </c>
      <c r="E97" s="617">
        <v>2.1979981625830001</v>
      </c>
      <c r="F97" s="615">
        <v>4.0014576669619997</v>
      </c>
      <c r="G97" s="616">
        <v>4.0014576669619997</v>
      </c>
      <c r="H97" s="618">
        <v>0</v>
      </c>
      <c r="I97" s="615">
        <v>4.0564</v>
      </c>
      <c r="J97" s="616">
        <v>5.4942333037000003E-2</v>
      </c>
      <c r="K97" s="619">
        <v>1.0137305796060001</v>
      </c>
    </row>
    <row r="98" spans="1:11" ht="14.4" customHeight="1" thickBot="1" x14ac:dyDescent="0.35">
      <c r="A98" s="637" t="s">
        <v>427</v>
      </c>
      <c r="B98" s="615">
        <v>139.62381114873301</v>
      </c>
      <c r="C98" s="615">
        <v>117.23560000000001</v>
      </c>
      <c r="D98" s="616">
        <v>-22.388211148732999</v>
      </c>
      <c r="E98" s="617">
        <v>0.83965334447899997</v>
      </c>
      <c r="F98" s="615">
        <v>110.76076366997199</v>
      </c>
      <c r="G98" s="616">
        <v>110.76076366997199</v>
      </c>
      <c r="H98" s="618">
        <v>0</v>
      </c>
      <c r="I98" s="615">
        <v>110.57658000000001</v>
      </c>
      <c r="J98" s="616">
        <v>-0.184183669971</v>
      </c>
      <c r="K98" s="619">
        <v>0.99833710364600003</v>
      </c>
    </row>
    <row r="99" spans="1:11" ht="14.4" customHeight="1" thickBot="1" x14ac:dyDescent="0.35">
      <c r="A99" s="637" t="s">
        <v>428</v>
      </c>
      <c r="B99" s="615">
        <v>2818.0589188617</v>
      </c>
      <c r="C99" s="615">
        <v>2541.93595</v>
      </c>
      <c r="D99" s="616">
        <v>-276.12296886169702</v>
      </c>
      <c r="E99" s="617">
        <v>0.902016609016</v>
      </c>
      <c r="F99" s="615">
        <v>2998.1598618998501</v>
      </c>
      <c r="G99" s="616">
        <v>2998.1598618998501</v>
      </c>
      <c r="H99" s="618">
        <v>174.03344000000001</v>
      </c>
      <c r="I99" s="615">
        <v>2751.1325000000002</v>
      </c>
      <c r="J99" s="616">
        <v>-247.027361899846</v>
      </c>
      <c r="K99" s="619">
        <v>0.917607007872</v>
      </c>
    </row>
    <row r="100" spans="1:11" ht="14.4" customHeight="1" thickBot="1" x14ac:dyDescent="0.35">
      <c r="A100" s="634" t="s">
        <v>48</v>
      </c>
      <c r="B100" s="615">
        <v>21405.996255933402</v>
      </c>
      <c r="C100" s="615">
        <v>23432.943650000001</v>
      </c>
      <c r="D100" s="616">
        <v>2026.9473940666001</v>
      </c>
      <c r="E100" s="617">
        <v>1.0946906357370001</v>
      </c>
      <c r="F100" s="615">
        <v>23016.113871327201</v>
      </c>
      <c r="G100" s="616">
        <v>23016.113871327201</v>
      </c>
      <c r="H100" s="618">
        <v>1803.4385299999999</v>
      </c>
      <c r="I100" s="615">
        <v>23945.00792</v>
      </c>
      <c r="J100" s="616">
        <v>928.89404867279904</v>
      </c>
      <c r="K100" s="619">
        <v>1.0403584225319999</v>
      </c>
    </row>
    <row r="101" spans="1:11" ht="14.4" customHeight="1" thickBot="1" x14ac:dyDescent="0.35">
      <c r="A101" s="640" t="s">
        <v>429</v>
      </c>
      <c r="B101" s="620">
        <v>15854.9999999994</v>
      </c>
      <c r="C101" s="620">
        <v>17401.559000000001</v>
      </c>
      <c r="D101" s="621">
        <v>1546.55900000057</v>
      </c>
      <c r="E101" s="627">
        <v>1.0975439293589999</v>
      </c>
      <c r="F101" s="620">
        <v>17061.999999999702</v>
      </c>
      <c r="G101" s="621">
        <v>17061.999999999702</v>
      </c>
      <c r="H101" s="623">
        <v>1374.029</v>
      </c>
      <c r="I101" s="620">
        <v>17863.992999999999</v>
      </c>
      <c r="J101" s="621">
        <v>801.99300000031894</v>
      </c>
      <c r="K101" s="628">
        <v>1.047004630172</v>
      </c>
    </row>
    <row r="102" spans="1:11" ht="14.4" customHeight="1" thickBot="1" x14ac:dyDescent="0.35">
      <c r="A102" s="636" t="s">
        <v>430</v>
      </c>
      <c r="B102" s="620">
        <v>15854.9999999994</v>
      </c>
      <c r="C102" s="620">
        <v>17387.591</v>
      </c>
      <c r="D102" s="621">
        <v>1532.5910000005699</v>
      </c>
      <c r="E102" s="627">
        <v>1.0966629454429999</v>
      </c>
      <c r="F102" s="620">
        <v>17006.999999999702</v>
      </c>
      <c r="G102" s="621">
        <v>17006.999999999702</v>
      </c>
      <c r="H102" s="623">
        <v>1374.029</v>
      </c>
      <c r="I102" s="620">
        <v>17842.348999999998</v>
      </c>
      <c r="J102" s="621">
        <v>835.34900000031803</v>
      </c>
      <c r="K102" s="628">
        <v>1.0491179514310001</v>
      </c>
    </row>
    <row r="103" spans="1:11" ht="14.4" customHeight="1" thickBot="1" x14ac:dyDescent="0.35">
      <c r="A103" s="637" t="s">
        <v>431</v>
      </c>
      <c r="B103" s="615">
        <v>15854.9999999994</v>
      </c>
      <c r="C103" s="615">
        <v>17387.591</v>
      </c>
      <c r="D103" s="616">
        <v>1532.5910000005699</v>
      </c>
      <c r="E103" s="617">
        <v>1.0966629454429999</v>
      </c>
      <c r="F103" s="615">
        <v>17006.999999999702</v>
      </c>
      <c r="G103" s="616">
        <v>17006.999999999702</v>
      </c>
      <c r="H103" s="618">
        <v>1374.029</v>
      </c>
      <c r="I103" s="615">
        <v>17842.348999999998</v>
      </c>
      <c r="J103" s="616">
        <v>835.34900000031803</v>
      </c>
      <c r="K103" s="619">
        <v>1.0491179514310001</v>
      </c>
    </row>
    <row r="104" spans="1:11" ht="14.4" customHeight="1" thickBot="1" x14ac:dyDescent="0.35">
      <c r="A104" s="636" t="s">
        <v>432</v>
      </c>
      <c r="B104" s="620">
        <v>0</v>
      </c>
      <c r="C104" s="620">
        <v>13.968</v>
      </c>
      <c r="D104" s="621">
        <v>13.968</v>
      </c>
      <c r="E104" s="622" t="s">
        <v>336</v>
      </c>
      <c r="F104" s="620">
        <v>54.999999999998998</v>
      </c>
      <c r="G104" s="621">
        <v>54.999999999998998</v>
      </c>
      <c r="H104" s="623">
        <v>0</v>
      </c>
      <c r="I104" s="620">
        <v>21.643999999999998</v>
      </c>
      <c r="J104" s="621">
        <v>-33.355999999999</v>
      </c>
      <c r="K104" s="628">
        <v>0.393527272727</v>
      </c>
    </row>
    <row r="105" spans="1:11" ht="14.4" customHeight="1" thickBot="1" x14ac:dyDescent="0.35">
      <c r="A105" s="637" t="s">
        <v>433</v>
      </c>
      <c r="B105" s="615">
        <v>0</v>
      </c>
      <c r="C105" s="615">
        <v>13.968</v>
      </c>
      <c r="D105" s="616">
        <v>13.968</v>
      </c>
      <c r="E105" s="625" t="s">
        <v>336</v>
      </c>
      <c r="F105" s="615">
        <v>54.999999999998998</v>
      </c>
      <c r="G105" s="616">
        <v>54.999999999998998</v>
      </c>
      <c r="H105" s="618">
        <v>0</v>
      </c>
      <c r="I105" s="615">
        <v>21.643999999999998</v>
      </c>
      <c r="J105" s="616">
        <v>-33.355999999999</v>
      </c>
      <c r="K105" s="619">
        <v>0.393527272727</v>
      </c>
    </row>
    <row r="106" spans="1:11" ht="14.4" customHeight="1" thickBot="1" x14ac:dyDescent="0.35">
      <c r="A106" s="635" t="s">
        <v>434</v>
      </c>
      <c r="B106" s="615">
        <v>5391.9962559339701</v>
      </c>
      <c r="C106" s="615">
        <v>5857.3696099999997</v>
      </c>
      <c r="D106" s="616">
        <v>465.37335406603103</v>
      </c>
      <c r="E106" s="617">
        <v>1.0863081745559999</v>
      </c>
      <c r="F106" s="615">
        <v>5783.1138713275204</v>
      </c>
      <c r="G106" s="616">
        <v>5783.1138713275204</v>
      </c>
      <c r="H106" s="618">
        <v>415.67115999999999</v>
      </c>
      <c r="I106" s="615">
        <v>5902.2946199999997</v>
      </c>
      <c r="J106" s="616">
        <v>119.180748672482</v>
      </c>
      <c r="K106" s="619">
        <v>1.0206084042820001</v>
      </c>
    </row>
    <row r="107" spans="1:11" ht="14.4" customHeight="1" thickBot="1" x14ac:dyDescent="0.35">
      <c r="A107" s="636" t="s">
        <v>435</v>
      </c>
      <c r="B107" s="620">
        <v>1426.99999289575</v>
      </c>
      <c r="C107" s="620">
        <v>1564.8815099999999</v>
      </c>
      <c r="D107" s="621">
        <v>137.88151710425501</v>
      </c>
      <c r="E107" s="627">
        <v>1.0966233481359999</v>
      </c>
      <c r="F107" s="620">
        <v>1531.11387132761</v>
      </c>
      <c r="G107" s="621">
        <v>1531.11387132761</v>
      </c>
      <c r="H107" s="623">
        <v>123.66391</v>
      </c>
      <c r="I107" s="620">
        <v>1605.80061</v>
      </c>
      <c r="J107" s="621">
        <v>74.686738672393005</v>
      </c>
      <c r="K107" s="628">
        <v>1.0487793495119999</v>
      </c>
    </row>
    <row r="108" spans="1:11" ht="14.4" customHeight="1" thickBot="1" x14ac:dyDescent="0.35">
      <c r="A108" s="637" t="s">
        <v>436</v>
      </c>
      <c r="B108" s="615">
        <v>1426.99999289575</v>
      </c>
      <c r="C108" s="615">
        <v>1564.8815099999999</v>
      </c>
      <c r="D108" s="616">
        <v>137.88151710425501</v>
      </c>
      <c r="E108" s="617">
        <v>1.0966233481359999</v>
      </c>
      <c r="F108" s="615">
        <v>1531.11387132761</v>
      </c>
      <c r="G108" s="616">
        <v>1531.11387132761</v>
      </c>
      <c r="H108" s="618">
        <v>123.66391</v>
      </c>
      <c r="I108" s="615">
        <v>1605.80061</v>
      </c>
      <c r="J108" s="616">
        <v>74.686738672393005</v>
      </c>
      <c r="K108" s="619">
        <v>1.0487793495119999</v>
      </c>
    </row>
    <row r="109" spans="1:11" ht="14.4" customHeight="1" thickBot="1" x14ac:dyDescent="0.35">
      <c r="A109" s="636" t="s">
        <v>437</v>
      </c>
      <c r="B109" s="620">
        <v>3964.9962630382302</v>
      </c>
      <c r="C109" s="620">
        <v>4292.4880999999996</v>
      </c>
      <c r="D109" s="621">
        <v>327.49183696177499</v>
      </c>
      <c r="E109" s="627">
        <v>1.08259574921</v>
      </c>
      <c r="F109" s="620">
        <v>4251.99999999991</v>
      </c>
      <c r="G109" s="621">
        <v>4251.99999999991</v>
      </c>
      <c r="H109" s="623">
        <v>292.00725</v>
      </c>
      <c r="I109" s="620">
        <v>4296.4940100000003</v>
      </c>
      <c r="J109" s="621">
        <v>44.494010000087002</v>
      </c>
      <c r="K109" s="628">
        <v>1.010464254468</v>
      </c>
    </row>
    <row r="110" spans="1:11" ht="14.4" customHeight="1" thickBot="1" x14ac:dyDescent="0.35">
      <c r="A110" s="637" t="s">
        <v>438</v>
      </c>
      <c r="B110" s="615">
        <v>3964.9962630382302</v>
      </c>
      <c r="C110" s="615">
        <v>4292.4880999999996</v>
      </c>
      <c r="D110" s="616">
        <v>327.49183696177499</v>
      </c>
      <c r="E110" s="617">
        <v>1.08259574921</v>
      </c>
      <c r="F110" s="615">
        <v>4251.99999999991</v>
      </c>
      <c r="G110" s="616">
        <v>4251.99999999991</v>
      </c>
      <c r="H110" s="618">
        <v>292.00725</v>
      </c>
      <c r="I110" s="615">
        <v>4296.4940100000003</v>
      </c>
      <c r="J110" s="616">
        <v>44.494010000087002</v>
      </c>
      <c r="K110" s="619">
        <v>1.010464254468</v>
      </c>
    </row>
    <row r="111" spans="1:11" ht="14.4" customHeight="1" thickBot="1" x14ac:dyDescent="0.35">
      <c r="A111" s="635" t="s">
        <v>439</v>
      </c>
      <c r="B111" s="615">
        <v>158.999999999994</v>
      </c>
      <c r="C111" s="615">
        <v>174.01504</v>
      </c>
      <c r="D111" s="616">
        <v>15.015040000004999</v>
      </c>
      <c r="E111" s="617">
        <v>1.0944342138359999</v>
      </c>
      <c r="F111" s="615">
        <v>170.99999999999699</v>
      </c>
      <c r="G111" s="616">
        <v>170.99999999999699</v>
      </c>
      <c r="H111" s="618">
        <v>13.73837</v>
      </c>
      <c r="I111" s="615">
        <v>178.72030000000001</v>
      </c>
      <c r="J111" s="616">
        <v>7.7203000000030002</v>
      </c>
      <c r="K111" s="619">
        <v>1.045147953216</v>
      </c>
    </row>
    <row r="112" spans="1:11" ht="14.4" customHeight="1" thickBot="1" x14ac:dyDescent="0.35">
      <c r="A112" s="636" t="s">
        <v>440</v>
      </c>
      <c r="B112" s="620">
        <v>158.999999999994</v>
      </c>
      <c r="C112" s="620">
        <v>174.01504</v>
      </c>
      <c r="D112" s="621">
        <v>15.015040000004999</v>
      </c>
      <c r="E112" s="627">
        <v>1.0944342138359999</v>
      </c>
      <c r="F112" s="620">
        <v>170.99999999999699</v>
      </c>
      <c r="G112" s="621">
        <v>170.99999999999699</v>
      </c>
      <c r="H112" s="623">
        <v>13.73837</v>
      </c>
      <c r="I112" s="620">
        <v>178.72030000000001</v>
      </c>
      <c r="J112" s="621">
        <v>7.7203000000030002</v>
      </c>
      <c r="K112" s="628">
        <v>1.045147953216</v>
      </c>
    </row>
    <row r="113" spans="1:11" ht="14.4" customHeight="1" thickBot="1" x14ac:dyDescent="0.35">
      <c r="A113" s="637" t="s">
        <v>441</v>
      </c>
      <c r="B113" s="615">
        <v>158.999999999994</v>
      </c>
      <c r="C113" s="615">
        <v>174.01504</v>
      </c>
      <c r="D113" s="616">
        <v>15.015040000004999</v>
      </c>
      <c r="E113" s="617">
        <v>1.0944342138359999</v>
      </c>
      <c r="F113" s="615">
        <v>170.99999999999699</v>
      </c>
      <c r="G113" s="616">
        <v>170.99999999999699</v>
      </c>
      <c r="H113" s="618">
        <v>13.73837</v>
      </c>
      <c r="I113" s="615">
        <v>178.72030000000001</v>
      </c>
      <c r="J113" s="616">
        <v>7.7203000000030002</v>
      </c>
      <c r="K113" s="619">
        <v>1.045147953216</v>
      </c>
    </row>
    <row r="114" spans="1:11" ht="14.4" customHeight="1" thickBot="1" x14ac:dyDescent="0.35">
      <c r="A114" s="634" t="s">
        <v>442</v>
      </c>
      <c r="B114" s="615">
        <v>0</v>
      </c>
      <c r="C114" s="615">
        <v>17.596499999999999</v>
      </c>
      <c r="D114" s="616">
        <v>17.596499999999999</v>
      </c>
      <c r="E114" s="625" t="s">
        <v>336</v>
      </c>
      <c r="F114" s="615">
        <v>0</v>
      </c>
      <c r="G114" s="616">
        <v>0</v>
      </c>
      <c r="H114" s="618">
        <v>0</v>
      </c>
      <c r="I114" s="615">
        <v>22.069790000000001</v>
      </c>
      <c r="J114" s="616">
        <v>22.069790000000001</v>
      </c>
      <c r="K114" s="626" t="s">
        <v>336</v>
      </c>
    </row>
    <row r="115" spans="1:11" ht="14.4" customHeight="1" thickBot="1" x14ac:dyDescent="0.35">
      <c r="A115" s="635" t="s">
        <v>443</v>
      </c>
      <c r="B115" s="615">
        <v>0</v>
      </c>
      <c r="C115" s="615">
        <v>0</v>
      </c>
      <c r="D115" s="616">
        <v>0</v>
      </c>
      <c r="E115" s="625" t="s">
        <v>336</v>
      </c>
      <c r="F115" s="615">
        <v>0</v>
      </c>
      <c r="G115" s="616">
        <v>0</v>
      </c>
      <c r="H115" s="618">
        <v>0</v>
      </c>
      <c r="I115" s="615">
        <v>7.8176500000000004</v>
      </c>
      <c r="J115" s="616">
        <v>7.8176500000000004</v>
      </c>
      <c r="K115" s="626" t="s">
        <v>342</v>
      </c>
    </row>
    <row r="116" spans="1:11" ht="14.4" customHeight="1" thickBot="1" x14ac:dyDescent="0.35">
      <c r="A116" s="636" t="s">
        <v>444</v>
      </c>
      <c r="B116" s="620">
        <v>0</v>
      </c>
      <c r="C116" s="620">
        <v>0</v>
      </c>
      <c r="D116" s="621">
        <v>0</v>
      </c>
      <c r="E116" s="622" t="s">
        <v>336</v>
      </c>
      <c r="F116" s="620">
        <v>0</v>
      </c>
      <c r="G116" s="621">
        <v>0</v>
      </c>
      <c r="H116" s="623">
        <v>0</v>
      </c>
      <c r="I116" s="620">
        <v>7.8176500000000004</v>
      </c>
      <c r="J116" s="621">
        <v>7.8176500000000004</v>
      </c>
      <c r="K116" s="624" t="s">
        <v>342</v>
      </c>
    </row>
    <row r="117" spans="1:11" ht="14.4" customHeight="1" thickBot="1" x14ac:dyDescent="0.35">
      <c r="A117" s="637" t="s">
        <v>445</v>
      </c>
      <c r="B117" s="615">
        <v>0</v>
      </c>
      <c r="C117" s="615">
        <v>0</v>
      </c>
      <c r="D117" s="616">
        <v>0</v>
      </c>
      <c r="E117" s="625" t="s">
        <v>336</v>
      </c>
      <c r="F117" s="615">
        <v>0</v>
      </c>
      <c r="G117" s="616">
        <v>0</v>
      </c>
      <c r="H117" s="618">
        <v>0</v>
      </c>
      <c r="I117" s="615">
        <v>7.8176500000000004</v>
      </c>
      <c r="J117" s="616">
        <v>7.8176500000000004</v>
      </c>
      <c r="K117" s="626" t="s">
        <v>342</v>
      </c>
    </row>
    <row r="118" spans="1:11" ht="14.4" customHeight="1" thickBot="1" x14ac:dyDescent="0.35">
      <c r="A118" s="635" t="s">
        <v>446</v>
      </c>
      <c r="B118" s="615">
        <v>0</v>
      </c>
      <c r="C118" s="615">
        <v>17.596499999999999</v>
      </c>
      <c r="D118" s="616">
        <v>17.596499999999999</v>
      </c>
      <c r="E118" s="625" t="s">
        <v>336</v>
      </c>
      <c r="F118" s="615">
        <v>0</v>
      </c>
      <c r="G118" s="616">
        <v>0</v>
      </c>
      <c r="H118" s="618">
        <v>0</v>
      </c>
      <c r="I118" s="615">
        <v>14.252140000000001</v>
      </c>
      <c r="J118" s="616">
        <v>14.252140000000001</v>
      </c>
      <c r="K118" s="626" t="s">
        <v>336</v>
      </c>
    </row>
    <row r="119" spans="1:11" ht="14.4" customHeight="1" thickBot="1" x14ac:dyDescent="0.35">
      <c r="A119" s="636" t="s">
        <v>447</v>
      </c>
      <c r="B119" s="620">
        <v>0</v>
      </c>
      <c r="C119" s="620">
        <v>16.796500000000002</v>
      </c>
      <c r="D119" s="621">
        <v>16.796500000000002</v>
      </c>
      <c r="E119" s="622" t="s">
        <v>336</v>
      </c>
      <c r="F119" s="620">
        <v>0</v>
      </c>
      <c r="G119" s="621">
        <v>0</v>
      </c>
      <c r="H119" s="623">
        <v>0</v>
      </c>
      <c r="I119" s="620">
        <v>22.267469999999999</v>
      </c>
      <c r="J119" s="621">
        <v>22.267469999999999</v>
      </c>
      <c r="K119" s="624" t="s">
        <v>336</v>
      </c>
    </row>
    <row r="120" spans="1:11" ht="14.4" customHeight="1" thickBot="1" x14ac:dyDescent="0.35">
      <c r="A120" s="637" t="s">
        <v>448</v>
      </c>
      <c r="B120" s="615">
        <v>0</v>
      </c>
      <c r="C120" s="615">
        <v>0.89649999999999996</v>
      </c>
      <c r="D120" s="616">
        <v>0.89649999999999996</v>
      </c>
      <c r="E120" s="625" t="s">
        <v>336</v>
      </c>
      <c r="F120" s="615">
        <v>0</v>
      </c>
      <c r="G120" s="616">
        <v>0</v>
      </c>
      <c r="H120" s="618">
        <v>0</v>
      </c>
      <c r="I120" s="615">
        <v>4.1674499999999997</v>
      </c>
      <c r="J120" s="616">
        <v>4.1674499999999997</v>
      </c>
      <c r="K120" s="626" t="s">
        <v>336</v>
      </c>
    </row>
    <row r="121" spans="1:11" ht="14.4" customHeight="1" thickBot="1" x14ac:dyDescent="0.35">
      <c r="A121" s="637" t="s">
        <v>449</v>
      </c>
      <c r="B121" s="615">
        <v>0</v>
      </c>
      <c r="C121" s="615">
        <v>7.9999999999989999</v>
      </c>
      <c r="D121" s="616">
        <v>7.9999999999989999</v>
      </c>
      <c r="E121" s="625" t="s">
        <v>336</v>
      </c>
      <c r="F121" s="615">
        <v>0</v>
      </c>
      <c r="G121" s="616">
        <v>0</v>
      </c>
      <c r="H121" s="618">
        <v>0</v>
      </c>
      <c r="I121" s="615">
        <v>16.80002</v>
      </c>
      <c r="J121" s="616">
        <v>16.80002</v>
      </c>
      <c r="K121" s="626" t="s">
        <v>336</v>
      </c>
    </row>
    <row r="122" spans="1:11" ht="14.4" customHeight="1" thickBot="1" x14ac:dyDescent="0.35">
      <c r="A122" s="637" t="s">
        <v>450</v>
      </c>
      <c r="B122" s="615">
        <v>0</v>
      </c>
      <c r="C122" s="615">
        <v>7.4</v>
      </c>
      <c r="D122" s="616">
        <v>7.4</v>
      </c>
      <c r="E122" s="625" t="s">
        <v>336</v>
      </c>
      <c r="F122" s="615">
        <v>0</v>
      </c>
      <c r="G122" s="616">
        <v>0</v>
      </c>
      <c r="H122" s="618">
        <v>0</v>
      </c>
      <c r="I122" s="615">
        <v>1</v>
      </c>
      <c r="J122" s="616">
        <v>1</v>
      </c>
      <c r="K122" s="626" t="s">
        <v>336</v>
      </c>
    </row>
    <row r="123" spans="1:11" ht="14.4" customHeight="1" thickBot="1" x14ac:dyDescent="0.35">
      <c r="A123" s="637" t="s">
        <v>451</v>
      </c>
      <c r="B123" s="615">
        <v>0</v>
      </c>
      <c r="C123" s="615">
        <v>0.49999999999900002</v>
      </c>
      <c r="D123" s="616">
        <v>0.49999999999900002</v>
      </c>
      <c r="E123" s="625" t="s">
        <v>342</v>
      </c>
      <c r="F123" s="615">
        <v>0</v>
      </c>
      <c r="G123" s="616">
        <v>0</v>
      </c>
      <c r="H123" s="618">
        <v>0</v>
      </c>
      <c r="I123" s="615">
        <v>0.3</v>
      </c>
      <c r="J123" s="616">
        <v>0.3</v>
      </c>
      <c r="K123" s="626" t="s">
        <v>336</v>
      </c>
    </row>
    <row r="124" spans="1:11" ht="14.4" customHeight="1" thickBot="1" x14ac:dyDescent="0.35">
      <c r="A124" s="636" t="s">
        <v>452</v>
      </c>
      <c r="B124" s="620">
        <v>0</v>
      </c>
      <c r="C124" s="620">
        <v>0</v>
      </c>
      <c r="D124" s="621">
        <v>0</v>
      </c>
      <c r="E124" s="627">
        <v>1</v>
      </c>
      <c r="F124" s="620">
        <v>0</v>
      </c>
      <c r="G124" s="621">
        <v>0</v>
      </c>
      <c r="H124" s="623">
        <v>0</v>
      </c>
      <c r="I124" s="620">
        <v>-10.71533</v>
      </c>
      <c r="J124" s="621">
        <v>-10.71533</v>
      </c>
      <c r="K124" s="624" t="s">
        <v>342</v>
      </c>
    </row>
    <row r="125" spans="1:11" ht="14.4" customHeight="1" thickBot="1" x14ac:dyDescent="0.35">
      <c r="A125" s="637" t="s">
        <v>453</v>
      </c>
      <c r="B125" s="615">
        <v>0</v>
      </c>
      <c r="C125" s="615">
        <v>0</v>
      </c>
      <c r="D125" s="616">
        <v>0</v>
      </c>
      <c r="E125" s="617">
        <v>1</v>
      </c>
      <c r="F125" s="615">
        <v>0</v>
      </c>
      <c r="G125" s="616">
        <v>0</v>
      </c>
      <c r="H125" s="618">
        <v>0</v>
      </c>
      <c r="I125" s="615">
        <v>-10.71533</v>
      </c>
      <c r="J125" s="616">
        <v>-10.71533</v>
      </c>
      <c r="K125" s="626" t="s">
        <v>342</v>
      </c>
    </row>
    <row r="126" spans="1:11" ht="14.4" customHeight="1" thickBot="1" x14ac:dyDescent="0.35">
      <c r="A126" s="639" t="s">
        <v>454</v>
      </c>
      <c r="B126" s="615">
        <v>0</v>
      </c>
      <c r="C126" s="615">
        <v>0.45</v>
      </c>
      <c r="D126" s="616">
        <v>0.45</v>
      </c>
      <c r="E126" s="625" t="s">
        <v>342</v>
      </c>
      <c r="F126" s="615">
        <v>0</v>
      </c>
      <c r="G126" s="616">
        <v>0</v>
      </c>
      <c r="H126" s="618">
        <v>0</v>
      </c>
      <c r="I126" s="615">
        <v>0.45</v>
      </c>
      <c r="J126" s="616">
        <v>0.45</v>
      </c>
      <c r="K126" s="626" t="s">
        <v>336</v>
      </c>
    </row>
    <row r="127" spans="1:11" ht="14.4" customHeight="1" thickBot="1" x14ac:dyDescent="0.35">
      <c r="A127" s="637" t="s">
        <v>455</v>
      </c>
      <c r="B127" s="615">
        <v>0</v>
      </c>
      <c r="C127" s="615">
        <v>0.45</v>
      </c>
      <c r="D127" s="616">
        <v>0.45</v>
      </c>
      <c r="E127" s="625" t="s">
        <v>342</v>
      </c>
      <c r="F127" s="615">
        <v>0</v>
      </c>
      <c r="G127" s="616">
        <v>0</v>
      </c>
      <c r="H127" s="618">
        <v>0</v>
      </c>
      <c r="I127" s="615">
        <v>0.45</v>
      </c>
      <c r="J127" s="616">
        <v>0.45</v>
      </c>
      <c r="K127" s="626" t="s">
        <v>336</v>
      </c>
    </row>
    <row r="128" spans="1:11" ht="14.4" customHeight="1" thickBot="1" x14ac:dyDescent="0.35">
      <c r="A128" s="639" t="s">
        <v>456</v>
      </c>
      <c r="B128" s="615">
        <v>0</v>
      </c>
      <c r="C128" s="615">
        <v>0.349999999999</v>
      </c>
      <c r="D128" s="616">
        <v>0.349999999999</v>
      </c>
      <c r="E128" s="625" t="s">
        <v>336</v>
      </c>
      <c r="F128" s="615">
        <v>0</v>
      </c>
      <c r="G128" s="616">
        <v>0</v>
      </c>
      <c r="H128" s="618">
        <v>0</v>
      </c>
      <c r="I128" s="615">
        <v>2.25</v>
      </c>
      <c r="J128" s="616">
        <v>2.25</v>
      </c>
      <c r="K128" s="626" t="s">
        <v>336</v>
      </c>
    </row>
    <row r="129" spans="1:11" ht="14.4" customHeight="1" thickBot="1" x14ac:dyDescent="0.35">
      <c r="A129" s="637" t="s">
        <v>457</v>
      </c>
      <c r="B129" s="615">
        <v>0</v>
      </c>
      <c r="C129" s="615">
        <v>0.349999999999</v>
      </c>
      <c r="D129" s="616">
        <v>0.349999999999</v>
      </c>
      <c r="E129" s="625" t="s">
        <v>336</v>
      </c>
      <c r="F129" s="615">
        <v>0</v>
      </c>
      <c r="G129" s="616">
        <v>0</v>
      </c>
      <c r="H129" s="618">
        <v>0</v>
      </c>
      <c r="I129" s="615">
        <v>2.25</v>
      </c>
      <c r="J129" s="616">
        <v>2.25</v>
      </c>
      <c r="K129" s="626" t="s">
        <v>336</v>
      </c>
    </row>
    <row r="130" spans="1:11" ht="14.4" customHeight="1" thickBot="1" x14ac:dyDescent="0.35">
      <c r="A130" s="634" t="s">
        <v>458</v>
      </c>
      <c r="B130" s="615">
        <v>11851.9999999994</v>
      </c>
      <c r="C130" s="615">
        <v>11860.4</v>
      </c>
      <c r="D130" s="616">
        <v>8.4000000006499995</v>
      </c>
      <c r="E130" s="617">
        <v>1.00070874114</v>
      </c>
      <c r="F130" s="615">
        <v>6923.9824672376399</v>
      </c>
      <c r="G130" s="616">
        <v>6923.9824672376399</v>
      </c>
      <c r="H130" s="618">
        <v>479.02019999999999</v>
      </c>
      <c r="I130" s="615">
        <v>5846.5541999999996</v>
      </c>
      <c r="J130" s="616">
        <v>-1077.4282672376401</v>
      </c>
      <c r="K130" s="619">
        <v>0.84439182618700004</v>
      </c>
    </row>
    <row r="131" spans="1:11" ht="14.4" customHeight="1" thickBot="1" x14ac:dyDescent="0.35">
      <c r="A131" s="635" t="s">
        <v>459</v>
      </c>
      <c r="B131" s="615">
        <v>11851.9999999994</v>
      </c>
      <c r="C131" s="615">
        <v>11843.15</v>
      </c>
      <c r="D131" s="616">
        <v>-8.8499999993490004</v>
      </c>
      <c r="E131" s="617">
        <v>0.99925329058300005</v>
      </c>
      <c r="F131" s="615">
        <v>6923.9824672376399</v>
      </c>
      <c r="G131" s="616">
        <v>6923.9824672376399</v>
      </c>
      <c r="H131" s="618">
        <v>459.48099999999999</v>
      </c>
      <c r="I131" s="615">
        <v>5760.8670000000002</v>
      </c>
      <c r="J131" s="616">
        <v>-1163.1154672376399</v>
      </c>
      <c r="K131" s="619">
        <v>0.83201640490200002</v>
      </c>
    </row>
    <row r="132" spans="1:11" ht="14.4" customHeight="1" thickBot="1" x14ac:dyDescent="0.35">
      <c r="A132" s="636" t="s">
        <v>460</v>
      </c>
      <c r="B132" s="620">
        <v>11851.9999999994</v>
      </c>
      <c r="C132" s="620">
        <v>11843.15</v>
      </c>
      <c r="D132" s="621">
        <v>-8.8499999993490004</v>
      </c>
      <c r="E132" s="627">
        <v>0.99925329058300005</v>
      </c>
      <c r="F132" s="620">
        <v>6923.9824672376399</v>
      </c>
      <c r="G132" s="621">
        <v>6923.9824672376399</v>
      </c>
      <c r="H132" s="623">
        <v>459.48099999999999</v>
      </c>
      <c r="I132" s="620">
        <v>5609.3029999999999</v>
      </c>
      <c r="J132" s="621">
        <v>-1314.67946723764</v>
      </c>
      <c r="K132" s="628">
        <v>0.81012669031700002</v>
      </c>
    </row>
    <row r="133" spans="1:11" ht="14.4" customHeight="1" thickBot="1" x14ac:dyDescent="0.35">
      <c r="A133" s="637" t="s">
        <v>461</v>
      </c>
      <c r="B133" s="615">
        <v>245.99999999998599</v>
      </c>
      <c r="C133" s="615">
        <v>251.46199999999999</v>
      </c>
      <c r="D133" s="616">
        <v>5.462000000013</v>
      </c>
      <c r="E133" s="617">
        <v>1.0222032520319999</v>
      </c>
      <c r="F133" s="615">
        <v>252.989948366058</v>
      </c>
      <c r="G133" s="616">
        <v>252.989948366058</v>
      </c>
      <c r="H133" s="618">
        <v>21.05</v>
      </c>
      <c r="I133" s="615">
        <v>252.6</v>
      </c>
      <c r="J133" s="616">
        <v>-0.38994836605700001</v>
      </c>
      <c r="K133" s="619">
        <v>0.99845864087199998</v>
      </c>
    </row>
    <row r="134" spans="1:11" ht="14.4" customHeight="1" thickBot="1" x14ac:dyDescent="0.35">
      <c r="A134" s="637" t="s">
        <v>462</v>
      </c>
      <c r="B134" s="615">
        <v>10327.9999999994</v>
      </c>
      <c r="C134" s="615">
        <v>10328.788</v>
      </c>
      <c r="D134" s="616">
        <v>0.78800000056599995</v>
      </c>
      <c r="E134" s="617">
        <v>1.000076297443</v>
      </c>
      <c r="F134" s="615">
        <v>4220.99999999992</v>
      </c>
      <c r="G134" s="616">
        <v>4220.99999999992</v>
      </c>
      <c r="H134" s="618">
        <v>184.08600000000001</v>
      </c>
      <c r="I134" s="615">
        <v>4025.0140000000001</v>
      </c>
      <c r="J134" s="616">
        <v>-195.98599999991899</v>
      </c>
      <c r="K134" s="619">
        <v>0.95356882255300002</v>
      </c>
    </row>
    <row r="135" spans="1:11" ht="14.4" customHeight="1" thickBot="1" x14ac:dyDescent="0.35">
      <c r="A135" s="637" t="s">
        <v>463</v>
      </c>
      <c r="B135" s="615">
        <v>71.999999999996007</v>
      </c>
      <c r="C135" s="615">
        <v>56.48</v>
      </c>
      <c r="D135" s="616">
        <v>-15.519999999995999</v>
      </c>
      <c r="E135" s="617">
        <v>0.78444444444399997</v>
      </c>
      <c r="F135" s="615">
        <v>26.000217527895</v>
      </c>
      <c r="G135" s="616">
        <v>26.000217527895</v>
      </c>
      <c r="H135" s="618">
        <v>1.923</v>
      </c>
      <c r="I135" s="615">
        <v>25.986000000000001</v>
      </c>
      <c r="J135" s="616">
        <v>-1.4217527895E-2</v>
      </c>
      <c r="K135" s="619">
        <v>0.99945317657900001</v>
      </c>
    </row>
    <row r="136" spans="1:11" ht="14.4" customHeight="1" thickBot="1" x14ac:dyDescent="0.35">
      <c r="A136" s="637" t="s">
        <v>464</v>
      </c>
      <c r="B136" s="615">
        <v>623.99999999996601</v>
      </c>
      <c r="C136" s="615">
        <v>624.67399999999998</v>
      </c>
      <c r="D136" s="616">
        <v>0.67400000003399996</v>
      </c>
      <c r="E136" s="617">
        <v>1.0010801282049999</v>
      </c>
      <c r="F136" s="615">
        <v>624.99230134380002</v>
      </c>
      <c r="G136" s="616">
        <v>624.99230134380002</v>
      </c>
      <c r="H136" s="618">
        <v>52.064999999999998</v>
      </c>
      <c r="I136" s="615">
        <v>624.78499999999997</v>
      </c>
      <c r="J136" s="616">
        <v>-0.207301343799</v>
      </c>
      <c r="K136" s="619">
        <v>0.999668313764</v>
      </c>
    </row>
    <row r="137" spans="1:11" ht="14.4" customHeight="1" thickBot="1" x14ac:dyDescent="0.35">
      <c r="A137" s="637" t="s">
        <v>465</v>
      </c>
      <c r="B137" s="615">
        <v>581.99999999996805</v>
      </c>
      <c r="C137" s="615">
        <v>581.74599999999998</v>
      </c>
      <c r="D137" s="616">
        <v>-0.25399999996700001</v>
      </c>
      <c r="E137" s="617">
        <v>0.99956357388299999</v>
      </c>
      <c r="F137" s="615">
        <v>1798.99999999997</v>
      </c>
      <c r="G137" s="616">
        <v>1798.99999999997</v>
      </c>
      <c r="H137" s="618">
        <v>200.357</v>
      </c>
      <c r="I137" s="615">
        <v>680.91800000000001</v>
      </c>
      <c r="J137" s="616">
        <v>-1118.0819999999701</v>
      </c>
      <c r="K137" s="619">
        <v>0.37849805447399998</v>
      </c>
    </row>
    <row r="138" spans="1:11" ht="14.4" customHeight="1" thickBot="1" x14ac:dyDescent="0.35">
      <c r="A138" s="636" t="s">
        <v>466</v>
      </c>
      <c r="B138" s="620">
        <v>0</v>
      </c>
      <c r="C138" s="620">
        <v>0</v>
      </c>
      <c r="D138" s="621">
        <v>0</v>
      </c>
      <c r="E138" s="627">
        <v>1</v>
      </c>
      <c r="F138" s="620">
        <v>0</v>
      </c>
      <c r="G138" s="621">
        <v>0</v>
      </c>
      <c r="H138" s="623">
        <v>0</v>
      </c>
      <c r="I138" s="620">
        <v>151.56399999999999</v>
      </c>
      <c r="J138" s="621">
        <v>151.56399999999999</v>
      </c>
      <c r="K138" s="624" t="s">
        <v>342</v>
      </c>
    </row>
    <row r="139" spans="1:11" ht="14.4" customHeight="1" thickBot="1" x14ac:dyDescent="0.35">
      <c r="A139" s="637" t="s">
        <v>467</v>
      </c>
      <c r="B139" s="615">
        <v>0</v>
      </c>
      <c r="C139" s="615">
        <v>0</v>
      </c>
      <c r="D139" s="616">
        <v>0</v>
      </c>
      <c r="E139" s="617">
        <v>1</v>
      </c>
      <c r="F139" s="615">
        <v>0</v>
      </c>
      <c r="G139" s="616">
        <v>0</v>
      </c>
      <c r="H139" s="618">
        <v>0</v>
      </c>
      <c r="I139" s="615">
        <v>151.56399999999999</v>
      </c>
      <c r="J139" s="616">
        <v>151.56399999999999</v>
      </c>
      <c r="K139" s="626" t="s">
        <v>342</v>
      </c>
    </row>
    <row r="140" spans="1:11" ht="14.4" customHeight="1" thickBot="1" x14ac:dyDescent="0.35">
      <c r="A140" s="635" t="s">
        <v>468</v>
      </c>
      <c r="B140" s="615">
        <v>0</v>
      </c>
      <c r="C140" s="615">
        <v>17.25</v>
      </c>
      <c r="D140" s="616">
        <v>17.25</v>
      </c>
      <c r="E140" s="625" t="s">
        <v>336</v>
      </c>
      <c r="F140" s="615">
        <v>0</v>
      </c>
      <c r="G140" s="616">
        <v>0</v>
      </c>
      <c r="H140" s="618">
        <v>19.539200000000001</v>
      </c>
      <c r="I140" s="615">
        <v>85.687200000000004</v>
      </c>
      <c r="J140" s="616">
        <v>85.687200000000004</v>
      </c>
      <c r="K140" s="626" t="s">
        <v>336</v>
      </c>
    </row>
    <row r="141" spans="1:11" ht="14.4" customHeight="1" thickBot="1" x14ac:dyDescent="0.35">
      <c r="A141" s="636" t="s">
        <v>469</v>
      </c>
      <c r="B141" s="620">
        <v>0</v>
      </c>
      <c r="C141" s="620">
        <v>0</v>
      </c>
      <c r="D141" s="621">
        <v>0</v>
      </c>
      <c r="E141" s="622" t="s">
        <v>336</v>
      </c>
      <c r="F141" s="620">
        <v>0</v>
      </c>
      <c r="G141" s="621">
        <v>0</v>
      </c>
      <c r="H141" s="623">
        <v>19.539200000000001</v>
      </c>
      <c r="I141" s="620">
        <v>19.539200000000001</v>
      </c>
      <c r="J141" s="621">
        <v>19.539200000000001</v>
      </c>
      <c r="K141" s="624" t="s">
        <v>342</v>
      </c>
    </row>
    <row r="142" spans="1:11" ht="14.4" customHeight="1" thickBot="1" x14ac:dyDescent="0.35">
      <c r="A142" s="637" t="s">
        <v>470</v>
      </c>
      <c r="B142" s="615">
        <v>0</v>
      </c>
      <c r="C142" s="615">
        <v>0</v>
      </c>
      <c r="D142" s="616">
        <v>0</v>
      </c>
      <c r="E142" s="625" t="s">
        <v>336</v>
      </c>
      <c r="F142" s="615">
        <v>0</v>
      </c>
      <c r="G142" s="616">
        <v>0</v>
      </c>
      <c r="H142" s="618">
        <v>19.539200000000001</v>
      </c>
      <c r="I142" s="615">
        <v>19.539200000000001</v>
      </c>
      <c r="J142" s="616">
        <v>19.539200000000001</v>
      </c>
      <c r="K142" s="626" t="s">
        <v>342</v>
      </c>
    </row>
    <row r="143" spans="1:11" ht="14.4" customHeight="1" thickBot="1" x14ac:dyDescent="0.35">
      <c r="A143" s="636" t="s">
        <v>471</v>
      </c>
      <c r="B143" s="620">
        <v>0</v>
      </c>
      <c r="C143" s="620">
        <v>10.638</v>
      </c>
      <c r="D143" s="621">
        <v>10.638</v>
      </c>
      <c r="E143" s="622" t="s">
        <v>336</v>
      </c>
      <c r="F143" s="620">
        <v>0</v>
      </c>
      <c r="G143" s="621">
        <v>0</v>
      </c>
      <c r="H143" s="623">
        <v>0</v>
      </c>
      <c r="I143" s="620">
        <v>34.847999999999999</v>
      </c>
      <c r="J143" s="621">
        <v>34.847999999999999</v>
      </c>
      <c r="K143" s="624" t="s">
        <v>336</v>
      </c>
    </row>
    <row r="144" spans="1:11" ht="14.4" customHeight="1" thickBot="1" x14ac:dyDescent="0.35">
      <c r="A144" s="637" t="s">
        <v>472</v>
      </c>
      <c r="B144" s="615">
        <v>0</v>
      </c>
      <c r="C144" s="615">
        <v>10.638</v>
      </c>
      <c r="D144" s="616">
        <v>10.638</v>
      </c>
      <c r="E144" s="625" t="s">
        <v>336</v>
      </c>
      <c r="F144" s="615">
        <v>0</v>
      </c>
      <c r="G144" s="616">
        <v>0</v>
      </c>
      <c r="H144" s="618">
        <v>0</v>
      </c>
      <c r="I144" s="615">
        <v>34.847999999999999</v>
      </c>
      <c r="J144" s="616">
        <v>34.847999999999999</v>
      </c>
      <c r="K144" s="626" t="s">
        <v>336</v>
      </c>
    </row>
    <row r="145" spans="1:11" ht="14.4" customHeight="1" thickBot="1" x14ac:dyDescent="0.35">
      <c r="A145" s="636" t="s">
        <v>473</v>
      </c>
      <c r="B145" s="620">
        <v>0</v>
      </c>
      <c r="C145" s="620">
        <v>6.6120000000000001</v>
      </c>
      <c r="D145" s="621">
        <v>6.6120000000000001</v>
      </c>
      <c r="E145" s="622" t="s">
        <v>342</v>
      </c>
      <c r="F145" s="620">
        <v>0</v>
      </c>
      <c r="G145" s="621">
        <v>0</v>
      </c>
      <c r="H145" s="623">
        <v>0</v>
      </c>
      <c r="I145" s="620">
        <v>31.3</v>
      </c>
      <c r="J145" s="621">
        <v>31.3</v>
      </c>
      <c r="K145" s="624" t="s">
        <v>336</v>
      </c>
    </row>
    <row r="146" spans="1:11" ht="14.4" customHeight="1" thickBot="1" x14ac:dyDescent="0.35">
      <c r="A146" s="637" t="s">
        <v>474</v>
      </c>
      <c r="B146" s="615">
        <v>0</v>
      </c>
      <c r="C146" s="615">
        <v>6.6120000000000001</v>
      </c>
      <c r="D146" s="616">
        <v>6.6120000000000001</v>
      </c>
      <c r="E146" s="625" t="s">
        <v>342</v>
      </c>
      <c r="F146" s="615">
        <v>0</v>
      </c>
      <c r="G146" s="616">
        <v>0</v>
      </c>
      <c r="H146" s="618">
        <v>0</v>
      </c>
      <c r="I146" s="615">
        <v>31.3</v>
      </c>
      <c r="J146" s="616">
        <v>31.3</v>
      </c>
      <c r="K146" s="626" t="s">
        <v>336</v>
      </c>
    </row>
    <row r="147" spans="1:11" ht="14.4" customHeight="1" thickBot="1" x14ac:dyDescent="0.35">
      <c r="A147" s="633" t="s">
        <v>475</v>
      </c>
      <c r="B147" s="615">
        <v>125183.52405601701</v>
      </c>
      <c r="C147" s="615">
        <v>145039.21062</v>
      </c>
      <c r="D147" s="616">
        <v>19855.686563983501</v>
      </c>
      <c r="E147" s="617">
        <v>1.158612618662</v>
      </c>
      <c r="F147" s="615">
        <v>148966.170693024</v>
      </c>
      <c r="G147" s="616">
        <v>148966.170693024</v>
      </c>
      <c r="H147" s="618">
        <v>11664.104960000001</v>
      </c>
      <c r="I147" s="615">
        <v>149572.91889999999</v>
      </c>
      <c r="J147" s="616">
        <v>606.74820697610301</v>
      </c>
      <c r="K147" s="619">
        <v>1.004073060374</v>
      </c>
    </row>
    <row r="148" spans="1:11" ht="14.4" customHeight="1" thickBot="1" x14ac:dyDescent="0.35">
      <c r="A148" s="634" t="s">
        <v>476</v>
      </c>
      <c r="B148" s="615">
        <v>124510.17657852201</v>
      </c>
      <c r="C148" s="615">
        <v>143845.78276</v>
      </c>
      <c r="D148" s="616">
        <v>19335.606181477498</v>
      </c>
      <c r="E148" s="617">
        <v>1.15529338013</v>
      </c>
      <c r="F148" s="615">
        <v>148841.279323428</v>
      </c>
      <c r="G148" s="616">
        <v>148841.279323428</v>
      </c>
      <c r="H148" s="618">
        <v>11659.97273</v>
      </c>
      <c r="I148" s="615">
        <v>149517.92257</v>
      </c>
      <c r="J148" s="616">
        <v>676.64324657179498</v>
      </c>
      <c r="K148" s="619">
        <v>1.004546072498</v>
      </c>
    </row>
    <row r="149" spans="1:11" ht="14.4" customHeight="1" thickBot="1" x14ac:dyDescent="0.35">
      <c r="A149" s="635" t="s">
        <v>477</v>
      </c>
      <c r="B149" s="615">
        <v>124510.17657852201</v>
      </c>
      <c r="C149" s="615">
        <v>143845.78276</v>
      </c>
      <c r="D149" s="616">
        <v>19335.606181477498</v>
      </c>
      <c r="E149" s="617">
        <v>1.15529338013</v>
      </c>
      <c r="F149" s="615">
        <v>148841.279323428</v>
      </c>
      <c r="G149" s="616">
        <v>148841.279323428</v>
      </c>
      <c r="H149" s="618">
        <v>11659.97273</v>
      </c>
      <c r="I149" s="615">
        <v>149517.92257</v>
      </c>
      <c r="J149" s="616">
        <v>676.64324657179498</v>
      </c>
      <c r="K149" s="619">
        <v>1.004546072498</v>
      </c>
    </row>
    <row r="150" spans="1:11" ht="14.4" customHeight="1" thickBot="1" x14ac:dyDescent="0.35">
      <c r="A150" s="636" t="s">
        <v>478</v>
      </c>
      <c r="B150" s="620">
        <v>27.174233716435999</v>
      </c>
      <c r="C150" s="620">
        <v>32.859830000000002</v>
      </c>
      <c r="D150" s="621">
        <v>5.6855962835630001</v>
      </c>
      <c r="E150" s="627">
        <v>1.20922747419</v>
      </c>
      <c r="F150" s="620">
        <v>38.301482461538001</v>
      </c>
      <c r="G150" s="621">
        <v>38.301482461538001</v>
      </c>
      <c r="H150" s="623">
        <v>0</v>
      </c>
      <c r="I150" s="620">
        <v>58.316740000000003</v>
      </c>
      <c r="J150" s="621">
        <v>20.015257538461</v>
      </c>
      <c r="K150" s="628">
        <v>1.5225713536950001</v>
      </c>
    </row>
    <row r="151" spans="1:11" ht="14.4" customHeight="1" thickBot="1" x14ac:dyDescent="0.35">
      <c r="A151" s="637" t="s">
        <v>479</v>
      </c>
      <c r="B151" s="615">
        <v>0</v>
      </c>
      <c r="C151" s="615">
        <v>0</v>
      </c>
      <c r="D151" s="616">
        <v>0</v>
      </c>
      <c r="E151" s="617">
        <v>1</v>
      </c>
      <c r="F151" s="615">
        <v>0</v>
      </c>
      <c r="G151" s="616">
        <v>0</v>
      </c>
      <c r="H151" s="618">
        <v>0</v>
      </c>
      <c r="I151" s="615">
        <v>5.3719999999999997E-2</v>
      </c>
      <c r="J151" s="616">
        <v>5.3719999999999997E-2</v>
      </c>
      <c r="K151" s="626" t="s">
        <v>342</v>
      </c>
    </row>
    <row r="152" spans="1:11" ht="14.4" customHeight="1" thickBot="1" x14ac:dyDescent="0.35">
      <c r="A152" s="637" t="s">
        <v>480</v>
      </c>
      <c r="B152" s="615">
        <v>27.174233716435999</v>
      </c>
      <c r="C152" s="615">
        <v>32.61533</v>
      </c>
      <c r="D152" s="616">
        <v>5.4410962835629997</v>
      </c>
      <c r="E152" s="617">
        <v>1.2002299803680001</v>
      </c>
      <c r="F152" s="615">
        <v>38.036111830476003</v>
      </c>
      <c r="G152" s="616">
        <v>38.036111830476003</v>
      </c>
      <c r="H152" s="618">
        <v>0</v>
      </c>
      <c r="I152" s="615">
        <v>56.064019999999999</v>
      </c>
      <c r="J152" s="616">
        <v>18.027908169522998</v>
      </c>
      <c r="K152" s="619">
        <v>1.473968218672</v>
      </c>
    </row>
    <row r="153" spans="1:11" ht="14.4" customHeight="1" thickBot="1" x14ac:dyDescent="0.35">
      <c r="A153" s="637" t="s">
        <v>481</v>
      </c>
      <c r="B153" s="615">
        <v>0</v>
      </c>
      <c r="C153" s="615">
        <v>0.2445</v>
      </c>
      <c r="D153" s="616">
        <v>0.2445</v>
      </c>
      <c r="E153" s="625" t="s">
        <v>342</v>
      </c>
      <c r="F153" s="615">
        <v>0.26537063106199998</v>
      </c>
      <c r="G153" s="616">
        <v>0.26537063106199998</v>
      </c>
      <c r="H153" s="618">
        <v>0</v>
      </c>
      <c r="I153" s="615">
        <v>2.1989999999999998</v>
      </c>
      <c r="J153" s="616">
        <v>1.9336293689370001</v>
      </c>
      <c r="K153" s="619">
        <v>8.286523611122</v>
      </c>
    </row>
    <row r="154" spans="1:11" ht="14.4" customHeight="1" thickBot="1" x14ac:dyDescent="0.35">
      <c r="A154" s="636" t="s">
        <v>482</v>
      </c>
      <c r="B154" s="620">
        <v>189.002636188412</v>
      </c>
      <c r="C154" s="620">
        <v>108.65940000000001</v>
      </c>
      <c r="D154" s="621">
        <v>-80.343236188410998</v>
      </c>
      <c r="E154" s="627">
        <v>0.57490944143</v>
      </c>
      <c r="F154" s="620">
        <v>0</v>
      </c>
      <c r="G154" s="621">
        <v>0</v>
      </c>
      <c r="H154" s="623">
        <v>0.41692000000000001</v>
      </c>
      <c r="I154" s="620">
        <v>106.37783</v>
      </c>
      <c r="J154" s="621">
        <v>106.37783</v>
      </c>
      <c r="K154" s="624" t="s">
        <v>336</v>
      </c>
    </row>
    <row r="155" spans="1:11" ht="14.4" customHeight="1" thickBot="1" x14ac:dyDescent="0.35">
      <c r="A155" s="637" t="s">
        <v>483</v>
      </c>
      <c r="B155" s="615">
        <v>189.002636188412</v>
      </c>
      <c r="C155" s="615">
        <v>108.65940000000001</v>
      </c>
      <c r="D155" s="616">
        <v>-80.343236188410998</v>
      </c>
      <c r="E155" s="617">
        <v>0.57490944143</v>
      </c>
      <c r="F155" s="615">
        <v>0</v>
      </c>
      <c r="G155" s="616">
        <v>0</v>
      </c>
      <c r="H155" s="618">
        <v>0.41692000000000001</v>
      </c>
      <c r="I155" s="615">
        <v>106.37783</v>
      </c>
      <c r="J155" s="616">
        <v>106.37783</v>
      </c>
      <c r="K155" s="626" t="s">
        <v>336</v>
      </c>
    </row>
    <row r="156" spans="1:11" ht="14.4" customHeight="1" thickBot="1" x14ac:dyDescent="0.35">
      <c r="A156" s="636" t="s">
        <v>484</v>
      </c>
      <c r="B156" s="620">
        <v>3540.0001157891602</v>
      </c>
      <c r="C156" s="620">
        <v>3319.63</v>
      </c>
      <c r="D156" s="621">
        <v>-220.37011578916201</v>
      </c>
      <c r="E156" s="627">
        <v>0.93774855689699999</v>
      </c>
      <c r="F156" s="620">
        <v>3317.9778409666001</v>
      </c>
      <c r="G156" s="621">
        <v>3317.9778409666001</v>
      </c>
      <c r="H156" s="623">
        <v>157.71744000000001</v>
      </c>
      <c r="I156" s="620">
        <v>3553.2777999999998</v>
      </c>
      <c r="J156" s="621">
        <v>235.29995903339699</v>
      </c>
      <c r="K156" s="628">
        <v>1.0709166758519999</v>
      </c>
    </row>
    <row r="157" spans="1:11" ht="14.4" customHeight="1" thickBot="1" x14ac:dyDescent="0.35">
      <c r="A157" s="637" t="s">
        <v>485</v>
      </c>
      <c r="B157" s="615">
        <v>3.9998646890080001</v>
      </c>
      <c r="C157" s="615">
        <v>0.29339999999999999</v>
      </c>
      <c r="D157" s="616">
        <v>-3.706464689008</v>
      </c>
      <c r="E157" s="617">
        <v>7.3352481349000007E-2</v>
      </c>
      <c r="F157" s="615">
        <v>13.999906501968001</v>
      </c>
      <c r="G157" s="616">
        <v>13.999906501968001</v>
      </c>
      <c r="H157" s="618">
        <v>0.20399999999999999</v>
      </c>
      <c r="I157" s="615">
        <v>0.37128</v>
      </c>
      <c r="J157" s="616">
        <v>-13.628626501968</v>
      </c>
      <c r="K157" s="619">
        <v>2.6520177113000001E-2</v>
      </c>
    </row>
    <row r="158" spans="1:11" ht="14.4" customHeight="1" thickBot="1" x14ac:dyDescent="0.35">
      <c r="A158" s="637" t="s">
        <v>486</v>
      </c>
      <c r="B158" s="615">
        <v>3535.0000532324698</v>
      </c>
      <c r="C158" s="615">
        <v>3304.1949500000001</v>
      </c>
      <c r="D158" s="616">
        <v>-230.805103232465</v>
      </c>
      <c r="E158" s="617">
        <v>0.93470859978499998</v>
      </c>
      <c r="F158" s="615">
        <v>3303.9779344646299</v>
      </c>
      <c r="G158" s="616">
        <v>3303.9779344646299</v>
      </c>
      <c r="H158" s="618">
        <v>128.32633000000001</v>
      </c>
      <c r="I158" s="615">
        <v>3443.2111599999998</v>
      </c>
      <c r="J158" s="616">
        <v>139.23322553536599</v>
      </c>
      <c r="K158" s="619">
        <v>1.042141088196</v>
      </c>
    </row>
    <row r="159" spans="1:11" ht="14.4" customHeight="1" thickBot="1" x14ac:dyDescent="0.35">
      <c r="A159" s="637" t="s">
        <v>487</v>
      </c>
      <c r="B159" s="615">
        <v>1.000197867689</v>
      </c>
      <c r="C159" s="615">
        <v>15.14165</v>
      </c>
      <c r="D159" s="616">
        <v>14.14145213231</v>
      </c>
      <c r="E159" s="617">
        <v>15.138654549407001</v>
      </c>
      <c r="F159" s="615">
        <v>0</v>
      </c>
      <c r="G159" s="616">
        <v>0</v>
      </c>
      <c r="H159" s="618">
        <v>29.187110000000001</v>
      </c>
      <c r="I159" s="615">
        <v>109.69535999999999</v>
      </c>
      <c r="J159" s="616">
        <v>109.69535999999999</v>
      </c>
      <c r="K159" s="626" t="s">
        <v>336</v>
      </c>
    </row>
    <row r="160" spans="1:11" ht="14.4" customHeight="1" thickBot="1" x14ac:dyDescent="0.35">
      <c r="A160" s="636" t="s">
        <v>488</v>
      </c>
      <c r="B160" s="620">
        <v>0</v>
      </c>
      <c r="C160" s="620">
        <v>-0.55632000000000004</v>
      </c>
      <c r="D160" s="621">
        <v>-0.55632000000000004</v>
      </c>
      <c r="E160" s="622" t="s">
        <v>342</v>
      </c>
      <c r="F160" s="620">
        <v>0</v>
      </c>
      <c r="G160" s="621">
        <v>0</v>
      </c>
      <c r="H160" s="623">
        <v>0</v>
      </c>
      <c r="I160" s="620">
        <v>0</v>
      </c>
      <c r="J160" s="621">
        <v>0</v>
      </c>
      <c r="K160" s="624" t="s">
        <v>336</v>
      </c>
    </row>
    <row r="161" spans="1:11" ht="14.4" customHeight="1" thickBot="1" x14ac:dyDescent="0.35">
      <c r="A161" s="637" t="s">
        <v>489</v>
      </c>
      <c r="B161" s="615">
        <v>0</v>
      </c>
      <c r="C161" s="615">
        <v>-0.55632000000000004</v>
      </c>
      <c r="D161" s="616">
        <v>-0.55632000000000004</v>
      </c>
      <c r="E161" s="625" t="s">
        <v>342</v>
      </c>
      <c r="F161" s="615">
        <v>0</v>
      </c>
      <c r="G161" s="616">
        <v>0</v>
      </c>
      <c r="H161" s="618">
        <v>0</v>
      </c>
      <c r="I161" s="615">
        <v>0</v>
      </c>
      <c r="J161" s="616">
        <v>0</v>
      </c>
      <c r="K161" s="626" t="s">
        <v>336</v>
      </c>
    </row>
    <row r="162" spans="1:11" ht="14.4" customHeight="1" thickBot="1" x14ac:dyDescent="0.35">
      <c r="A162" s="636" t="s">
        <v>490</v>
      </c>
      <c r="B162" s="620">
        <v>120753.999592828</v>
      </c>
      <c r="C162" s="620">
        <v>136368.04042999999</v>
      </c>
      <c r="D162" s="621">
        <v>15614.0408371716</v>
      </c>
      <c r="E162" s="627">
        <v>1.1293045438639999</v>
      </c>
      <c r="F162" s="620">
        <v>145485</v>
      </c>
      <c r="G162" s="621">
        <v>145485</v>
      </c>
      <c r="H162" s="623">
        <v>11501.838369999999</v>
      </c>
      <c r="I162" s="620">
        <v>142051.13073999999</v>
      </c>
      <c r="J162" s="621">
        <v>-3433.86926000004</v>
      </c>
      <c r="K162" s="628">
        <v>0.976397090696</v>
      </c>
    </row>
    <row r="163" spans="1:11" ht="14.4" customHeight="1" thickBot="1" x14ac:dyDescent="0.35">
      <c r="A163" s="637" t="s">
        <v>491</v>
      </c>
      <c r="B163" s="615">
        <v>49831.999849768799</v>
      </c>
      <c r="C163" s="615">
        <v>67510.376560000004</v>
      </c>
      <c r="D163" s="616">
        <v>17678.376710231201</v>
      </c>
      <c r="E163" s="617">
        <v>1.3547595272820001</v>
      </c>
      <c r="F163" s="615">
        <v>70566</v>
      </c>
      <c r="G163" s="616">
        <v>70566</v>
      </c>
      <c r="H163" s="618">
        <v>5509.4527900000003</v>
      </c>
      <c r="I163" s="615">
        <v>70736.294150000002</v>
      </c>
      <c r="J163" s="616">
        <v>170.29414999995799</v>
      </c>
      <c r="K163" s="619">
        <v>1.002413260635</v>
      </c>
    </row>
    <row r="164" spans="1:11" ht="14.4" customHeight="1" thickBot="1" x14ac:dyDescent="0.35">
      <c r="A164" s="637" t="s">
        <v>492</v>
      </c>
      <c r="B164" s="615">
        <v>70921.999743059598</v>
      </c>
      <c r="C164" s="615">
        <v>68411.869869999995</v>
      </c>
      <c r="D164" s="616">
        <v>-2510.1298730596</v>
      </c>
      <c r="E164" s="617">
        <v>0.96460717573999999</v>
      </c>
      <c r="F164" s="615">
        <v>73919</v>
      </c>
      <c r="G164" s="616">
        <v>73919</v>
      </c>
      <c r="H164" s="618">
        <v>5933.63418</v>
      </c>
      <c r="I164" s="615">
        <v>70611.037500000006</v>
      </c>
      <c r="J164" s="616">
        <v>-3307.9625000000101</v>
      </c>
      <c r="K164" s="619">
        <v>0.95524881965300001</v>
      </c>
    </row>
    <row r="165" spans="1:11" ht="14.4" customHeight="1" thickBot="1" x14ac:dyDescent="0.35">
      <c r="A165" s="637" t="s">
        <v>493</v>
      </c>
      <c r="B165" s="615">
        <v>0</v>
      </c>
      <c r="C165" s="615">
        <v>0</v>
      </c>
      <c r="D165" s="616">
        <v>0</v>
      </c>
      <c r="E165" s="617">
        <v>1</v>
      </c>
      <c r="F165" s="615">
        <v>545</v>
      </c>
      <c r="G165" s="616">
        <v>545</v>
      </c>
      <c r="H165" s="618">
        <v>58.751399999999997</v>
      </c>
      <c r="I165" s="615">
        <v>137.0866</v>
      </c>
      <c r="J165" s="616">
        <v>-407.91340000000002</v>
      </c>
      <c r="K165" s="619">
        <v>0.25153504587100001</v>
      </c>
    </row>
    <row r="166" spans="1:11" ht="14.4" customHeight="1" thickBot="1" x14ac:dyDescent="0.35">
      <c r="A166" s="637" t="s">
        <v>494</v>
      </c>
      <c r="B166" s="615">
        <v>0</v>
      </c>
      <c r="C166" s="615">
        <v>445.79399999999998</v>
      </c>
      <c r="D166" s="616">
        <v>445.79399999999998</v>
      </c>
      <c r="E166" s="625" t="s">
        <v>342</v>
      </c>
      <c r="F166" s="615">
        <v>455</v>
      </c>
      <c r="G166" s="616">
        <v>455</v>
      </c>
      <c r="H166" s="618">
        <v>0</v>
      </c>
      <c r="I166" s="615">
        <v>566.71249</v>
      </c>
      <c r="J166" s="616">
        <v>111.71249</v>
      </c>
      <c r="K166" s="619">
        <v>1.245521956043</v>
      </c>
    </row>
    <row r="167" spans="1:11" ht="14.4" customHeight="1" thickBot="1" x14ac:dyDescent="0.35">
      <c r="A167" s="636" t="s">
        <v>495</v>
      </c>
      <c r="B167" s="620">
        <v>0</v>
      </c>
      <c r="C167" s="620">
        <v>4017.1494200000002</v>
      </c>
      <c r="D167" s="621">
        <v>4017.1494200000002</v>
      </c>
      <c r="E167" s="622" t="s">
        <v>336</v>
      </c>
      <c r="F167" s="620">
        <v>0</v>
      </c>
      <c r="G167" s="621">
        <v>0</v>
      </c>
      <c r="H167" s="623">
        <v>0</v>
      </c>
      <c r="I167" s="620">
        <v>3748.8194600000002</v>
      </c>
      <c r="J167" s="621">
        <v>3748.8194600000002</v>
      </c>
      <c r="K167" s="624" t="s">
        <v>336</v>
      </c>
    </row>
    <row r="168" spans="1:11" ht="14.4" customHeight="1" thickBot="1" x14ac:dyDescent="0.35">
      <c r="A168" s="637" t="s">
        <v>496</v>
      </c>
      <c r="B168" s="615">
        <v>0</v>
      </c>
      <c r="C168" s="615">
        <v>2574.2133100000001</v>
      </c>
      <c r="D168" s="616">
        <v>2574.2133100000001</v>
      </c>
      <c r="E168" s="625" t="s">
        <v>342</v>
      </c>
      <c r="F168" s="615">
        <v>0</v>
      </c>
      <c r="G168" s="616">
        <v>0</v>
      </c>
      <c r="H168" s="618">
        <v>0</v>
      </c>
      <c r="I168" s="615">
        <v>254.29122000000001</v>
      </c>
      <c r="J168" s="616">
        <v>254.29122000000001</v>
      </c>
      <c r="K168" s="626" t="s">
        <v>336</v>
      </c>
    </row>
    <row r="169" spans="1:11" ht="14.4" customHeight="1" thickBot="1" x14ac:dyDescent="0.35">
      <c r="A169" s="637" t="s">
        <v>497</v>
      </c>
      <c r="B169" s="615">
        <v>0</v>
      </c>
      <c r="C169" s="615">
        <v>1442.9361100000001</v>
      </c>
      <c r="D169" s="616">
        <v>1442.9361100000001</v>
      </c>
      <c r="E169" s="625" t="s">
        <v>336</v>
      </c>
      <c r="F169" s="615">
        <v>0</v>
      </c>
      <c r="G169" s="616">
        <v>0</v>
      </c>
      <c r="H169" s="618">
        <v>0</v>
      </c>
      <c r="I169" s="615">
        <v>3494.5282400000001</v>
      </c>
      <c r="J169" s="616">
        <v>3494.5282400000001</v>
      </c>
      <c r="K169" s="626" t="s">
        <v>336</v>
      </c>
    </row>
    <row r="170" spans="1:11" ht="14.4" customHeight="1" thickBot="1" x14ac:dyDescent="0.35">
      <c r="A170" s="634" t="s">
        <v>498</v>
      </c>
      <c r="B170" s="615">
        <v>552.347477494087</v>
      </c>
      <c r="C170" s="615">
        <v>1072.8548599999999</v>
      </c>
      <c r="D170" s="616">
        <v>520.50738250591303</v>
      </c>
      <c r="E170" s="617">
        <v>1.9423549553749999</v>
      </c>
      <c r="F170" s="615">
        <v>3.891369595684</v>
      </c>
      <c r="G170" s="616">
        <v>3.891369595684</v>
      </c>
      <c r="H170" s="618">
        <v>4.1322299999999998</v>
      </c>
      <c r="I170" s="615">
        <v>24.845330000000001</v>
      </c>
      <c r="J170" s="616">
        <v>20.953960404315001</v>
      </c>
      <c r="K170" s="619">
        <v>6.3847263512449999</v>
      </c>
    </row>
    <row r="171" spans="1:11" ht="14.4" customHeight="1" thickBot="1" x14ac:dyDescent="0.35">
      <c r="A171" s="635" t="s">
        <v>499</v>
      </c>
      <c r="B171" s="615">
        <v>548.45610789840202</v>
      </c>
      <c r="C171" s="615">
        <v>1062.6614500000001</v>
      </c>
      <c r="D171" s="616">
        <v>514.20534210159803</v>
      </c>
      <c r="E171" s="617">
        <v>1.9375505800670001</v>
      </c>
      <c r="F171" s="615">
        <v>0</v>
      </c>
      <c r="G171" s="616">
        <v>0</v>
      </c>
      <c r="H171" s="618">
        <v>0</v>
      </c>
      <c r="I171" s="615">
        <v>0</v>
      </c>
      <c r="J171" s="616">
        <v>0</v>
      </c>
      <c r="K171" s="626" t="s">
        <v>336</v>
      </c>
    </row>
    <row r="172" spans="1:11" ht="14.4" customHeight="1" thickBot="1" x14ac:dyDescent="0.35">
      <c r="A172" s="636" t="s">
        <v>500</v>
      </c>
      <c r="B172" s="620">
        <v>548.45610789840202</v>
      </c>
      <c r="C172" s="620">
        <v>1062.6614500000001</v>
      </c>
      <c r="D172" s="621">
        <v>514.20534210159803</v>
      </c>
      <c r="E172" s="627">
        <v>1.9375505800670001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336</v>
      </c>
    </row>
    <row r="173" spans="1:11" ht="14.4" customHeight="1" thickBot="1" x14ac:dyDescent="0.35">
      <c r="A173" s="637" t="s">
        <v>501</v>
      </c>
      <c r="B173" s="615">
        <v>0</v>
      </c>
      <c r="C173" s="615">
        <v>547.85177999999996</v>
      </c>
      <c r="D173" s="616">
        <v>547.85177999999996</v>
      </c>
      <c r="E173" s="625" t="s">
        <v>336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336</v>
      </c>
    </row>
    <row r="174" spans="1:11" ht="14.4" customHeight="1" thickBot="1" x14ac:dyDescent="0.35">
      <c r="A174" s="637" t="s">
        <v>502</v>
      </c>
      <c r="B174" s="615">
        <v>0</v>
      </c>
      <c r="C174" s="615">
        <v>178.75926000000001</v>
      </c>
      <c r="D174" s="616">
        <v>178.75926000000001</v>
      </c>
      <c r="E174" s="625" t="s">
        <v>336</v>
      </c>
      <c r="F174" s="615">
        <v>0</v>
      </c>
      <c r="G174" s="616">
        <v>0</v>
      </c>
      <c r="H174" s="618">
        <v>0</v>
      </c>
      <c r="I174" s="615">
        <v>0</v>
      </c>
      <c r="J174" s="616">
        <v>0</v>
      </c>
      <c r="K174" s="626" t="s">
        <v>336</v>
      </c>
    </row>
    <row r="175" spans="1:11" ht="14.4" customHeight="1" thickBot="1" x14ac:dyDescent="0.35">
      <c r="A175" s="637" t="s">
        <v>503</v>
      </c>
      <c r="B175" s="615">
        <v>0</v>
      </c>
      <c r="C175" s="615">
        <v>296.00889999999998</v>
      </c>
      <c r="D175" s="616">
        <v>296.00889999999998</v>
      </c>
      <c r="E175" s="625" t="s">
        <v>336</v>
      </c>
      <c r="F175" s="615">
        <v>0</v>
      </c>
      <c r="G175" s="616">
        <v>0</v>
      </c>
      <c r="H175" s="618">
        <v>0</v>
      </c>
      <c r="I175" s="615">
        <v>0</v>
      </c>
      <c r="J175" s="616">
        <v>0</v>
      </c>
      <c r="K175" s="626" t="s">
        <v>336</v>
      </c>
    </row>
    <row r="176" spans="1:11" ht="14.4" customHeight="1" thickBot="1" x14ac:dyDescent="0.35">
      <c r="A176" s="637" t="s">
        <v>504</v>
      </c>
      <c r="B176" s="615">
        <v>0</v>
      </c>
      <c r="C176" s="615">
        <v>40.041510000000002</v>
      </c>
      <c r="D176" s="616">
        <v>40.041510000000002</v>
      </c>
      <c r="E176" s="625" t="s">
        <v>336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336</v>
      </c>
    </row>
    <row r="177" spans="1:11" ht="14.4" customHeight="1" thickBot="1" x14ac:dyDescent="0.35">
      <c r="A177" s="640" t="s">
        <v>505</v>
      </c>
      <c r="B177" s="620">
        <v>3.891369595684</v>
      </c>
      <c r="C177" s="620">
        <v>10.19341</v>
      </c>
      <c r="D177" s="621">
        <v>6.302040404315</v>
      </c>
      <c r="E177" s="627">
        <v>2.6194916081219999</v>
      </c>
      <c r="F177" s="620">
        <v>3.891369595684</v>
      </c>
      <c r="G177" s="621">
        <v>3.891369595684</v>
      </c>
      <c r="H177" s="623">
        <v>4.1322299999999998</v>
      </c>
      <c r="I177" s="620">
        <v>24.845330000000001</v>
      </c>
      <c r="J177" s="621">
        <v>20.953960404315001</v>
      </c>
      <c r="K177" s="628">
        <v>6.3847263512449999</v>
      </c>
    </row>
    <row r="178" spans="1:11" ht="14.4" customHeight="1" thickBot="1" x14ac:dyDescent="0.35">
      <c r="A178" s="636" t="s">
        <v>506</v>
      </c>
      <c r="B178" s="620">
        <v>0</v>
      </c>
      <c r="C178" s="620">
        <v>-3.5E-4</v>
      </c>
      <c r="D178" s="621">
        <v>-3.5E-4</v>
      </c>
      <c r="E178" s="622" t="s">
        <v>336</v>
      </c>
      <c r="F178" s="620">
        <v>0</v>
      </c>
      <c r="G178" s="621">
        <v>0</v>
      </c>
      <c r="H178" s="623">
        <v>0</v>
      </c>
      <c r="I178" s="620">
        <v>-7.6999999999999996E-4</v>
      </c>
      <c r="J178" s="621">
        <v>-7.6999999999999996E-4</v>
      </c>
      <c r="K178" s="624" t="s">
        <v>336</v>
      </c>
    </row>
    <row r="179" spans="1:11" ht="14.4" customHeight="1" thickBot="1" x14ac:dyDescent="0.35">
      <c r="A179" s="637" t="s">
        <v>507</v>
      </c>
      <c r="B179" s="615">
        <v>0</v>
      </c>
      <c r="C179" s="615">
        <v>-3.5E-4</v>
      </c>
      <c r="D179" s="616">
        <v>-3.5E-4</v>
      </c>
      <c r="E179" s="625" t="s">
        <v>336</v>
      </c>
      <c r="F179" s="615">
        <v>0</v>
      </c>
      <c r="G179" s="616">
        <v>0</v>
      </c>
      <c r="H179" s="618">
        <v>0</v>
      </c>
      <c r="I179" s="615">
        <v>-7.6999999999999996E-4</v>
      </c>
      <c r="J179" s="616">
        <v>-7.6999999999999996E-4</v>
      </c>
      <c r="K179" s="626" t="s">
        <v>336</v>
      </c>
    </row>
    <row r="180" spans="1:11" ht="14.4" customHeight="1" thickBot="1" x14ac:dyDescent="0.35">
      <c r="A180" s="636" t="s">
        <v>508</v>
      </c>
      <c r="B180" s="620">
        <v>3.891369595684</v>
      </c>
      <c r="C180" s="620">
        <v>10.193759999999999</v>
      </c>
      <c r="D180" s="621">
        <v>6.3023904043150001</v>
      </c>
      <c r="E180" s="627">
        <v>2.6195815507479998</v>
      </c>
      <c r="F180" s="620">
        <v>3.891369595684</v>
      </c>
      <c r="G180" s="621">
        <v>3.891369595684</v>
      </c>
      <c r="H180" s="623">
        <v>4.1322299999999998</v>
      </c>
      <c r="I180" s="620">
        <v>24.8461</v>
      </c>
      <c r="J180" s="621">
        <v>20.954730404315001</v>
      </c>
      <c r="K180" s="628">
        <v>6.384924225022</v>
      </c>
    </row>
    <row r="181" spans="1:11" ht="14.4" customHeight="1" thickBot="1" x14ac:dyDescent="0.35">
      <c r="A181" s="637" t="s">
        <v>509</v>
      </c>
      <c r="B181" s="615">
        <v>0</v>
      </c>
      <c r="C181" s="615">
        <v>0.48299999999999998</v>
      </c>
      <c r="D181" s="616">
        <v>0.48299999999999998</v>
      </c>
      <c r="E181" s="625" t="s">
        <v>336</v>
      </c>
      <c r="F181" s="615">
        <v>0</v>
      </c>
      <c r="G181" s="616">
        <v>0</v>
      </c>
      <c r="H181" s="618">
        <v>0</v>
      </c>
      <c r="I181" s="615">
        <v>9.4E-2</v>
      </c>
      <c r="J181" s="616">
        <v>9.4E-2</v>
      </c>
      <c r="K181" s="626" t="s">
        <v>336</v>
      </c>
    </row>
    <row r="182" spans="1:11" ht="14.4" customHeight="1" thickBot="1" x14ac:dyDescent="0.35">
      <c r="A182" s="637" t="s">
        <v>510</v>
      </c>
      <c r="B182" s="615">
        <v>3.891369595684</v>
      </c>
      <c r="C182" s="615">
        <v>9.7107600000000005</v>
      </c>
      <c r="D182" s="616">
        <v>5.8193904043150004</v>
      </c>
      <c r="E182" s="617">
        <v>2.4954607269300002</v>
      </c>
      <c r="F182" s="615">
        <v>3.891369595684</v>
      </c>
      <c r="G182" s="616">
        <v>3.891369595684</v>
      </c>
      <c r="H182" s="618">
        <v>4.1322299999999998</v>
      </c>
      <c r="I182" s="615">
        <v>24.752099999999999</v>
      </c>
      <c r="J182" s="616">
        <v>20.860730404314999</v>
      </c>
      <c r="K182" s="619">
        <v>6.3607682054790002</v>
      </c>
    </row>
    <row r="183" spans="1:11" ht="14.4" customHeight="1" thickBot="1" x14ac:dyDescent="0.35">
      <c r="A183" s="634" t="s">
        <v>511</v>
      </c>
      <c r="B183" s="615">
        <v>120.99999999999901</v>
      </c>
      <c r="C183" s="615">
        <v>120.57299999999999</v>
      </c>
      <c r="D183" s="616">
        <v>-0.42699999999799998</v>
      </c>
      <c r="E183" s="617">
        <v>0.99647107438000004</v>
      </c>
      <c r="F183" s="615">
        <v>121</v>
      </c>
      <c r="G183" s="616">
        <v>121</v>
      </c>
      <c r="H183" s="618">
        <v>0</v>
      </c>
      <c r="I183" s="615">
        <v>30.151</v>
      </c>
      <c r="J183" s="616">
        <v>-90.849000000000004</v>
      </c>
      <c r="K183" s="619">
        <v>0.24918181818099999</v>
      </c>
    </row>
    <row r="184" spans="1:11" ht="14.4" customHeight="1" thickBot="1" x14ac:dyDescent="0.35">
      <c r="A184" s="640" t="s">
        <v>512</v>
      </c>
      <c r="B184" s="620">
        <v>120.99999999999901</v>
      </c>
      <c r="C184" s="620">
        <v>120.57299999999999</v>
      </c>
      <c r="D184" s="621">
        <v>-0.42699999999799998</v>
      </c>
      <c r="E184" s="627">
        <v>0.99647107438000004</v>
      </c>
      <c r="F184" s="620">
        <v>121</v>
      </c>
      <c r="G184" s="621">
        <v>121</v>
      </c>
      <c r="H184" s="623">
        <v>0</v>
      </c>
      <c r="I184" s="620">
        <v>30.151</v>
      </c>
      <c r="J184" s="621">
        <v>-90.849000000000004</v>
      </c>
      <c r="K184" s="628">
        <v>0.24918181818099999</v>
      </c>
    </row>
    <row r="185" spans="1:11" ht="14.4" customHeight="1" thickBot="1" x14ac:dyDescent="0.35">
      <c r="A185" s="636" t="s">
        <v>513</v>
      </c>
      <c r="B185" s="620">
        <v>120.99999999999901</v>
      </c>
      <c r="C185" s="620">
        <v>120.57299999999999</v>
      </c>
      <c r="D185" s="621">
        <v>-0.42699999999799998</v>
      </c>
      <c r="E185" s="627">
        <v>0.99647107438000004</v>
      </c>
      <c r="F185" s="620">
        <v>121</v>
      </c>
      <c r="G185" s="621">
        <v>121</v>
      </c>
      <c r="H185" s="623">
        <v>0</v>
      </c>
      <c r="I185" s="620">
        <v>30.151</v>
      </c>
      <c r="J185" s="621">
        <v>-90.849000000000004</v>
      </c>
      <c r="K185" s="628">
        <v>0.24918181818099999</v>
      </c>
    </row>
    <row r="186" spans="1:11" ht="14.4" customHeight="1" thickBot="1" x14ac:dyDescent="0.35">
      <c r="A186" s="637" t="s">
        <v>514</v>
      </c>
      <c r="B186" s="615">
        <v>120.99999999999901</v>
      </c>
      <c r="C186" s="615">
        <v>120.57299999999999</v>
      </c>
      <c r="D186" s="616">
        <v>-0.42699999999799998</v>
      </c>
      <c r="E186" s="617">
        <v>0.99647107438000004</v>
      </c>
      <c r="F186" s="615">
        <v>121</v>
      </c>
      <c r="G186" s="616">
        <v>121</v>
      </c>
      <c r="H186" s="618">
        <v>0</v>
      </c>
      <c r="I186" s="615">
        <v>30.151</v>
      </c>
      <c r="J186" s="616">
        <v>-90.849000000000004</v>
      </c>
      <c r="K186" s="619">
        <v>0.24918181818099999</v>
      </c>
    </row>
    <row r="187" spans="1:11" ht="14.4" customHeight="1" thickBot="1" x14ac:dyDescent="0.35">
      <c r="A187" s="633" t="s">
        <v>515</v>
      </c>
      <c r="B187" s="615">
        <v>5511.44837849745</v>
      </c>
      <c r="C187" s="615">
        <v>5014.0383700000002</v>
      </c>
      <c r="D187" s="616">
        <v>-497.41000849744802</v>
      </c>
      <c r="E187" s="617">
        <v>0.90974967479699997</v>
      </c>
      <c r="F187" s="615">
        <v>5932.00680464984</v>
      </c>
      <c r="G187" s="616">
        <v>5932.00680464984</v>
      </c>
      <c r="H187" s="618">
        <v>637.46646999999996</v>
      </c>
      <c r="I187" s="615">
        <v>5842.7828499999996</v>
      </c>
      <c r="J187" s="616">
        <v>-89.223954649844003</v>
      </c>
      <c r="K187" s="619">
        <v>0.984958892059</v>
      </c>
    </row>
    <row r="188" spans="1:11" ht="14.4" customHeight="1" thickBot="1" x14ac:dyDescent="0.35">
      <c r="A188" s="638" t="s">
        <v>516</v>
      </c>
      <c r="B188" s="620">
        <v>5511.44837849745</v>
      </c>
      <c r="C188" s="620">
        <v>5014.0383700000002</v>
      </c>
      <c r="D188" s="621">
        <v>-497.41000849744802</v>
      </c>
      <c r="E188" s="627">
        <v>0.90974967479699997</v>
      </c>
      <c r="F188" s="620">
        <v>5932.00680464984</v>
      </c>
      <c r="G188" s="621">
        <v>5932.00680464984</v>
      </c>
      <c r="H188" s="623">
        <v>637.46646999999996</v>
      </c>
      <c r="I188" s="620">
        <v>5842.7828499999996</v>
      </c>
      <c r="J188" s="621">
        <v>-89.223954649844003</v>
      </c>
      <c r="K188" s="628">
        <v>0.984958892059</v>
      </c>
    </row>
    <row r="189" spans="1:11" ht="14.4" customHeight="1" thickBot="1" x14ac:dyDescent="0.35">
      <c r="A189" s="640" t="s">
        <v>54</v>
      </c>
      <c r="B189" s="620">
        <v>5511.44837849745</v>
      </c>
      <c r="C189" s="620">
        <v>5014.0383700000002</v>
      </c>
      <c r="D189" s="621">
        <v>-497.41000849744802</v>
      </c>
      <c r="E189" s="627">
        <v>0.90974967479699997</v>
      </c>
      <c r="F189" s="620">
        <v>5932.00680464984</v>
      </c>
      <c r="G189" s="621">
        <v>5932.00680464984</v>
      </c>
      <c r="H189" s="623">
        <v>637.46646999999996</v>
      </c>
      <c r="I189" s="620">
        <v>5842.7828499999996</v>
      </c>
      <c r="J189" s="621">
        <v>-89.223954649844003</v>
      </c>
      <c r="K189" s="628">
        <v>0.984958892059</v>
      </c>
    </row>
    <row r="190" spans="1:11" ht="14.4" customHeight="1" thickBot="1" x14ac:dyDescent="0.35">
      <c r="A190" s="636" t="s">
        <v>517</v>
      </c>
      <c r="B190" s="620">
        <v>74.999999999999005</v>
      </c>
      <c r="C190" s="620">
        <v>117.94199999999999</v>
      </c>
      <c r="D190" s="621">
        <v>42.942000000001002</v>
      </c>
      <c r="E190" s="627">
        <v>1.57256</v>
      </c>
      <c r="F190" s="620">
        <v>54</v>
      </c>
      <c r="G190" s="621">
        <v>54</v>
      </c>
      <c r="H190" s="623">
        <v>10.6205</v>
      </c>
      <c r="I190" s="620">
        <v>126.676</v>
      </c>
      <c r="J190" s="621">
        <v>72.676000000000002</v>
      </c>
      <c r="K190" s="628">
        <v>2.3458518518510001</v>
      </c>
    </row>
    <row r="191" spans="1:11" ht="14.4" customHeight="1" thickBot="1" x14ac:dyDescent="0.35">
      <c r="A191" s="637" t="s">
        <v>518</v>
      </c>
      <c r="B191" s="615">
        <v>74.999999999999005</v>
      </c>
      <c r="C191" s="615">
        <v>117.94199999999999</v>
      </c>
      <c r="D191" s="616">
        <v>42.942000000001002</v>
      </c>
      <c r="E191" s="617">
        <v>1.57256</v>
      </c>
      <c r="F191" s="615">
        <v>54</v>
      </c>
      <c r="G191" s="616">
        <v>54</v>
      </c>
      <c r="H191" s="618">
        <v>10.6205</v>
      </c>
      <c r="I191" s="615">
        <v>126.676</v>
      </c>
      <c r="J191" s="616">
        <v>72.676000000000002</v>
      </c>
      <c r="K191" s="619">
        <v>2.3458518518510001</v>
      </c>
    </row>
    <row r="192" spans="1:11" ht="14.4" customHeight="1" thickBot="1" x14ac:dyDescent="0.35">
      <c r="A192" s="636" t="s">
        <v>519</v>
      </c>
      <c r="B192" s="620">
        <v>75.911132447857</v>
      </c>
      <c r="C192" s="620">
        <v>40.950000000000003</v>
      </c>
      <c r="D192" s="621">
        <v>-34.961132447856997</v>
      </c>
      <c r="E192" s="627">
        <v>0.53944656968600002</v>
      </c>
      <c r="F192" s="620">
        <v>48.006804649844</v>
      </c>
      <c r="G192" s="621">
        <v>48.006804649844</v>
      </c>
      <c r="H192" s="623">
        <v>3.6254</v>
      </c>
      <c r="I192" s="620">
        <v>56.934600000000003</v>
      </c>
      <c r="J192" s="621">
        <v>8.9277953501549998</v>
      </c>
      <c r="K192" s="628">
        <v>1.185969372785</v>
      </c>
    </row>
    <row r="193" spans="1:11" ht="14.4" customHeight="1" thickBot="1" x14ac:dyDescent="0.35">
      <c r="A193" s="637" t="s">
        <v>520</v>
      </c>
      <c r="B193" s="615">
        <v>75.911132447857</v>
      </c>
      <c r="C193" s="615">
        <v>40.950000000000003</v>
      </c>
      <c r="D193" s="616">
        <v>-34.961132447856997</v>
      </c>
      <c r="E193" s="617">
        <v>0.53944656968600002</v>
      </c>
      <c r="F193" s="615">
        <v>48.006804649844</v>
      </c>
      <c r="G193" s="616">
        <v>48.006804649844</v>
      </c>
      <c r="H193" s="618">
        <v>3.6254</v>
      </c>
      <c r="I193" s="615">
        <v>56.934600000000003</v>
      </c>
      <c r="J193" s="616">
        <v>8.9277953501549998</v>
      </c>
      <c r="K193" s="619">
        <v>1.185969372785</v>
      </c>
    </row>
    <row r="194" spans="1:11" ht="14.4" customHeight="1" thickBot="1" x14ac:dyDescent="0.35">
      <c r="A194" s="636" t="s">
        <v>521</v>
      </c>
      <c r="B194" s="620">
        <v>196.53724604965899</v>
      </c>
      <c r="C194" s="620">
        <v>184.25290000000001</v>
      </c>
      <c r="D194" s="621">
        <v>-12.284346049658</v>
      </c>
      <c r="E194" s="627">
        <v>0.93749609147000001</v>
      </c>
      <c r="F194" s="620">
        <v>203</v>
      </c>
      <c r="G194" s="621">
        <v>203</v>
      </c>
      <c r="H194" s="623">
        <v>11.630789999999999</v>
      </c>
      <c r="I194" s="620">
        <v>181.82441</v>
      </c>
      <c r="J194" s="621">
        <v>-21.17559</v>
      </c>
      <c r="K194" s="628">
        <v>0.89568674876800003</v>
      </c>
    </row>
    <row r="195" spans="1:11" ht="14.4" customHeight="1" thickBot="1" x14ac:dyDescent="0.35">
      <c r="A195" s="637" t="s">
        <v>522</v>
      </c>
      <c r="B195" s="615">
        <v>196.53724604965899</v>
      </c>
      <c r="C195" s="615">
        <v>184.25290000000001</v>
      </c>
      <c r="D195" s="616">
        <v>-12.284346049658</v>
      </c>
      <c r="E195" s="617">
        <v>0.93749609147000001</v>
      </c>
      <c r="F195" s="615">
        <v>203</v>
      </c>
      <c r="G195" s="616">
        <v>203</v>
      </c>
      <c r="H195" s="618">
        <v>11.630789999999999</v>
      </c>
      <c r="I195" s="615">
        <v>181.82441</v>
      </c>
      <c r="J195" s="616">
        <v>-21.17559</v>
      </c>
      <c r="K195" s="619">
        <v>0.89568674876800003</v>
      </c>
    </row>
    <row r="196" spans="1:11" ht="14.4" customHeight="1" thickBot="1" x14ac:dyDescent="0.35">
      <c r="A196" s="636" t="s">
        <v>523</v>
      </c>
      <c r="B196" s="620">
        <v>0</v>
      </c>
      <c r="C196" s="620">
        <v>6.3460000000000001</v>
      </c>
      <c r="D196" s="621">
        <v>6.3460000000000001</v>
      </c>
      <c r="E196" s="622" t="s">
        <v>336</v>
      </c>
      <c r="F196" s="620">
        <v>0</v>
      </c>
      <c r="G196" s="621">
        <v>0</v>
      </c>
      <c r="H196" s="623">
        <v>0.154</v>
      </c>
      <c r="I196" s="620">
        <v>5.702</v>
      </c>
      <c r="J196" s="621">
        <v>5.702</v>
      </c>
      <c r="K196" s="624" t="s">
        <v>342</v>
      </c>
    </row>
    <row r="197" spans="1:11" ht="14.4" customHeight="1" thickBot="1" x14ac:dyDescent="0.35">
      <c r="A197" s="637" t="s">
        <v>524</v>
      </c>
      <c r="B197" s="615">
        <v>0</v>
      </c>
      <c r="C197" s="615">
        <v>6.3460000000000001</v>
      </c>
      <c r="D197" s="616">
        <v>6.3460000000000001</v>
      </c>
      <c r="E197" s="625" t="s">
        <v>336</v>
      </c>
      <c r="F197" s="615">
        <v>0</v>
      </c>
      <c r="G197" s="616">
        <v>0</v>
      </c>
      <c r="H197" s="618">
        <v>0.154</v>
      </c>
      <c r="I197" s="615">
        <v>5.702</v>
      </c>
      <c r="J197" s="616">
        <v>5.702</v>
      </c>
      <c r="K197" s="626" t="s">
        <v>342</v>
      </c>
    </row>
    <row r="198" spans="1:11" ht="14.4" customHeight="1" thickBot="1" x14ac:dyDescent="0.35">
      <c r="A198" s="636" t="s">
        <v>525</v>
      </c>
      <c r="B198" s="620">
        <v>2497.99999999997</v>
      </c>
      <c r="C198" s="620">
        <v>2216.1567300000002</v>
      </c>
      <c r="D198" s="621">
        <v>-281.84326999996802</v>
      </c>
      <c r="E198" s="627">
        <v>0.88717242994300005</v>
      </c>
      <c r="F198" s="620">
        <v>3090</v>
      </c>
      <c r="G198" s="621">
        <v>3090</v>
      </c>
      <c r="H198" s="623">
        <v>327.49873000000002</v>
      </c>
      <c r="I198" s="620">
        <v>2711.4877700000002</v>
      </c>
      <c r="J198" s="621">
        <v>-378.51222999999999</v>
      </c>
      <c r="K198" s="628">
        <v>0.87750413268600003</v>
      </c>
    </row>
    <row r="199" spans="1:11" ht="14.4" customHeight="1" thickBot="1" x14ac:dyDescent="0.35">
      <c r="A199" s="637" t="s">
        <v>526</v>
      </c>
      <c r="B199" s="615">
        <v>2497.99999999997</v>
      </c>
      <c r="C199" s="615">
        <v>2215.9859700000002</v>
      </c>
      <c r="D199" s="616">
        <v>-282.01402999996799</v>
      </c>
      <c r="E199" s="617">
        <v>0.88710407125699997</v>
      </c>
      <c r="F199" s="615">
        <v>3080</v>
      </c>
      <c r="G199" s="616">
        <v>3080</v>
      </c>
      <c r="H199" s="618">
        <v>326.24916000000002</v>
      </c>
      <c r="I199" s="615">
        <v>2700.7314200000001</v>
      </c>
      <c r="J199" s="616">
        <v>-379.26857999999999</v>
      </c>
      <c r="K199" s="619">
        <v>0.87686085064899999</v>
      </c>
    </row>
    <row r="200" spans="1:11" ht="14.4" customHeight="1" thickBot="1" x14ac:dyDescent="0.35">
      <c r="A200" s="637" t="s">
        <v>527</v>
      </c>
      <c r="B200" s="615">
        <v>0</v>
      </c>
      <c r="C200" s="615">
        <v>0.17076</v>
      </c>
      <c r="D200" s="616">
        <v>0.17076</v>
      </c>
      <c r="E200" s="625" t="s">
        <v>336</v>
      </c>
      <c r="F200" s="615">
        <v>10</v>
      </c>
      <c r="G200" s="616">
        <v>10</v>
      </c>
      <c r="H200" s="618">
        <v>1.2495700000000001</v>
      </c>
      <c r="I200" s="615">
        <v>10.756349999999999</v>
      </c>
      <c r="J200" s="616">
        <v>0.75634999999899999</v>
      </c>
      <c r="K200" s="619">
        <v>1.0756349999999999</v>
      </c>
    </row>
    <row r="201" spans="1:11" ht="14.4" customHeight="1" thickBot="1" x14ac:dyDescent="0.35">
      <c r="A201" s="636" t="s">
        <v>528</v>
      </c>
      <c r="B201" s="620">
        <v>0</v>
      </c>
      <c r="C201" s="620">
        <v>46.120080000000002</v>
      </c>
      <c r="D201" s="621">
        <v>46.120080000000002</v>
      </c>
      <c r="E201" s="622" t="s">
        <v>336</v>
      </c>
      <c r="F201" s="620">
        <v>0</v>
      </c>
      <c r="G201" s="621">
        <v>0</v>
      </c>
      <c r="H201" s="623">
        <v>2.8089</v>
      </c>
      <c r="I201" s="620">
        <v>47.542529999999999</v>
      </c>
      <c r="J201" s="621">
        <v>47.542529999999999</v>
      </c>
      <c r="K201" s="624" t="s">
        <v>342</v>
      </c>
    </row>
    <row r="202" spans="1:11" ht="14.4" customHeight="1" thickBot="1" x14ac:dyDescent="0.35">
      <c r="A202" s="637" t="s">
        <v>529</v>
      </c>
      <c r="B202" s="615">
        <v>0</v>
      </c>
      <c r="C202" s="615">
        <v>46.120080000000002</v>
      </c>
      <c r="D202" s="616">
        <v>46.120080000000002</v>
      </c>
      <c r="E202" s="625" t="s">
        <v>336</v>
      </c>
      <c r="F202" s="615">
        <v>0</v>
      </c>
      <c r="G202" s="616">
        <v>0</v>
      </c>
      <c r="H202" s="618">
        <v>2.8089</v>
      </c>
      <c r="I202" s="615">
        <v>47.542529999999999</v>
      </c>
      <c r="J202" s="616">
        <v>47.542529999999999</v>
      </c>
      <c r="K202" s="626" t="s">
        <v>342</v>
      </c>
    </row>
    <row r="203" spans="1:11" ht="14.4" customHeight="1" thickBot="1" x14ac:dyDescent="0.35">
      <c r="A203" s="636" t="s">
        <v>530</v>
      </c>
      <c r="B203" s="620">
        <v>2665.99999999997</v>
      </c>
      <c r="C203" s="620">
        <v>2402.2706600000001</v>
      </c>
      <c r="D203" s="621">
        <v>-263.72933999996502</v>
      </c>
      <c r="E203" s="627">
        <v>0.90107676669100001</v>
      </c>
      <c r="F203" s="620">
        <v>2537</v>
      </c>
      <c r="G203" s="621">
        <v>2537</v>
      </c>
      <c r="H203" s="623">
        <v>281.12815000000001</v>
      </c>
      <c r="I203" s="620">
        <v>2712.6155399999998</v>
      </c>
      <c r="J203" s="621">
        <v>175.61554000000001</v>
      </c>
      <c r="K203" s="628">
        <v>1.069221734331</v>
      </c>
    </row>
    <row r="204" spans="1:11" ht="14.4" customHeight="1" thickBot="1" x14ac:dyDescent="0.35">
      <c r="A204" s="637" t="s">
        <v>531</v>
      </c>
      <c r="B204" s="615">
        <v>2665.99999999997</v>
      </c>
      <c r="C204" s="615">
        <v>2402.2706600000001</v>
      </c>
      <c r="D204" s="616">
        <v>-263.72933999996502</v>
      </c>
      <c r="E204" s="617">
        <v>0.90107676669100001</v>
      </c>
      <c r="F204" s="615">
        <v>2537</v>
      </c>
      <c r="G204" s="616">
        <v>2537</v>
      </c>
      <c r="H204" s="618">
        <v>281.12815000000001</v>
      </c>
      <c r="I204" s="615">
        <v>2712.6155399999998</v>
      </c>
      <c r="J204" s="616">
        <v>175.61554000000001</v>
      </c>
      <c r="K204" s="619">
        <v>1.069221734331</v>
      </c>
    </row>
    <row r="205" spans="1:11" ht="14.4" customHeight="1" thickBot="1" x14ac:dyDescent="0.35">
      <c r="A205" s="641" t="s">
        <v>532</v>
      </c>
      <c r="B205" s="620">
        <v>0</v>
      </c>
      <c r="C205" s="620">
        <v>230.39089999999999</v>
      </c>
      <c r="D205" s="621">
        <v>230.39089999999999</v>
      </c>
      <c r="E205" s="622" t="s">
        <v>336</v>
      </c>
      <c r="F205" s="620">
        <v>0</v>
      </c>
      <c r="G205" s="621">
        <v>0</v>
      </c>
      <c r="H205" s="623">
        <v>0</v>
      </c>
      <c r="I205" s="620">
        <v>283.30482000000001</v>
      </c>
      <c r="J205" s="621">
        <v>283.30482000000001</v>
      </c>
      <c r="K205" s="624" t="s">
        <v>342</v>
      </c>
    </row>
    <row r="206" spans="1:11" ht="14.4" customHeight="1" thickBot="1" x14ac:dyDescent="0.35">
      <c r="A206" s="638" t="s">
        <v>533</v>
      </c>
      <c r="B206" s="620">
        <v>0</v>
      </c>
      <c r="C206" s="620">
        <v>230.39089999999999</v>
      </c>
      <c r="D206" s="621">
        <v>230.39089999999999</v>
      </c>
      <c r="E206" s="622" t="s">
        <v>336</v>
      </c>
      <c r="F206" s="620">
        <v>0</v>
      </c>
      <c r="G206" s="621">
        <v>0</v>
      </c>
      <c r="H206" s="623">
        <v>0</v>
      </c>
      <c r="I206" s="620">
        <v>283.30482000000001</v>
      </c>
      <c r="J206" s="621">
        <v>283.30482000000001</v>
      </c>
      <c r="K206" s="624" t="s">
        <v>342</v>
      </c>
    </row>
    <row r="207" spans="1:11" ht="14.4" customHeight="1" thickBot="1" x14ac:dyDescent="0.35">
      <c r="A207" s="640" t="s">
        <v>534</v>
      </c>
      <c r="B207" s="620">
        <v>0</v>
      </c>
      <c r="C207" s="620">
        <v>230.39089999999999</v>
      </c>
      <c r="D207" s="621">
        <v>230.39089999999999</v>
      </c>
      <c r="E207" s="622" t="s">
        <v>336</v>
      </c>
      <c r="F207" s="620">
        <v>0</v>
      </c>
      <c r="G207" s="621">
        <v>0</v>
      </c>
      <c r="H207" s="623">
        <v>0</v>
      </c>
      <c r="I207" s="620">
        <v>283.30482000000001</v>
      </c>
      <c r="J207" s="621">
        <v>283.30482000000001</v>
      </c>
      <c r="K207" s="624" t="s">
        <v>342</v>
      </c>
    </row>
    <row r="208" spans="1:11" ht="14.4" customHeight="1" thickBot="1" x14ac:dyDescent="0.35">
      <c r="A208" s="636" t="s">
        <v>535</v>
      </c>
      <c r="B208" s="620">
        <v>0</v>
      </c>
      <c r="C208" s="620">
        <v>230.39089999999999</v>
      </c>
      <c r="D208" s="621">
        <v>230.39089999999999</v>
      </c>
      <c r="E208" s="622" t="s">
        <v>336</v>
      </c>
      <c r="F208" s="620">
        <v>0</v>
      </c>
      <c r="G208" s="621">
        <v>0</v>
      </c>
      <c r="H208" s="623">
        <v>0</v>
      </c>
      <c r="I208" s="620">
        <v>283.30482000000001</v>
      </c>
      <c r="J208" s="621">
        <v>283.30482000000001</v>
      </c>
      <c r="K208" s="624" t="s">
        <v>342</v>
      </c>
    </row>
    <row r="209" spans="1:11" ht="14.4" customHeight="1" thickBot="1" x14ac:dyDescent="0.35">
      <c r="A209" s="637" t="s">
        <v>536</v>
      </c>
      <c r="B209" s="615">
        <v>0</v>
      </c>
      <c r="C209" s="615">
        <v>0</v>
      </c>
      <c r="D209" s="616">
        <v>0</v>
      </c>
      <c r="E209" s="617">
        <v>1</v>
      </c>
      <c r="F209" s="615">
        <v>0</v>
      </c>
      <c r="G209" s="616">
        <v>0</v>
      </c>
      <c r="H209" s="618">
        <v>0</v>
      </c>
      <c r="I209" s="615">
        <v>9.7820000000000004E-2</v>
      </c>
      <c r="J209" s="616">
        <v>9.7820000000000004E-2</v>
      </c>
      <c r="K209" s="626" t="s">
        <v>342</v>
      </c>
    </row>
    <row r="210" spans="1:11" ht="14.4" customHeight="1" thickBot="1" x14ac:dyDescent="0.35">
      <c r="A210" s="637" t="s">
        <v>537</v>
      </c>
      <c r="B210" s="615">
        <v>0</v>
      </c>
      <c r="C210" s="615">
        <v>230.39089999999999</v>
      </c>
      <c r="D210" s="616">
        <v>230.39089999999999</v>
      </c>
      <c r="E210" s="625" t="s">
        <v>336</v>
      </c>
      <c r="F210" s="615">
        <v>0</v>
      </c>
      <c r="G210" s="616">
        <v>0</v>
      </c>
      <c r="H210" s="618">
        <v>0</v>
      </c>
      <c r="I210" s="615">
        <v>283.20699999999999</v>
      </c>
      <c r="J210" s="616">
        <v>283.20699999999999</v>
      </c>
      <c r="K210" s="626" t="s">
        <v>342</v>
      </c>
    </row>
    <row r="211" spans="1:11" ht="14.4" customHeight="1" thickBot="1" x14ac:dyDescent="0.35">
      <c r="A211" s="642"/>
      <c r="B211" s="615">
        <v>33959.797324043699</v>
      </c>
      <c r="C211" s="615">
        <v>53522.127740000004</v>
      </c>
      <c r="D211" s="616">
        <v>19562.330415956301</v>
      </c>
      <c r="E211" s="617">
        <v>1.576043791701</v>
      </c>
      <c r="F211" s="615">
        <v>59537.1587265528</v>
      </c>
      <c r="G211" s="616">
        <v>59537.1587265528</v>
      </c>
      <c r="H211" s="618">
        <v>5362.2588699999997</v>
      </c>
      <c r="I211" s="615">
        <v>68447.018259999997</v>
      </c>
      <c r="J211" s="616">
        <v>8909.8595334471993</v>
      </c>
      <c r="K211" s="619">
        <v>1.149652078198</v>
      </c>
    </row>
    <row r="212" spans="1:11" ht="14.4" customHeight="1" thickBot="1" x14ac:dyDescent="0.35">
      <c r="A212" s="643" t="s">
        <v>66</v>
      </c>
      <c r="B212" s="629">
        <v>33959.797324043597</v>
      </c>
      <c r="C212" s="629">
        <v>53522.127740000004</v>
      </c>
      <c r="D212" s="630">
        <v>19562.3304159564</v>
      </c>
      <c r="E212" s="631" t="s">
        <v>336</v>
      </c>
      <c r="F212" s="629">
        <v>59537.1587265528</v>
      </c>
      <c r="G212" s="630">
        <v>59537.1587265528</v>
      </c>
      <c r="H212" s="629">
        <v>5362.2588699999997</v>
      </c>
      <c r="I212" s="629">
        <v>68447.018259999895</v>
      </c>
      <c r="J212" s="630">
        <v>8909.8595334471702</v>
      </c>
      <c r="K212" s="632">
        <v>1.149652078198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313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538</v>
      </c>
      <c r="B5" s="645" t="s">
        <v>539</v>
      </c>
      <c r="C5" s="646" t="s">
        <v>540</v>
      </c>
      <c r="D5" s="646" t="s">
        <v>540</v>
      </c>
      <c r="E5" s="646"/>
      <c r="F5" s="646" t="s">
        <v>540</v>
      </c>
      <c r="G5" s="646" t="s">
        <v>540</v>
      </c>
      <c r="H5" s="646" t="s">
        <v>540</v>
      </c>
      <c r="I5" s="647" t="s">
        <v>540</v>
      </c>
      <c r="J5" s="648" t="s">
        <v>74</v>
      </c>
    </row>
    <row r="6" spans="1:10" ht="14.4" customHeight="1" x14ac:dyDescent="0.3">
      <c r="A6" s="644" t="s">
        <v>538</v>
      </c>
      <c r="B6" s="645" t="s">
        <v>345</v>
      </c>
      <c r="C6" s="646">
        <v>194.66908000000001</v>
      </c>
      <c r="D6" s="646">
        <v>195.886699999998</v>
      </c>
      <c r="E6" s="646"/>
      <c r="F6" s="646">
        <v>123.82053999999999</v>
      </c>
      <c r="G6" s="646">
        <v>196.03508234522997</v>
      </c>
      <c r="H6" s="646">
        <v>-72.214542345229972</v>
      </c>
      <c r="I6" s="647">
        <v>0.63162439354576505</v>
      </c>
      <c r="J6" s="648" t="s">
        <v>1</v>
      </c>
    </row>
    <row r="7" spans="1:10" ht="14.4" customHeight="1" x14ac:dyDescent="0.3">
      <c r="A7" s="644" t="s">
        <v>538</v>
      </c>
      <c r="B7" s="645" t="s">
        <v>346</v>
      </c>
      <c r="C7" s="646">
        <v>38878.790179999996</v>
      </c>
      <c r="D7" s="646">
        <v>34959.392990000008</v>
      </c>
      <c r="E7" s="646"/>
      <c r="F7" s="646">
        <v>31030.722050000011</v>
      </c>
      <c r="G7" s="646">
        <v>35999.906493505841</v>
      </c>
      <c r="H7" s="646">
        <v>-4969.1844435058301</v>
      </c>
      <c r="I7" s="647">
        <v>0.8619667402635548</v>
      </c>
      <c r="J7" s="648" t="s">
        <v>1</v>
      </c>
    </row>
    <row r="8" spans="1:10" ht="14.4" customHeight="1" x14ac:dyDescent="0.3">
      <c r="A8" s="644" t="s">
        <v>538</v>
      </c>
      <c r="B8" s="645" t="s">
        <v>347</v>
      </c>
      <c r="C8" s="646">
        <v>119.13</v>
      </c>
      <c r="D8" s="646">
        <v>0</v>
      </c>
      <c r="E8" s="646"/>
      <c r="F8" s="646">
        <v>0</v>
      </c>
      <c r="G8" s="646">
        <v>13.999999999998998</v>
      </c>
      <c r="H8" s="646">
        <v>-13.999999999998998</v>
      </c>
      <c r="I8" s="647">
        <v>0</v>
      </c>
      <c r="J8" s="648" t="s">
        <v>1</v>
      </c>
    </row>
    <row r="9" spans="1:10" ht="14.4" customHeight="1" x14ac:dyDescent="0.3">
      <c r="A9" s="644" t="s">
        <v>538</v>
      </c>
      <c r="B9" s="645" t="s">
        <v>348</v>
      </c>
      <c r="C9" s="646">
        <v>4224.9928399999999</v>
      </c>
      <c r="D9" s="646">
        <v>3632.3648199999989</v>
      </c>
      <c r="E9" s="646"/>
      <c r="F9" s="646">
        <v>3608.395660000001</v>
      </c>
      <c r="G9" s="646">
        <v>3601.91372510983</v>
      </c>
      <c r="H9" s="646">
        <v>6.4819348901710327</v>
      </c>
      <c r="I9" s="647">
        <v>1.0017995808297639</v>
      </c>
      <c r="J9" s="648" t="s">
        <v>1</v>
      </c>
    </row>
    <row r="10" spans="1:10" ht="14.4" customHeight="1" x14ac:dyDescent="0.3">
      <c r="A10" s="644" t="s">
        <v>538</v>
      </c>
      <c r="B10" s="645" t="s">
        <v>349</v>
      </c>
      <c r="C10" s="646">
        <v>2.6870000000000002E-2</v>
      </c>
      <c r="D10" s="646">
        <v>0.52059999999999995</v>
      </c>
      <c r="E10" s="646"/>
      <c r="F10" s="646">
        <v>0.77957999999999994</v>
      </c>
      <c r="G10" s="646">
        <v>0.52692969128300005</v>
      </c>
      <c r="H10" s="646">
        <v>0.25265030871699989</v>
      </c>
      <c r="I10" s="647">
        <v>1.4794763189408282</v>
      </c>
      <c r="J10" s="648" t="s">
        <v>1</v>
      </c>
    </row>
    <row r="11" spans="1:10" ht="14.4" customHeight="1" x14ac:dyDescent="0.3">
      <c r="A11" s="644" t="s">
        <v>538</v>
      </c>
      <c r="B11" s="645" t="s">
        <v>350</v>
      </c>
      <c r="C11" s="646">
        <v>0.10993</v>
      </c>
      <c r="D11" s="646">
        <v>0</v>
      </c>
      <c r="E11" s="646"/>
      <c r="F11" s="646">
        <v>0.20302000000000001</v>
      </c>
      <c r="G11" s="646">
        <v>0</v>
      </c>
      <c r="H11" s="646">
        <v>0.20302000000000001</v>
      </c>
      <c r="I11" s="647" t="s">
        <v>540</v>
      </c>
      <c r="J11" s="648" t="s">
        <v>1</v>
      </c>
    </row>
    <row r="12" spans="1:10" ht="14.4" customHeight="1" x14ac:dyDescent="0.3">
      <c r="A12" s="644" t="s">
        <v>538</v>
      </c>
      <c r="B12" s="645" t="s">
        <v>351</v>
      </c>
      <c r="C12" s="646">
        <v>0</v>
      </c>
      <c r="D12" s="646" t="s">
        <v>540</v>
      </c>
      <c r="E12" s="646"/>
      <c r="F12" s="646">
        <v>1943.8442200000025</v>
      </c>
      <c r="G12" s="646">
        <v>2000</v>
      </c>
      <c r="H12" s="646">
        <v>-56.155779999997549</v>
      </c>
      <c r="I12" s="647">
        <v>0.97192211000000117</v>
      </c>
      <c r="J12" s="648" t="s">
        <v>1</v>
      </c>
    </row>
    <row r="13" spans="1:10" ht="14.4" customHeight="1" x14ac:dyDescent="0.3">
      <c r="A13" s="644" t="s">
        <v>538</v>
      </c>
      <c r="B13" s="645" t="s">
        <v>541</v>
      </c>
      <c r="C13" s="646">
        <v>0</v>
      </c>
      <c r="D13" s="646" t="s">
        <v>540</v>
      </c>
      <c r="E13" s="646"/>
      <c r="F13" s="646" t="s">
        <v>540</v>
      </c>
      <c r="G13" s="646" t="s">
        <v>540</v>
      </c>
      <c r="H13" s="646" t="s">
        <v>540</v>
      </c>
      <c r="I13" s="647" t="s">
        <v>540</v>
      </c>
      <c r="J13" s="648" t="s">
        <v>1</v>
      </c>
    </row>
    <row r="14" spans="1:10" ht="14.4" customHeight="1" x14ac:dyDescent="0.3">
      <c r="A14" s="644" t="s">
        <v>538</v>
      </c>
      <c r="B14" s="645" t="s">
        <v>542</v>
      </c>
      <c r="C14" s="646">
        <v>43417.718899999993</v>
      </c>
      <c r="D14" s="646">
        <v>38788.165110000002</v>
      </c>
      <c r="E14" s="646"/>
      <c r="F14" s="646">
        <v>36707.765070000016</v>
      </c>
      <c r="G14" s="646">
        <v>41812.382230652183</v>
      </c>
      <c r="H14" s="646">
        <v>-5104.6171606521675</v>
      </c>
      <c r="I14" s="647">
        <v>0.87791613660055867</v>
      </c>
      <c r="J14" s="648" t="s">
        <v>543</v>
      </c>
    </row>
    <row r="16" spans="1:10" ht="14.4" customHeight="1" x14ac:dyDescent="0.3">
      <c r="A16" s="644" t="s">
        <v>538</v>
      </c>
      <c r="B16" s="645" t="s">
        <v>539</v>
      </c>
      <c r="C16" s="646" t="s">
        <v>540</v>
      </c>
      <c r="D16" s="646" t="s">
        <v>540</v>
      </c>
      <c r="E16" s="646"/>
      <c r="F16" s="646" t="s">
        <v>540</v>
      </c>
      <c r="G16" s="646" t="s">
        <v>540</v>
      </c>
      <c r="H16" s="646" t="s">
        <v>540</v>
      </c>
      <c r="I16" s="647" t="s">
        <v>540</v>
      </c>
      <c r="J16" s="648" t="s">
        <v>74</v>
      </c>
    </row>
    <row r="17" spans="1:10" ht="14.4" customHeight="1" x14ac:dyDescent="0.3">
      <c r="A17" s="644" t="s">
        <v>544</v>
      </c>
      <c r="B17" s="645" t="s">
        <v>545</v>
      </c>
      <c r="C17" s="646" t="s">
        <v>540</v>
      </c>
      <c r="D17" s="646" t="s">
        <v>540</v>
      </c>
      <c r="E17" s="646"/>
      <c r="F17" s="646" t="s">
        <v>540</v>
      </c>
      <c r="G17" s="646" t="s">
        <v>540</v>
      </c>
      <c r="H17" s="646" t="s">
        <v>540</v>
      </c>
      <c r="I17" s="647" t="s">
        <v>540</v>
      </c>
      <c r="J17" s="648" t="s">
        <v>0</v>
      </c>
    </row>
    <row r="18" spans="1:10" ht="14.4" customHeight="1" x14ac:dyDescent="0.3">
      <c r="A18" s="644" t="s">
        <v>544</v>
      </c>
      <c r="B18" s="645" t="s">
        <v>345</v>
      </c>
      <c r="C18" s="646">
        <v>27.479819999999997</v>
      </c>
      <c r="D18" s="646">
        <v>27.994739999998998</v>
      </c>
      <c r="E18" s="646"/>
      <c r="F18" s="646">
        <v>15.612620000000001</v>
      </c>
      <c r="G18" s="646">
        <v>28.015945754015995</v>
      </c>
      <c r="H18" s="646">
        <v>-12.403325754015993</v>
      </c>
      <c r="I18" s="647">
        <v>0.55727620752413765</v>
      </c>
      <c r="J18" s="648" t="s">
        <v>1</v>
      </c>
    </row>
    <row r="19" spans="1:10" ht="14.4" customHeight="1" x14ac:dyDescent="0.3">
      <c r="A19" s="644" t="s">
        <v>544</v>
      </c>
      <c r="B19" s="645" t="s">
        <v>346</v>
      </c>
      <c r="C19" s="646">
        <v>1187.1381200000001</v>
      </c>
      <c r="D19" s="646">
        <v>1017.619999999999</v>
      </c>
      <c r="E19" s="646"/>
      <c r="F19" s="646">
        <v>1014.45725</v>
      </c>
      <c r="G19" s="646">
        <v>1047.91064337068</v>
      </c>
      <c r="H19" s="646">
        <v>-33.453393370679919</v>
      </c>
      <c r="I19" s="647">
        <v>0.96807610116156972</v>
      </c>
      <c r="J19" s="648" t="s">
        <v>1</v>
      </c>
    </row>
    <row r="20" spans="1:10" ht="14.4" customHeight="1" x14ac:dyDescent="0.3">
      <c r="A20" s="644" t="s">
        <v>544</v>
      </c>
      <c r="B20" s="645" t="s">
        <v>349</v>
      </c>
      <c r="C20" s="646">
        <v>2.6870000000000002E-2</v>
      </c>
      <c r="D20" s="646">
        <v>0.52059999999999995</v>
      </c>
      <c r="E20" s="646"/>
      <c r="F20" s="646">
        <v>0.77957999999999994</v>
      </c>
      <c r="G20" s="646">
        <v>0.52692969128300005</v>
      </c>
      <c r="H20" s="646">
        <v>0.25265030871699989</v>
      </c>
      <c r="I20" s="647">
        <v>1.4794763189408282</v>
      </c>
      <c r="J20" s="648" t="s">
        <v>1</v>
      </c>
    </row>
    <row r="21" spans="1:10" ht="14.4" customHeight="1" x14ac:dyDescent="0.3">
      <c r="A21" s="644" t="s">
        <v>544</v>
      </c>
      <c r="B21" s="645" t="s">
        <v>350</v>
      </c>
      <c r="C21" s="646">
        <v>0.10993</v>
      </c>
      <c r="D21" s="646">
        <v>0</v>
      </c>
      <c r="E21" s="646"/>
      <c r="F21" s="646">
        <v>0.20302000000000001</v>
      </c>
      <c r="G21" s="646">
        <v>0</v>
      </c>
      <c r="H21" s="646">
        <v>0.20302000000000001</v>
      </c>
      <c r="I21" s="647" t="s">
        <v>540</v>
      </c>
      <c r="J21" s="648" t="s">
        <v>1</v>
      </c>
    </row>
    <row r="22" spans="1:10" ht="14.4" customHeight="1" x14ac:dyDescent="0.3">
      <c r="A22" s="644" t="s">
        <v>544</v>
      </c>
      <c r="B22" s="645" t="s">
        <v>546</v>
      </c>
      <c r="C22" s="646">
        <v>1214.7547400000001</v>
      </c>
      <c r="D22" s="646">
        <v>1046.135339999998</v>
      </c>
      <c r="E22" s="646"/>
      <c r="F22" s="646">
        <v>1031.0524699999999</v>
      </c>
      <c r="G22" s="646">
        <v>1076.4535188159789</v>
      </c>
      <c r="H22" s="646">
        <v>-45.401048815979038</v>
      </c>
      <c r="I22" s="647">
        <v>0.95782349351608154</v>
      </c>
      <c r="J22" s="648" t="s">
        <v>547</v>
      </c>
    </row>
    <row r="23" spans="1:10" ht="14.4" customHeight="1" x14ac:dyDescent="0.3">
      <c r="A23" s="644" t="s">
        <v>540</v>
      </c>
      <c r="B23" s="645" t="s">
        <v>540</v>
      </c>
      <c r="C23" s="646" t="s">
        <v>540</v>
      </c>
      <c r="D23" s="646" t="s">
        <v>540</v>
      </c>
      <c r="E23" s="646"/>
      <c r="F23" s="646" t="s">
        <v>540</v>
      </c>
      <c r="G23" s="646" t="s">
        <v>540</v>
      </c>
      <c r="H23" s="646" t="s">
        <v>540</v>
      </c>
      <c r="I23" s="647" t="s">
        <v>540</v>
      </c>
      <c r="J23" s="648" t="s">
        <v>548</v>
      </c>
    </row>
    <row r="24" spans="1:10" ht="14.4" customHeight="1" x14ac:dyDescent="0.3">
      <c r="A24" s="644" t="s">
        <v>549</v>
      </c>
      <c r="B24" s="645" t="s">
        <v>550</v>
      </c>
      <c r="C24" s="646" t="s">
        <v>540</v>
      </c>
      <c r="D24" s="646" t="s">
        <v>540</v>
      </c>
      <c r="E24" s="646"/>
      <c r="F24" s="646" t="s">
        <v>540</v>
      </c>
      <c r="G24" s="646" t="s">
        <v>540</v>
      </c>
      <c r="H24" s="646" t="s">
        <v>540</v>
      </c>
      <c r="I24" s="647" t="s">
        <v>540</v>
      </c>
      <c r="J24" s="648" t="s">
        <v>0</v>
      </c>
    </row>
    <row r="25" spans="1:10" ht="14.4" customHeight="1" x14ac:dyDescent="0.3">
      <c r="A25" s="644" t="s">
        <v>549</v>
      </c>
      <c r="B25" s="645" t="s">
        <v>345</v>
      </c>
      <c r="C25" s="646">
        <v>32.147020000000005</v>
      </c>
      <c r="D25" s="646">
        <v>32.182069999999001</v>
      </c>
      <c r="E25" s="646"/>
      <c r="F25" s="646">
        <v>17.519970000000001</v>
      </c>
      <c r="G25" s="646">
        <v>32.206447617372</v>
      </c>
      <c r="H25" s="646">
        <v>-14.686477617371999</v>
      </c>
      <c r="I25" s="647">
        <v>0.54398952061232031</v>
      </c>
      <c r="J25" s="648" t="s">
        <v>1</v>
      </c>
    </row>
    <row r="26" spans="1:10" ht="14.4" customHeight="1" x14ac:dyDescent="0.3">
      <c r="A26" s="644" t="s">
        <v>549</v>
      </c>
      <c r="B26" s="645" t="s">
        <v>346</v>
      </c>
      <c r="C26" s="646">
        <v>6194.4880599999997</v>
      </c>
      <c r="D26" s="646">
        <v>6478.2431500000039</v>
      </c>
      <c r="E26" s="646"/>
      <c r="F26" s="646">
        <v>6275.0498000000007</v>
      </c>
      <c r="G26" s="646">
        <v>6671.0755952400596</v>
      </c>
      <c r="H26" s="646">
        <v>-396.02579524005887</v>
      </c>
      <c r="I26" s="647">
        <v>0.94063539086221259</v>
      </c>
      <c r="J26" s="648" t="s">
        <v>1</v>
      </c>
    </row>
    <row r="27" spans="1:10" ht="14.4" customHeight="1" x14ac:dyDescent="0.3">
      <c r="A27" s="644" t="s">
        <v>549</v>
      </c>
      <c r="B27" s="645" t="s">
        <v>541</v>
      </c>
      <c r="C27" s="646">
        <v>0</v>
      </c>
      <c r="D27" s="646" t="s">
        <v>540</v>
      </c>
      <c r="E27" s="646"/>
      <c r="F27" s="646" t="s">
        <v>540</v>
      </c>
      <c r="G27" s="646" t="s">
        <v>540</v>
      </c>
      <c r="H27" s="646" t="s">
        <v>540</v>
      </c>
      <c r="I27" s="647" t="s">
        <v>540</v>
      </c>
      <c r="J27" s="648" t="s">
        <v>1</v>
      </c>
    </row>
    <row r="28" spans="1:10" ht="14.4" customHeight="1" x14ac:dyDescent="0.3">
      <c r="A28" s="644" t="s">
        <v>549</v>
      </c>
      <c r="B28" s="645" t="s">
        <v>551</v>
      </c>
      <c r="C28" s="646">
        <v>6226.63508</v>
      </c>
      <c r="D28" s="646">
        <v>6510.4252200000028</v>
      </c>
      <c r="E28" s="646"/>
      <c r="F28" s="646">
        <v>6292.569770000001</v>
      </c>
      <c r="G28" s="646">
        <v>6703.2820428574314</v>
      </c>
      <c r="H28" s="646">
        <v>-410.71227285743043</v>
      </c>
      <c r="I28" s="647">
        <v>0.93872967447415434</v>
      </c>
      <c r="J28" s="648" t="s">
        <v>547</v>
      </c>
    </row>
    <row r="29" spans="1:10" ht="14.4" customHeight="1" x14ac:dyDescent="0.3">
      <c r="A29" s="644" t="s">
        <v>540</v>
      </c>
      <c r="B29" s="645" t="s">
        <v>540</v>
      </c>
      <c r="C29" s="646" t="s">
        <v>540</v>
      </c>
      <c r="D29" s="646" t="s">
        <v>540</v>
      </c>
      <c r="E29" s="646"/>
      <c r="F29" s="646" t="s">
        <v>540</v>
      </c>
      <c r="G29" s="646" t="s">
        <v>540</v>
      </c>
      <c r="H29" s="646" t="s">
        <v>540</v>
      </c>
      <c r="I29" s="647" t="s">
        <v>540</v>
      </c>
      <c r="J29" s="648" t="s">
        <v>548</v>
      </c>
    </row>
    <row r="30" spans="1:10" ht="14.4" customHeight="1" x14ac:dyDescent="0.3">
      <c r="A30" s="644" t="s">
        <v>552</v>
      </c>
      <c r="B30" s="645" t="s">
        <v>553</v>
      </c>
      <c r="C30" s="646" t="s">
        <v>540</v>
      </c>
      <c r="D30" s="646" t="s">
        <v>540</v>
      </c>
      <c r="E30" s="646"/>
      <c r="F30" s="646" t="s">
        <v>540</v>
      </c>
      <c r="G30" s="646" t="s">
        <v>540</v>
      </c>
      <c r="H30" s="646" t="s">
        <v>540</v>
      </c>
      <c r="I30" s="647" t="s">
        <v>540</v>
      </c>
      <c r="J30" s="648" t="s">
        <v>0</v>
      </c>
    </row>
    <row r="31" spans="1:10" ht="14.4" customHeight="1" x14ac:dyDescent="0.3">
      <c r="A31" s="644" t="s">
        <v>552</v>
      </c>
      <c r="B31" s="645" t="s">
        <v>345</v>
      </c>
      <c r="C31" s="646">
        <v>3.6833799999999997</v>
      </c>
      <c r="D31" s="646">
        <v>1.9695300000000002</v>
      </c>
      <c r="E31" s="646"/>
      <c r="F31" s="646">
        <v>0.77740000000000009</v>
      </c>
      <c r="G31" s="646">
        <v>1.9710219005749998</v>
      </c>
      <c r="H31" s="646">
        <v>-1.1936219005749997</v>
      </c>
      <c r="I31" s="647">
        <v>0.39441469411030478</v>
      </c>
      <c r="J31" s="648" t="s">
        <v>1</v>
      </c>
    </row>
    <row r="32" spans="1:10" ht="14.4" customHeight="1" x14ac:dyDescent="0.3">
      <c r="A32" s="644" t="s">
        <v>552</v>
      </c>
      <c r="B32" s="645" t="s">
        <v>554</v>
      </c>
      <c r="C32" s="646">
        <v>3.6833799999999997</v>
      </c>
      <c r="D32" s="646">
        <v>1.9695300000000002</v>
      </c>
      <c r="E32" s="646"/>
      <c r="F32" s="646">
        <v>0.77740000000000009</v>
      </c>
      <c r="G32" s="646">
        <v>1.9710219005749998</v>
      </c>
      <c r="H32" s="646">
        <v>-1.1936219005749997</v>
      </c>
      <c r="I32" s="647">
        <v>0.39441469411030478</v>
      </c>
      <c r="J32" s="648" t="s">
        <v>547</v>
      </c>
    </row>
    <row r="33" spans="1:10" ht="14.4" customHeight="1" x14ac:dyDescent="0.3">
      <c r="A33" s="644" t="s">
        <v>540</v>
      </c>
      <c r="B33" s="645" t="s">
        <v>540</v>
      </c>
      <c r="C33" s="646" t="s">
        <v>540</v>
      </c>
      <c r="D33" s="646" t="s">
        <v>540</v>
      </c>
      <c r="E33" s="646"/>
      <c r="F33" s="646" t="s">
        <v>540</v>
      </c>
      <c r="G33" s="646" t="s">
        <v>540</v>
      </c>
      <c r="H33" s="646" t="s">
        <v>540</v>
      </c>
      <c r="I33" s="647" t="s">
        <v>540</v>
      </c>
      <c r="J33" s="648" t="s">
        <v>548</v>
      </c>
    </row>
    <row r="34" spans="1:10" ht="14.4" customHeight="1" x14ac:dyDescent="0.3">
      <c r="A34" s="644" t="s">
        <v>555</v>
      </c>
      <c r="B34" s="645" t="s">
        <v>556</v>
      </c>
      <c r="C34" s="646" t="s">
        <v>540</v>
      </c>
      <c r="D34" s="646" t="s">
        <v>540</v>
      </c>
      <c r="E34" s="646"/>
      <c r="F34" s="646" t="s">
        <v>540</v>
      </c>
      <c r="G34" s="646" t="s">
        <v>540</v>
      </c>
      <c r="H34" s="646" t="s">
        <v>540</v>
      </c>
      <c r="I34" s="647" t="s">
        <v>540</v>
      </c>
      <c r="J34" s="648" t="s">
        <v>0</v>
      </c>
    </row>
    <row r="35" spans="1:10" ht="14.4" customHeight="1" x14ac:dyDescent="0.3">
      <c r="A35" s="644" t="s">
        <v>555</v>
      </c>
      <c r="B35" s="645" t="s">
        <v>345</v>
      </c>
      <c r="C35" s="646">
        <v>131.35886000000002</v>
      </c>
      <c r="D35" s="646">
        <v>133.74036000000001</v>
      </c>
      <c r="E35" s="646"/>
      <c r="F35" s="646">
        <v>89.910550000000001</v>
      </c>
      <c r="G35" s="646">
        <v>133.84166707326699</v>
      </c>
      <c r="H35" s="646">
        <v>-43.931117073266989</v>
      </c>
      <c r="I35" s="647">
        <v>0.67176800742314113</v>
      </c>
      <c r="J35" s="648" t="s">
        <v>1</v>
      </c>
    </row>
    <row r="36" spans="1:10" ht="14.4" customHeight="1" x14ac:dyDescent="0.3">
      <c r="A36" s="644" t="s">
        <v>555</v>
      </c>
      <c r="B36" s="645" t="s">
        <v>346</v>
      </c>
      <c r="C36" s="646">
        <v>31497.164000000001</v>
      </c>
      <c r="D36" s="646">
        <v>27463.529840000007</v>
      </c>
      <c r="E36" s="646"/>
      <c r="F36" s="646">
        <v>23741.215000000011</v>
      </c>
      <c r="G36" s="646">
        <v>28280.9202548951</v>
      </c>
      <c r="H36" s="646">
        <v>-4539.7052548950887</v>
      </c>
      <c r="I36" s="647">
        <v>0.83947816358241323</v>
      </c>
      <c r="J36" s="648" t="s">
        <v>1</v>
      </c>
    </row>
    <row r="37" spans="1:10" ht="14.4" customHeight="1" x14ac:dyDescent="0.3">
      <c r="A37" s="644" t="s">
        <v>555</v>
      </c>
      <c r="B37" s="645" t="s">
        <v>347</v>
      </c>
      <c r="C37" s="646">
        <v>119.13</v>
      </c>
      <c r="D37" s="646">
        <v>0</v>
      </c>
      <c r="E37" s="646"/>
      <c r="F37" s="646">
        <v>0</v>
      </c>
      <c r="G37" s="646">
        <v>13.999999999998998</v>
      </c>
      <c r="H37" s="646">
        <v>-13.999999999998998</v>
      </c>
      <c r="I37" s="647">
        <v>0</v>
      </c>
      <c r="J37" s="648" t="s">
        <v>1</v>
      </c>
    </row>
    <row r="38" spans="1:10" ht="14.4" customHeight="1" x14ac:dyDescent="0.3">
      <c r="A38" s="644" t="s">
        <v>555</v>
      </c>
      <c r="B38" s="645" t="s">
        <v>348</v>
      </c>
      <c r="C38" s="646">
        <v>4224.9928399999999</v>
      </c>
      <c r="D38" s="646">
        <v>3632.3648199999989</v>
      </c>
      <c r="E38" s="646"/>
      <c r="F38" s="646">
        <v>3608.395660000001</v>
      </c>
      <c r="G38" s="646">
        <v>3601.91372510983</v>
      </c>
      <c r="H38" s="646">
        <v>6.4819348901710327</v>
      </c>
      <c r="I38" s="647">
        <v>1.0017995808297639</v>
      </c>
      <c r="J38" s="648" t="s">
        <v>1</v>
      </c>
    </row>
    <row r="39" spans="1:10" ht="14.4" customHeight="1" x14ac:dyDescent="0.3">
      <c r="A39" s="644" t="s">
        <v>555</v>
      </c>
      <c r="B39" s="645" t="s">
        <v>557</v>
      </c>
      <c r="C39" s="646">
        <v>35972.645700000001</v>
      </c>
      <c r="D39" s="646">
        <v>31229.635020000005</v>
      </c>
      <c r="E39" s="646"/>
      <c r="F39" s="646">
        <v>27439.521210000014</v>
      </c>
      <c r="G39" s="646">
        <v>32030.675647078195</v>
      </c>
      <c r="H39" s="646">
        <v>-4591.1544370781812</v>
      </c>
      <c r="I39" s="647">
        <v>0.85666382789846074</v>
      </c>
      <c r="J39" s="648" t="s">
        <v>547</v>
      </c>
    </row>
    <row r="40" spans="1:10" ht="14.4" customHeight="1" x14ac:dyDescent="0.3">
      <c r="A40" s="644" t="s">
        <v>540</v>
      </c>
      <c r="B40" s="645" t="s">
        <v>540</v>
      </c>
      <c r="C40" s="646" t="s">
        <v>540</v>
      </c>
      <c r="D40" s="646" t="s">
        <v>540</v>
      </c>
      <c r="E40" s="646"/>
      <c r="F40" s="646" t="s">
        <v>540</v>
      </c>
      <c r="G40" s="646" t="s">
        <v>540</v>
      </c>
      <c r="H40" s="646" t="s">
        <v>540</v>
      </c>
      <c r="I40" s="647" t="s">
        <v>540</v>
      </c>
      <c r="J40" s="648" t="s">
        <v>548</v>
      </c>
    </row>
    <row r="41" spans="1:10" ht="14.4" customHeight="1" x14ac:dyDescent="0.3">
      <c r="A41" s="644" t="s">
        <v>558</v>
      </c>
      <c r="B41" s="645" t="s">
        <v>559</v>
      </c>
      <c r="C41" s="646" t="s">
        <v>540</v>
      </c>
      <c r="D41" s="646" t="s">
        <v>540</v>
      </c>
      <c r="E41" s="646"/>
      <c r="F41" s="646" t="s">
        <v>540</v>
      </c>
      <c r="G41" s="646" t="s">
        <v>540</v>
      </c>
      <c r="H41" s="646" t="s">
        <v>540</v>
      </c>
      <c r="I41" s="647" t="s">
        <v>540</v>
      </c>
      <c r="J41" s="648" t="s">
        <v>0</v>
      </c>
    </row>
    <row r="42" spans="1:10" ht="14.4" customHeight="1" x14ac:dyDescent="0.3">
      <c r="A42" s="644" t="s">
        <v>558</v>
      </c>
      <c r="B42" s="645" t="s">
        <v>351</v>
      </c>
      <c r="C42" s="646">
        <v>0</v>
      </c>
      <c r="D42" s="646" t="s">
        <v>540</v>
      </c>
      <c r="E42" s="646"/>
      <c r="F42" s="646">
        <v>1943.8442200000025</v>
      </c>
      <c r="G42" s="646">
        <v>2000</v>
      </c>
      <c r="H42" s="646">
        <v>-56.155779999997549</v>
      </c>
      <c r="I42" s="647">
        <v>0.97192211000000117</v>
      </c>
      <c r="J42" s="648" t="s">
        <v>1</v>
      </c>
    </row>
    <row r="43" spans="1:10" ht="14.4" customHeight="1" x14ac:dyDescent="0.3">
      <c r="A43" s="644" t="s">
        <v>558</v>
      </c>
      <c r="B43" s="645" t="s">
        <v>560</v>
      </c>
      <c r="C43" s="646">
        <v>0</v>
      </c>
      <c r="D43" s="646" t="s">
        <v>540</v>
      </c>
      <c r="E43" s="646"/>
      <c r="F43" s="646">
        <v>1943.8442200000025</v>
      </c>
      <c r="G43" s="646">
        <v>2000</v>
      </c>
      <c r="H43" s="646">
        <v>-56.155779999997549</v>
      </c>
      <c r="I43" s="647">
        <v>0.97192211000000117</v>
      </c>
      <c r="J43" s="648" t="s">
        <v>547</v>
      </c>
    </row>
    <row r="44" spans="1:10" ht="14.4" customHeight="1" x14ac:dyDescent="0.3">
      <c r="A44" s="644" t="s">
        <v>540</v>
      </c>
      <c r="B44" s="645" t="s">
        <v>540</v>
      </c>
      <c r="C44" s="646" t="s">
        <v>540</v>
      </c>
      <c r="D44" s="646" t="s">
        <v>540</v>
      </c>
      <c r="E44" s="646"/>
      <c r="F44" s="646" t="s">
        <v>540</v>
      </c>
      <c r="G44" s="646" t="s">
        <v>540</v>
      </c>
      <c r="H44" s="646" t="s">
        <v>540</v>
      </c>
      <c r="I44" s="647" t="s">
        <v>540</v>
      </c>
      <c r="J44" s="648" t="s">
        <v>548</v>
      </c>
    </row>
    <row r="45" spans="1:10" ht="14.4" customHeight="1" x14ac:dyDescent="0.3">
      <c r="A45" s="644" t="s">
        <v>538</v>
      </c>
      <c r="B45" s="645" t="s">
        <v>542</v>
      </c>
      <c r="C45" s="646">
        <v>43417.7189</v>
      </c>
      <c r="D45" s="646">
        <v>38788.165110000002</v>
      </c>
      <c r="E45" s="646"/>
      <c r="F45" s="646">
        <v>36707.765070000009</v>
      </c>
      <c r="G45" s="646">
        <v>41812.382230652183</v>
      </c>
      <c r="H45" s="646">
        <v>-5104.6171606521748</v>
      </c>
      <c r="I45" s="647">
        <v>0.87791613660055856</v>
      </c>
      <c r="J45" s="648" t="s">
        <v>543</v>
      </c>
    </row>
  </sheetData>
  <mergeCells count="3">
    <mergeCell ref="F3:I3"/>
    <mergeCell ref="C4:D4"/>
    <mergeCell ref="A1:I1"/>
  </mergeCells>
  <conditionalFormatting sqref="F15 F46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5">
    <cfRule type="expression" dxfId="63" priority="5">
      <formula>$H16&gt;0</formula>
    </cfRule>
  </conditionalFormatting>
  <conditionalFormatting sqref="A16:A45">
    <cfRule type="expression" dxfId="62" priority="2">
      <formula>AND($J16&lt;&gt;"mezeraKL",$J16&lt;&gt;"")</formula>
    </cfRule>
  </conditionalFormatting>
  <conditionalFormatting sqref="I16:I45">
    <cfRule type="expression" dxfId="61" priority="6">
      <formula>$I16&gt;1</formula>
    </cfRule>
  </conditionalFormatting>
  <conditionalFormatting sqref="B16:B45">
    <cfRule type="expression" dxfId="60" priority="1">
      <formula>OR($J16="NS",$J16="SumaNS",$J16="Účet")</formula>
    </cfRule>
  </conditionalFormatting>
  <conditionalFormatting sqref="A16:D45 F16:I45">
    <cfRule type="expression" dxfId="59" priority="8">
      <formula>AND($J16&lt;&gt;"",$J16&lt;&gt;"mezeraKL")</formula>
    </cfRule>
  </conditionalFormatting>
  <conditionalFormatting sqref="B16:D45 F16:I45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1413.2036601854495</v>
      </c>
      <c r="M3" s="207">
        <f>SUBTOTAL(9,M5:M1048576)</f>
        <v>3025.7</v>
      </c>
      <c r="N3" s="208">
        <f>SUBTOTAL(9,N5:N1048576)</f>
        <v>4275930.3146231147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538</v>
      </c>
      <c r="B5" s="655" t="s">
        <v>539</v>
      </c>
      <c r="C5" s="656" t="s">
        <v>544</v>
      </c>
      <c r="D5" s="657" t="s">
        <v>993</v>
      </c>
      <c r="E5" s="656" t="s">
        <v>561</v>
      </c>
      <c r="F5" s="657" t="s">
        <v>998</v>
      </c>
      <c r="G5" s="656"/>
      <c r="H5" s="656" t="s">
        <v>562</v>
      </c>
      <c r="I5" s="656" t="s">
        <v>563</v>
      </c>
      <c r="J5" s="656" t="s">
        <v>564</v>
      </c>
      <c r="K5" s="656" t="s">
        <v>565</v>
      </c>
      <c r="L5" s="658">
        <v>106.69999999999997</v>
      </c>
      <c r="M5" s="658">
        <v>3</v>
      </c>
      <c r="N5" s="659">
        <v>320.09999999999991</v>
      </c>
    </row>
    <row r="6" spans="1:14" ht="14.4" customHeight="1" x14ac:dyDescent="0.3">
      <c r="A6" s="660" t="s">
        <v>538</v>
      </c>
      <c r="B6" s="661" t="s">
        <v>539</v>
      </c>
      <c r="C6" s="662" t="s">
        <v>544</v>
      </c>
      <c r="D6" s="663" t="s">
        <v>993</v>
      </c>
      <c r="E6" s="662" t="s">
        <v>561</v>
      </c>
      <c r="F6" s="663" t="s">
        <v>998</v>
      </c>
      <c r="G6" s="662"/>
      <c r="H6" s="662" t="s">
        <v>566</v>
      </c>
      <c r="I6" s="662" t="s">
        <v>567</v>
      </c>
      <c r="J6" s="662" t="s">
        <v>568</v>
      </c>
      <c r="K6" s="662" t="s">
        <v>569</v>
      </c>
      <c r="L6" s="664">
        <v>93.95413163200972</v>
      </c>
      <c r="M6" s="664">
        <v>5</v>
      </c>
      <c r="N6" s="665">
        <v>469.77065816004858</v>
      </c>
    </row>
    <row r="7" spans="1:14" ht="14.4" customHeight="1" x14ac:dyDescent="0.3">
      <c r="A7" s="660" t="s">
        <v>538</v>
      </c>
      <c r="B7" s="661" t="s">
        <v>539</v>
      </c>
      <c r="C7" s="662" t="s">
        <v>544</v>
      </c>
      <c r="D7" s="663" t="s">
        <v>993</v>
      </c>
      <c r="E7" s="662" t="s">
        <v>561</v>
      </c>
      <c r="F7" s="663" t="s">
        <v>998</v>
      </c>
      <c r="G7" s="662" t="s">
        <v>570</v>
      </c>
      <c r="H7" s="662" t="s">
        <v>571</v>
      </c>
      <c r="I7" s="662" t="s">
        <v>572</v>
      </c>
      <c r="J7" s="662" t="s">
        <v>573</v>
      </c>
      <c r="K7" s="662" t="s">
        <v>574</v>
      </c>
      <c r="L7" s="664">
        <v>53.75</v>
      </c>
      <c r="M7" s="664">
        <v>2</v>
      </c>
      <c r="N7" s="665">
        <v>107.5</v>
      </c>
    </row>
    <row r="8" spans="1:14" ht="14.4" customHeight="1" x14ac:dyDescent="0.3">
      <c r="A8" s="660" t="s">
        <v>538</v>
      </c>
      <c r="B8" s="661" t="s">
        <v>539</v>
      </c>
      <c r="C8" s="662" t="s">
        <v>544</v>
      </c>
      <c r="D8" s="663" t="s">
        <v>993</v>
      </c>
      <c r="E8" s="662" t="s">
        <v>561</v>
      </c>
      <c r="F8" s="663" t="s">
        <v>998</v>
      </c>
      <c r="G8" s="662" t="s">
        <v>570</v>
      </c>
      <c r="H8" s="662" t="s">
        <v>575</v>
      </c>
      <c r="I8" s="662" t="s">
        <v>576</v>
      </c>
      <c r="J8" s="662" t="s">
        <v>577</v>
      </c>
      <c r="K8" s="662" t="s">
        <v>578</v>
      </c>
      <c r="L8" s="664">
        <v>87.780085115918467</v>
      </c>
      <c r="M8" s="664">
        <v>2</v>
      </c>
      <c r="N8" s="665">
        <v>175.56017023183693</v>
      </c>
    </row>
    <row r="9" spans="1:14" ht="14.4" customHeight="1" x14ac:dyDescent="0.3">
      <c r="A9" s="660" t="s">
        <v>538</v>
      </c>
      <c r="B9" s="661" t="s">
        <v>539</v>
      </c>
      <c r="C9" s="662" t="s">
        <v>544</v>
      </c>
      <c r="D9" s="663" t="s">
        <v>993</v>
      </c>
      <c r="E9" s="662" t="s">
        <v>561</v>
      </c>
      <c r="F9" s="663" t="s">
        <v>998</v>
      </c>
      <c r="G9" s="662" t="s">
        <v>570</v>
      </c>
      <c r="H9" s="662" t="s">
        <v>579</v>
      </c>
      <c r="I9" s="662" t="s">
        <v>580</v>
      </c>
      <c r="J9" s="662" t="s">
        <v>581</v>
      </c>
      <c r="K9" s="662" t="s">
        <v>582</v>
      </c>
      <c r="L9" s="664">
        <v>101.49199999999999</v>
      </c>
      <c r="M9" s="664">
        <v>5</v>
      </c>
      <c r="N9" s="665">
        <v>507.45999999999992</v>
      </c>
    </row>
    <row r="10" spans="1:14" ht="14.4" customHeight="1" x14ac:dyDescent="0.3">
      <c r="A10" s="660" t="s">
        <v>538</v>
      </c>
      <c r="B10" s="661" t="s">
        <v>539</v>
      </c>
      <c r="C10" s="662" t="s">
        <v>544</v>
      </c>
      <c r="D10" s="663" t="s">
        <v>993</v>
      </c>
      <c r="E10" s="662" t="s">
        <v>561</v>
      </c>
      <c r="F10" s="663" t="s">
        <v>998</v>
      </c>
      <c r="G10" s="662" t="s">
        <v>570</v>
      </c>
      <c r="H10" s="662" t="s">
        <v>583</v>
      </c>
      <c r="I10" s="662" t="s">
        <v>584</v>
      </c>
      <c r="J10" s="662" t="s">
        <v>585</v>
      </c>
      <c r="K10" s="662" t="s">
        <v>586</v>
      </c>
      <c r="L10" s="664">
        <v>81.924766346911696</v>
      </c>
      <c r="M10" s="664">
        <v>2</v>
      </c>
      <c r="N10" s="665">
        <v>163.84953269382339</v>
      </c>
    </row>
    <row r="11" spans="1:14" ht="14.4" customHeight="1" x14ac:dyDescent="0.3">
      <c r="A11" s="660" t="s">
        <v>538</v>
      </c>
      <c r="B11" s="661" t="s">
        <v>539</v>
      </c>
      <c r="C11" s="662" t="s">
        <v>544</v>
      </c>
      <c r="D11" s="663" t="s">
        <v>993</v>
      </c>
      <c r="E11" s="662" t="s">
        <v>561</v>
      </c>
      <c r="F11" s="663" t="s">
        <v>998</v>
      </c>
      <c r="G11" s="662" t="s">
        <v>570</v>
      </c>
      <c r="H11" s="662" t="s">
        <v>587</v>
      </c>
      <c r="I11" s="662" t="s">
        <v>588</v>
      </c>
      <c r="J11" s="662" t="s">
        <v>589</v>
      </c>
      <c r="K11" s="662" t="s">
        <v>590</v>
      </c>
      <c r="L11" s="664">
        <v>67.469667241150333</v>
      </c>
      <c r="M11" s="664">
        <v>1</v>
      </c>
      <c r="N11" s="665">
        <v>67.469667241150333</v>
      </c>
    </row>
    <row r="12" spans="1:14" ht="14.4" customHeight="1" x14ac:dyDescent="0.3">
      <c r="A12" s="660" t="s">
        <v>538</v>
      </c>
      <c r="B12" s="661" t="s">
        <v>539</v>
      </c>
      <c r="C12" s="662" t="s">
        <v>544</v>
      </c>
      <c r="D12" s="663" t="s">
        <v>993</v>
      </c>
      <c r="E12" s="662" t="s">
        <v>561</v>
      </c>
      <c r="F12" s="663" t="s">
        <v>998</v>
      </c>
      <c r="G12" s="662" t="s">
        <v>570</v>
      </c>
      <c r="H12" s="662" t="s">
        <v>591</v>
      </c>
      <c r="I12" s="662" t="s">
        <v>592</v>
      </c>
      <c r="J12" s="662" t="s">
        <v>593</v>
      </c>
      <c r="K12" s="662" t="s">
        <v>594</v>
      </c>
      <c r="L12" s="664">
        <v>59.279999999999994</v>
      </c>
      <c r="M12" s="664">
        <v>3</v>
      </c>
      <c r="N12" s="665">
        <v>177.83999999999997</v>
      </c>
    </row>
    <row r="13" spans="1:14" ht="14.4" customHeight="1" x14ac:dyDescent="0.3">
      <c r="A13" s="660" t="s">
        <v>538</v>
      </c>
      <c r="B13" s="661" t="s">
        <v>539</v>
      </c>
      <c r="C13" s="662" t="s">
        <v>544</v>
      </c>
      <c r="D13" s="663" t="s">
        <v>993</v>
      </c>
      <c r="E13" s="662" t="s">
        <v>561</v>
      </c>
      <c r="F13" s="663" t="s">
        <v>998</v>
      </c>
      <c r="G13" s="662" t="s">
        <v>570</v>
      </c>
      <c r="H13" s="662" t="s">
        <v>595</v>
      </c>
      <c r="I13" s="662" t="s">
        <v>596</v>
      </c>
      <c r="J13" s="662" t="s">
        <v>597</v>
      </c>
      <c r="K13" s="662" t="s">
        <v>598</v>
      </c>
      <c r="L13" s="664">
        <v>40.690298180869519</v>
      </c>
      <c r="M13" s="664">
        <v>1</v>
      </c>
      <c r="N13" s="665">
        <v>40.690298180869519</v>
      </c>
    </row>
    <row r="14" spans="1:14" ht="14.4" customHeight="1" x14ac:dyDescent="0.3">
      <c r="A14" s="660" t="s">
        <v>538</v>
      </c>
      <c r="B14" s="661" t="s">
        <v>539</v>
      </c>
      <c r="C14" s="662" t="s">
        <v>544</v>
      </c>
      <c r="D14" s="663" t="s">
        <v>993</v>
      </c>
      <c r="E14" s="662" t="s">
        <v>561</v>
      </c>
      <c r="F14" s="663" t="s">
        <v>998</v>
      </c>
      <c r="G14" s="662" t="s">
        <v>570</v>
      </c>
      <c r="H14" s="662" t="s">
        <v>599</v>
      </c>
      <c r="I14" s="662" t="s">
        <v>600</v>
      </c>
      <c r="J14" s="662" t="s">
        <v>601</v>
      </c>
      <c r="K14" s="662" t="s">
        <v>602</v>
      </c>
      <c r="L14" s="664">
        <v>73.474999999999994</v>
      </c>
      <c r="M14" s="664">
        <v>4</v>
      </c>
      <c r="N14" s="665">
        <v>293.89999999999998</v>
      </c>
    </row>
    <row r="15" spans="1:14" ht="14.4" customHeight="1" x14ac:dyDescent="0.3">
      <c r="A15" s="660" t="s">
        <v>538</v>
      </c>
      <c r="B15" s="661" t="s">
        <v>539</v>
      </c>
      <c r="C15" s="662" t="s">
        <v>544</v>
      </c>
      <c r="D15" s="663" t="s">
        <v>993</v>
      </c>
      <c r="E15" s="662" t="s">
        <v>561</v>
      </c>
      <c r="F15" s="663" t="s">
        <v>998</v>
      </c>
      <c r="G15" s="662" t="s">
        <v>570</v>
      </c>
      <c r="H15" s="662" t="s">
        <v>603</v>
      </c>
      <c r="I15" s="662" t="s">
        <v>604</v>
      </c>
      <c r="J15" s="662" t="s">
        <v>601</v>
      </c>
      <c r="K15" s="662" t="s">
        <v>605</v>
      </c>
      <c r="L15" s="664">
        <v>238.29000000000002</v>
      </c>
      <c r="M15" s="664">
        <v>2</v>
      </c>
      <c r="N15" s="665">
        <v>476.58000000000004</v>
      </c>
    </row>
    <row r="16" spans="1:14" ht="14.4" customHeight="1" x14ac:dyDescent="0.3">
      <c r="A16" s="660" t="s">
        <v>538</v>
      </c>
      <c r="B16" s="661" t="s">
        <v>539</v>
      </c>
      <c r="C16" s="662" t="s">
        <v>544</v>
      </c>
      <c r="D16" s="663" t="s">
        <v>993</v>
      </c>
      <c r="E16" s="662" t="s">
        <v>561</v>
      </c>
      <c r="F16" s="663" t="s">
        <v>998</v>
      </c>
      <c r="G16" s="662" t="s">
        <v>570</v>
      </c>
      <c r="H16" s="662" t="s">
        <v>606</v>
      </c>
      <c r="I16" s="662" t="s">
        <v>607</v>
      </c>
      <c r="J16" s="662" t="s">
        <v>608</v>
      </c>
      <c r="K16" s="662" t="s">
        <v>609</v>
      </c>
      <c r="L16" s="664">
        <v>77.140504334771009</v>
      </c>
      <c r="M16" s="664">
        <v>1</v>
      </c>
      <c r="N16" s="665">
        <v>77.140504334771009</v>
      </c>
    </row>
    <row r="17" spans="1:14" ht="14.4" customHeight="1" x14ac:dyDescent="0.3">
      <c r="A17" s="660" t="s">
        <v>538</v>
      </c>
      <c r="B17" s="661" t="s">
        <v>539</v>
      </c>
      <c r="C17" s="662" t="s">
        <v>544</v>
      </c>
      <c r="D17" s="663" t="s">
        <v>993</v>
      </c>
      <c r="E17" s="662" t="s">
        <v>561</v>
      </c>
      <c r="F17" s="663" t="s">
        <v>998</v>
      </c>
      <c r="G17" s="662" t="s">
        <v>570</v>
      </c>
      <c r="H17" s="662" t="s">
        <v>610</v>
      </c>
      <c r="I17" s="662" t="s">
        <v>611</v>
      </c>
      <c r="J17" s="662" t="s">
        <v>612</v>
      </c>
      <c r="K17" s="662" t="s">
        <v>613</v>
      </c>
      <c r="L17" s="664">
        <v>56.415000000000006</v>
      </c>
      <c r="M17" s="664">
        <v>4</v>
      </c>
      <c r="N17" s="665">
        <v>225.66000000000003</v>
      </c>
    </row>
    <row r="18" spans="1:14" ht="14.4" customHeight="1" x14ac:dyDescent="0.3">
      <c r="A18" s="660" t="s">
        <v>538</v>
      </c>
      <c r="B18" s="661" t="s">
        <v>539</v>
      </c>
      <c r="C18" s="662" t="s">
        <v>544</v>
      </c>
      <c r="D18" s="663" t="s">
        <v>993</v>
      </c>
      <c r="E18" s="662" t="s">
        <v>561</v>
      </c>
      <c r="F18" s="663" t="s">
        <v>998</v>
      </c>
      <c r="G18" s="662" t="s">
        <v>570</v>
      </c>
      <c r="H18" s="662" t="s">
        <v>614</v>
      </c>
      <c r="I18" s="662" t="s">
        <v>615</v>
      </c>
      <c r="J18" s="662" t="s">
        <v>616</v>
      </c>
      <c r="K18" s="662" t="s">
        <v>617</v>
      </c>
      <c r="L18" s="664">
        <v>70.929999999999978</v>
      </c>
      <c r="M18" s="664">
        <v>2</v>
      </c>
      <c r="N18" s="665">
        <v>141.85999999999996</v>
      </c>
    </row>
    <row r="19" spans="1:14" ht="14.4" customHeight="1" x14ac:dyDescent="0.3">
      <c r="A19" s="660" t="s">
        <v>538</v>
      </c>
      <c r="B19" s="661" t="s">
        <v>539</v>
      </c>
      <c r="C19" s="662" t="s">
        <v>544</v>
      </c>
      <c r="D19" s="663" t="s">
        <v>993</v>
      </c>
      <c r="E19" s="662" t="s">
        <v>561</v>
      </c>
      <c r="F19" s="663" t="s">
        <v>998</v>
      </c>
      <c r="G19" s="662" t="s">
        <v>570</v>
      </c>
      <c r="H19" s="662" t="s">
        <v>618</v>
      </c>
      <c r="I19" s="662" t="s">
        <v>619</v>
      </c>
      <c r="J19" s="662" t="s">
        <v>620</v>
      </c>
      <c r="K19" s="662" t="s">
        <v>621</v>
      </c>
      <c r="L19" s="664">
        <v>22.47999999999999</v>
      </c>
      <c r="M19" s="664">
        <v>2</v>
      </c>
      <c r="N19" s="665">
        <v>44.95999999999998</v>
      </c>
    </row>
    <row r="20" spans="1:14" ht="14.4" customHeight="1" x14ac:dyDescent="0.3">
      <c r="A20" s="660" t="s">
        <v>538</v>
      </c>
      <c r="B20" s="661" t="s">
        <v>539</v>
      </c>
      <c r="C20" s="662" t="s">
        <v>544</v>
      </c>
      <c r="D20" s="663" t="s">
        <v>993</v>
      </c>
      <c r="E20" s="662" t="s">
        <v>561</v>
      </c>
      <c r="F20" s="663" t="s">
        <v>998</v>
      </c>
      <c r="G20" s="662" t="s">
        <v>570</v>
      </c>
      <c r="H20" s="662" t="s">
        <v>622</v>
      </c>
      <c r="I20" s="662" t="s">
        <v>623</v>
      </c>
      <c r="J20" s="662" t="s">
        <v>624</v>
      </c>
      <c r="K20" s="662"/>
      <c r="L20" s="664">
        <v>102.01</v>
      </c>
      <c r="M20" s="664">
        <v>1</v>
      </c>
      <c r="N20" s="665">
        <v>102.01</v>
      </c>
    </row>
    <row r="21" spans="1:14" ht="14.4" customHeight="1" x14ac:dyDescent="0.3">
      <c r="A21" s="660" t="s">
        <v>538</v>
      </c>
      <c r="B21" s="661" t="s">
        <v>539</v>
      </c>
      <c r="C21" s="662" t="s">
        <v>544</v>
      </c>
      <c r="D21" s="663" t="s">
        <v>993</v>
      </c>
      <c r="E21" s="662" t="s">
        <v>561</v>
      </c>
      <c r="F21" s="663" t="s">
        <v>998</v>
      </c>
      <c r="G21" s="662" t="s">
        <v>570</v>
      </c>
      <c r="H21" s="662" t="s">
        <v>625</v>
      </c>
      <c r="I21" s="662" t="s">
        <v>626</v>
      </c>
      <c r="J21" s="662" t="s">
        <v>627</v>
      </c>
      <c r="K21" s="662" t="s">
        <v>628</v>
      </c>
      <c r="L21" s="664">
        <v>63.739999999999981</v>
      </c>
      <c r="M21" s="664">
        <v>2</v>
      </c>
      <c r="N21" s="665">
        <v>127.47999999999996</v>
      </c>
    </row>
    <row r="22" spans="1:14" ht="14.4" customHeight="1" x14ac:dyDescent="0.3">
      <c r="A22" s="660" t="s">
        <v>538</v>
      </c>
      <c r="B22" s="661" t="s">
        <v>539</v>
      </c>
      <c r="C22" s="662" t="s">
        <v>544</v>
      </c>
      <c r="D22" s="663" t="s">
        <v>993</v>
      </c>
      <c r="E22" s="662" t="s">
        <v>561</v>
      </c>
      <c r="F22" s="663" t="s">
        <v>998</v>
      </c>
      <c r="G22" s="662" t="s">
        <v>570</v>
      </c>
      <c r="H22" s="662" t="s">
        <v>629</v>
      </c>
      <c r="I22" s="662" t="s">
        <v>630</v>
      </c>
      <c r="J22" s="662" t="s">
        <v>631</v>
      </c>
      <c r="K22" s="662" t="s">
        <v>632</v>
      </c>
      <c r="L22" s="664">
        <v>128.27499999999998</v>
      </c>
      <c r="M22" s="664">
        <v>2</v>
      </c>
      <c r="N22" s="665">
        <v>256.54999999999995</v>
      </c>
    </row>
    <row r="23" spans="1:14" ht="14.4" customHeight="1" x14ac:dyDescent="0.3">
      <c r="A23" s="660" t="s">
        <v>538</v>
      </c>
      <c r="B23" s="661" t="s">
        <v>539</v>
      </c>
      <c r="C23" s="662" t="s">
        <v>544</v>
      </c>
      <c r="D23" s="663" t="s">
        <v>993</v>
      </c>
      <c r="E23" s="662" t="s">
        <v>561</v>
      </c>
      <c r="F23" s="663" t="s">
        <v>998</v>
      </c>
      <c r="G23" s="662" t="s">
        <v>570</v>
      </c>
      <c r="H23" s="662" t="s">
        <v>633</v>
      </c>
      <c r="I23" s="662" t="s">
        <v>633</v>
      </c>
      <c r="J23" s="662" t="s">
        <v>634</v>
      </c>
      <c r="K23" s="662" t="s">
        <v>635</v>
      </c>
      <c r="L23" s="664">
        <v>106.44069589568352</v>
      </c>
      <c r="M23" s="664">
        <v>1</v>
      </c>
      <c r="N23" s="665">
        <v>106.44069589568352</v>
      </c>
    </row>
    <row r="24" spans="1:14" ht="14.4" customHeight="1" x14ac:dyDescent="0.3">
      <c r="A24" s="660" t="s">
        <v>538</v>
      </c>
      <c r="B24" s="661" t="s">
        <v>539</v>
      </c>
      <c r="C24" s="662" t="s">
        <v>544</v>
      </c>
      <c r="D24" s="663" t="s">
        <v>993</v>
      </c>
      <c r="E24" s="662" t="s">
        <v>561</v>
      </c>
      <c r="F24" s="663" t="s">
        <v>998</v>
      </c>
      <c r="G24" s="662" t="s">
        <v>570</v>
      </c>
      <c r="H24" s="662" t="s">
        <v>636</v>
      </c>
      <c r="I24" s="662" t="s">
        <v>637</v>
      </c>
      <c r="J24" s="662" t="s">
        <v>638</v>
      </c>
      <c r="K24" s="662" t="s">
        <v>639</v>
      </c>
      <c r="L24" s="664">
        <v>42.259795863555247</v>
      </c>
      <c r="M24" s="664">
        <v>1</v>
      </c>
      <c r="N24" s="665">
        <v>42.259795863555247</v>
      </c>
    </row>
    <row r="25" spans="1:14" ht="14.4" customHeight="1" x14ac:dyDescent="0.3">
      <c r="A25" s="660" t="s">
        <v>538</v>
      </c>
      <c r="B25" s="661" t="s">
        <v>539</v>
      </c>
      <c r="C25" s="662" t="s">
        <v>544</v>
      </c>
      <c r="D25" s="663" t="s">
        <v>993</v>
      </c>
      <c r="E25" s="662" t="s">
        <v>561</v>
      </c>
      <c r="F25" s="663" t="s">
        <v>998</v>
      </c>
      <c r="G25" s="662" t="s">
        <v>570</v>
      </c>
      <c r="H25" s="662" t="s">
        <v>640</v>
      </c>
      <c r="I25" s="662" t="s">
        <v>641</v>
      </c>
      <c r="J25" s="662" t="s">
        <v>642</v>
      </c>
      <c r="K25" s="662" t="s">
        <v>643</v>
      </c>
      <c r="L25" s="664">
        <v>50.32</v>
      </c>
      <c r="M25" s="664">
        <v>2</v>
      </c>
      <c r="N25" s="665">
        <v>100.64</v>
      </c>
    </row>
    <row r="26" spans="1:14" ht="14.4" customHeight="1" x14ac:dyDescent="0.3">
      <c r="A26" s="660" t="s">
        <v>538</v>
      </c>
      <c r="B26" s="661" t="s">
        <v>539</v>
      </c>
      <c r="C26" s="662" t="s">
        <v>544</v>
      </c>
      <c r="D26" s="663" t="s">
        <v>993</v>
      </c>
      <c r="E26" s="662" t="s">
        <v>561</v>
      </c>
      <c r="F26" s="663" t="s">
        <v>998</v>
      </c>
      <c r="G26" s="662" t="s">
        <v>570</v>
      </c>
      <c r="H26" s="662" t="s">
        <v>644</v>
      </c>
      <c r="I26" s="662" t="s">
        <v>645</v>
      </c>
      <c r="J26" s="662" t="s">
        <v>642</v>
      </c>
      <c r="K26" s="662" t="s">
        <v>646</v>
      </c>
      <c r="L26" s="664">
        <v>92.919999999999987</v>
      </c>
      <c r="M26" s="664">
        <v>1</v>
      </c>
      <c r="N26" s="665">
        <v>92.919999999999987</v>
      </c>
    </row>
    <row r="27" spans="1:14" ht="14.4" customHeight="1" x14ac:dyDescent="0.3">
      <c r="A27" s="660" t="s">
        <v>538</v>
      </c>
      <c r="B27" s="661" t="s">
        <v>539</v>
      </c>
      <c r="C27" s="662" t="s">
        <v>544</v>
      </c>
      <c r="D27" s="663" t="s">
        <v>993</v>
      </c>
      <c r="E27" s="662" t="s">
        <v>561</v>
      </c>
      <c r="F27" s="663" t="s">
        <v>998</v>
      </c>
      <c r="G27" s="662" t="s">
        <v>570</v>
      </c>
      <c r="H27" s="662" t="s">
        <v>647</v>
      </c>
      <c r="I27" s="662" t="s">
        <v>648</v>
      </c>
      <c r="J27" s="662" t="s">
        <v>649</v>
      </c>
      <c r="K27" s="662" t="s">
        <v>650</v>
      </c>
      <c r="L27" s="664">
        <v>27.52</v>
      </c>
      <c r="M27" s="664">
        <v>1</v>
      </c>
      <c r="N27" s="665">
        <v>27.52</v>
      </c>
    </row>
    <row r="28" spans="1:14" ht="14.4" customHeight="1" x14ac:dyDescent="0.3">
      <c r="A28" s="660" t="s">
        <v>538</v>
      </c>
      <c r="B28" s="661" t="s">
        <v>539</v>
      </c>
      <c r="C28" s="662" t="s">
        <v>544</v>
      </c>
      <c r="D28" s="663" t="s">
        <v>993</v>
      </c>
      <c r="E28" s="662" t="s">
        <v>561</v>
      </c>
      <c r="F28" s="663" t="s">
        <v>998</v>
      </c>
      <c r="G28" s="662" t="s">
        <v>570</v>
      </c>
      <c r="H28" s="662" t="s">
        <v>651</v>
      </c>
      <c r="I28" s="662" t="s">
        <v>237</v>
      </c>
      <c r="J28" s="662" t="s">
        <v>652</v>
      </c>
      <c r="K28" s="662"/>
      <c r="L28" s="664">
        <v>97.320295715488101</v>
      </c>
      <c r="M28" s="664">
        <v>3</v>
      </c>
      <c r="N28" s="665">
        <v>291.9608871464643</v>
      </c>
    </row>
    <row r="29" spans="1:14" ht="14.4" customHeight="1" x14ac:dyDescent="0.3">
      <c r="A29" s="660" t="s">
        <v>538</v>
      </c>
      <c r="B29" s="661" t="s">
        <v>539</v>
      </c>
      <c r="C29" s="662" t="s">
        <v>544</v>
      </c>
      <c r="D29" s="663" t="s">
        <v>993</v>
      </c>
      <c r="E29" s="662" t="s">
        <v>561</v>
      </c>
      <c r="F29" s="663" t="s">
        <v>998</v>
      </c>
      <c r="G29" s="662" t="s">
        <v>570</v>
      </c>
      <c r="H29" s="662" t="s">
        <v>653</v>
      </c>
      <c r="I29" s="662" t="s">
        <v>237</v>
      </c>
      <c r="J29" s="662" t="s">
        <v>654</v>
      </c>
      <c r="K29" s="662"/>
      <c r="L29" s="664">
        <v>22.549999999999997</v>
      </c>
      <c r="M29" s="664">
        <v>1</v>
      </c>
      <c r="N29" s="665">
        <v>22.549999999999997</v>
      </c>
    </row>
    <row r="30" spans="1:14" ht="14.4" customHeight="1" x14ac:dyDescent="0.3">
      <c r="A30" s="660" t="s">
        <v>538</v>
      </c>
      <c r="B30" s="661" t="s">
        <v>539</v>
      </c>
      <c r="C30" s="662" t="s">
        <v>544</v>
      </c>
      <c r="D30" s="663" t="s">
        <v>993</v>
      </c>
      <c r="E30" s="662" t="s">
        <v>561</v>
      </c>
      <c r="F30" s="663" t="s">
        <v>998</v>
      </c>
      <c r="G30" s="662" t="s">
        <v>570</v>
      </c>
      <c r="H30" s="662" t="s">
        <v>655</v>
      </c>
      <c r="I30" s="662" t="s">
        <v>237</v>
      </c>
      <c r="J30" s="662" t="s">
        <v>656</v>
      </c>
      <c r="K30" s="662" t="s">
        <v>657</v>
      </c>
      <c r="L30" s="664">
        <v>40.22999999999999</v>
      </c>
      <c r="M30" s="664">
        <v>1</v>
      </c>
      <c r="N30" s="665">
        <v>40.22999999999999</v>
      </c>
    </row>
    <row r="31" spans="1:14" ht="14.4" customHeight="1" x14ac:dyDescent="0.3">
      <c r="A31" s="660" t="s">
        <v>538</v>
      </c>
      <c r="B31" s="661" t="s">
        <v>539</v>
      </c>
      <c r="C31" s="662" t="s">
        <v>544</v>
      </c>
      <c r="D31" s="663" t="s">
        <v>993</v>
      </c>
      <c r="E31" s="662" t="s">
        <v>561</v>
      </c>
      <c r="F31" s="663" t="s">
        <v>998</v>
      </c>
      <c r="G31" s="662" t="s">
        <v>570</v>
      </c>
      <c r="H31" s="662" t="s">
        <v>658</v>
      </c>
      <c r="I31" s="662" t="s">
        <v>237</v>
      </c>
      <c r="J31" s="662" t="s">
        <v>659</v>
      </c>
      <c r="K31" s="662"/>
      <c r="L31" s="664">
        <v>35.556666666666665</v>
      </c>
      <c r="M31" s="664">
        <v>6</v>
      </c>
      <c r="N31" s="665">
        <v>213.34</v>
      </c>
    </row>
    <row r="32" spans="1:14" ht="14.4" customHeight="1" x14ac:dyDescent="0.3">
      <c r="A32" s="660" t="s">
        <v>538</v>
      </c>
      <c r="B32" s="661" t="s">
        <v>539</v>
      </c>
      <c r="C32" s="662" t="s">
        <v>544</v>
      </c>
      <c r="D32" s="663" t="s">
        <v>993</v>
      </c>
      <c r="E32" s="662" t="s">
        <v>561</v>
      </c>
      <c r="F32" s="663" t="s">
        <v>998</v>
      </c>
      <c r="G32" s="662" t="s">
        <v>570</v>
      </c>
      <c r="H32" s="662" t="s">
        <v>660</v>
      </c>
      <c r="I32" s="662" t="s">
        <v>237</v>
      </c>
      <c r="J32" s="662" t="s">
        <v>661</v>
      </c>
      <c r="K32" s="662"/>
      <c r="L32" s="664">
        <v>0</v>
      </c>
      <c r="M32" s="664">
        <v>0</v>
      </c>
      <c r="N32" s="665">
        <v>2.8421709430404007E-14</v>
      </c>
    </row>
    <row r="33" spans="1:14" ht="14.4" customHeight="1" x14ac:dyDescent="0.3">
      <c r="A33" s="660" t="s">
        <v>538</v>
      </c>
      <c r="B33" s="661" t="s">
        <v>539</v>
      </c>
      <c r="C33" s="662" t="s">
        <v>544</v>
      </c>
      <c r="D33" s="663" t="s">
        <v>993</v>
      </c>
      <c r="E33" s="662" t="s">
        <v>561</v>
      </c>
      <c r="F33" s="663" t="s">
        <v>998</v>
      </c>
      <c r="G33" s="662" t="s">
        <v>570</v>
      </c>
      <c r="H33" s="662" t="s">
        <v>662</v>
      </c>
      <c r="I33" s="662" t="s">
        <v>663</v>
      </c>
      <c r="J33" s="662" t="s">
        <v>664</v>
      </c>
      <c r="K33" s="662" t="s">
        <v>665</v>
      </c>
      <c r="L33" s="664">
        <v>122.16000000000003</v>
      </c>
      <c r="M33" s="664">
        <v>1</v>
      </c>
      <c r="N33" s="665">
        <v>122.16000000000003</v>
      </c>
    </row>
    <row r="34" spans="1:14" ht="14.4" customHeight="1" x14ac:dyDescent="0.3">
      <c r="A34" s="660" t="s">
        <v>538</v>
      </c>
      <c r="B34" s="661" t="s">
        <v>539</v>
      </c>
      <c r="C34" s="662" t="s">
        <v>544</v>
      </c>
      <c r="D34" s="663" t="s">
        <v>993</v>
      </c>
      <c r="E34" s="662" t="s">
        <v>561</v>
      </c>
      <c r="F34" s="663" t="s">
        <v>998</v>
      </c>
      <c r="G34" s="662" t="s">
        <v>570</v>
      </c>
      <c r="H34" s="662" t="s">
        <v>666</v>
      </c>
      <c r="I34" s="662" t="s">
        <v>667</v>
      </c>
      <c r="J34" s="662" t="s">
        <v>668</v>
      </c>
      <c r="K34" s="662" t="s">
        <v>669</v>
      </c>
      <c r="L34" s="664">
        <v>81.855863308426592</v>
      </c>
      <c r="M34" s="664">
        <v>4</v>
      </c>
      <c r="N34" s="665">
        <v>327.42345323370637</v>
      </c>
    </row>
    <row r="35" spans="1:14" ht="14.4" customHeight="1" x14ac:dyDescent="0.3">
      <c r="A35" s="660" t="s">
        <v>538</v>
      </c>
      <c r="B35" s="661" t="s">
        <v>539</v>
      </c>
      <c r="C35" s="662" t="s">
        <v>544</v>
      </c>
      <c r="D35" s="663" t="s">
        <v>993</v>
      </c>
      <c r="E35" s="662" t="s">
        <v>561</v>
      </c>
      <c r="F35" s="663" t="s">
        <v>998</v>
      </c>
      <c r="G35" s="662" t="s">
        <v>570</v>
      </c>
      <c r="H35" s="662" t="s">
        <v>670</v>
      </c>
      <c r="I35" s="662" t="s">
        <v>671</v>
      </c>
      <c r="J35" s="662" t="s">
        <v>668</v>
      </c>
      <c r="K35" s="662" t="s">
        <v>672</v>
      </c>
      <c r="L35" s="664">
        <v>36.493333333333339</v>
      </c>
      <c r="M35" s="664">
        <v>6</v>
      </c>
      <c r="N35" s="665">
        <v>218.96000000000004</v>
      </c>
    </row>
    <row r="36" spans="1:14" ht="14.4" customHeight="1" x14ac:dyDescent="0.3">
      <c r="A36" s="660" t="s">
        <v>538</v>
      </c>
      <c r="B36" s="661" t="s">
        <v>539</v>
      </c>
      <c r="C36" s="662" t="s">
        <v>544</v>
      </c>
      <c r="D36" s="663" t="s">
        <v>993</v>
      </c>
      <c r="E36" s="662" t="s">
        <v>561</v>
      </c>
      <c r="F36" s="663" t="s">
        <v>998</v>
      </c>
      <c r="G36" s="662" t="s">
        <v>570</v>
      </c>
      <c r="H36" s="662" t="s">
        <v>673</v>
      </c>
      <c r="I36" s="662" t="s">
        <v>674</v>
      </c>
      <c r="J36" s="662" t="s">
        <v>675</v>
      </c>
      <c r="K36" s="662" t="s">
        <v>676</v>
      </c>
      <c r="L36" s="664">
        <v>28.069921932633179</v>
      </c>
      <c r="M36" s="664">
        <v>2</v>
      </c>
      <c r="N36" s="665">
        <v>56.139843865266357</v>
      </c>
    </row>
    <row r="37" spans="1:14" ht="14.4" customHeight="1" x14ac:dyDescent="0.3">
      <c r="A37" s="660" t="s">
        <v>538</v>
      </c>
      <c r="B37" s="661" t="s">
        <v>539</v>
      </c>
      <c r="C37" s="662" t="s">
        <v>544</v>
      </c>
      <c r="D37" s="663" t="s">
        <v>993</v>
      </c>
      <c r="E37" s="662" t="s">
        <v>561</v>
      </c>
      <c r="F37" s="663" t="s">
        <v>998</v>
      </c>
      <c r="G37" s="662" t="s">
        <v>570</v>
      </c>
      <c r="H37" s="662" t="s">
        <v>677</v>
      </c>
      <c r="I37" s="662" t="s">
        <v>678</v>
      </c>
      <c r="J37" s="662" t="s">
        <v>679</v>
      </c>
      <c r="K37" s="662" t="s">
        <v>680</v>
      </c>
      <c r="L37" s="664">
        <v>56.150000000000013</v>
      </c>
      <c r="M37" s="664">
        <v>1</v>
      </c>
      <c r="N37" s="665">
        <v>56.150000000000013</v>
      </c>
    </row>
    <row r="38" spans="1:14" ht="14.4" customHeight="1" x14ac:dyDescent="0.3">
      <c r="A38" s="660" t="s">
        <v>538</v>
      </c>
      <c r="B38" s="661" t="s">
        <v>539</v>
      </c>
      <c r="C38" s="662" t="s">
        <v>544</v>
      </c>
      <c r="D38" s="663" t="s">
        <v>993</v>
      </c>
      <c r="E38" s="662" t="s">
        <v>561</v>
      </c>
      <c r="F38" s="663" t="s">
        <v>998</v>
      </c>
      <c r="G38" s="662" t="s">
        <v>570</v>
      </c>
      <c r="H38" s="662" t="s">
        <v>681</v>
      </c>
      <c r="I38" s="662" t="s">
        <v>237</v>
      </c>
      <c r="J38" s="662" t="s">
        <v>682</v>
      </c>
      <c r="K38" s="662"/>
      <c r="L38" s="664">
        <v>75.165282403616033</v>
      </c>
      <c r="M38" s="664">
        <v>2</v>
      </c>
      <c r="N38" s="665">
        <v>150.33056480723207</v>
      </c>
    </row>
    <row r="39" spans="1:14" ht="14.4" customHeight="1" x14ac:dyDescent="0.3">
      <c r="A39" s="660" t="s">
        <v>538</v>
      </c>
      <c r="B39" s="661" t="s">
        <v>539</v>
      </c>
      <c r="C39" s="662" t="s">
        <v>544</v>
      </c>
      <c r="D39" s="663" t="s">
        <v>993</v>
      </c>
      <c r="E39" s="662" t="s">
        <v>561</v>
      </c>
      <c r="F39" s="663" t="s">
        <v>998</v>
      </c>
      <c r="G39" s="662" t="s">
        <v>570</v>
      </c>
      <c r="H39" s="662" t="s">
        <v>683</v>
      </c>
      <c r="I39" s="662" t="s">
        <v>684</v>
      </c>
      <c r="J39" s="662" t="s">
        <v>685</v>
      </c>
      <c r="K39" s="662" t="s">
        <v>686</v>
      </c>
      <c r="L39" s="664">
        <v>34.699999999999989</v>
      </c>
      <c r="M39" s="664">
        <v>1</v>
      </c>
      <c r="N39" s="665">
        <v>34.699999999999989</v>
      </c>
    </row>
    <row r="40" spans="1:14" ht="14.4" customHeight="1" x14ac:dyDescent="0.3">
      <c r="A40" s="660" t="s">
        <v>538</v>
      </c>
      <c r="B40" s="661" t="s">
        <v>539</v>
      </c>
      <c r="C40" s="662" t="s">
        <v>544</v>
      </c>
      <c r="D40" s="663" t="s">
        <v>993</v>
      </c>
      <c r="E40" s="662" t="s">
        <v>561</v>
      </c>
      <c r="F40" s="663" t="s">
        <v>998</v>
      </c>
      <c r="G40" s="662" t="s">
        <v>570</v>
      </c>
      <c r="H40" s="662" t="s">
        <v>687</v>
      </c>
      <c r="I40" s="662" t="s">
        <v>688</v>
      </c>
      <c r="J40" s="662" t="s">
        <v>689</v>
      </c>
      <c r="K40" s="662" t="s">
        <v>690</v>
      </c>
      <c r="L40" s="664">
        <v>148.21</v>
      </c>
      <c r="M40" s="664">
        <v>1</v>
      </c>
      <c r="N40" s="665">
        <v>148.21</v>
      </c>
    </row>
    <row r="41" spans="1:14" ht="14.4" customHeight="1" x14ac:dyDescent="0.3">
      <c r="A41" s="660" t="s">
        <v>538</v>
      </c>
      <c r="B41" s="661" t="s">
        <v>539</v>
      </c>
      <c r="C41" s="662" t="s">
        <v>544</v>
      </c>
      <c r="D41" s="663" t="s">
        <v>993</v>
      </c>
      <c r="E41" s="662" t="s">
        <v>561</v>
      </c>
      <c r="F41" s="663" t="s">
        <v>998</v>
      </c>
      <c r="G41" s="662" t="s">
        <v>570</v>
      </c>
      <c r="H41" s="662" t="s">
        <v>691</v>
      </c>
      <c r="I41" s="662" t="s">
        <v>237</v>
      </c>
      <c r="J41" s="662" t="s">
        <v>692</v>
      </c>
      <c r="K41" s="662"/>
      <c r="L41" s="664">
        <v>38.450000000000003</v>
      </c>
      <c r="M41" s="664">
        <v>2</v>
      </c>
      <c r="N41" s="665">
        <v>76.900000000000006</v>
      </c>
    </row>
    <row r="42" spans="1:14" ht="14.4" customHeight="1" x14ac:dyDescent="0.3">
      <c r="A42" s="660" t="s">
        <v>538</v>
      </c>
      <c r="B42" s="661" t="s">
        <v>539</v>
      </c>
      <c r="C42" s="662" t="s">
        <v>544</v>
      </c>
      <c r="D42" s="663" t="s">
        <v>993</v>
      </c>
      <c r="E42" s="662" t="s">
        <v>561</v>
      </c>
      <c r="F42" s="663" t="s">
        <v>998</v>
      </c>
      <c r="G42" s="662" t="s">
        <v>570</v>
      </c>
      <c r="H42" s="662" t="s">
        <v>693</v>
      </c>
      <c r="I42" s="662" t="s">
        <v>237</v>
      </c>
      <c r="J42" s="662" t="s">
        <v>694</v>
      </c>
      <c r="K42" s="662"/>
      <c r="L42" s="664">
        <v>45.47</v>
      </c>
      <c r="M42" s="664">
        <v>2</v>
      </c>
      <c r="N42" s="665">
        <v>90.94</v>
      </c>
    </row>
    <row r="43" spans="1:14" ht="14.4" customHeight="1" x14ac:dyDescent="0.3">
      <c r="A43" s="660" t="s">
        <v>538</v>
      </c>
      <c r="B43" s="661" t="s">
        <v>539</v>
      </c>
      <c r="C43" s="662" t="s">
        <v>544</v>
      </c>
      <c r="D43" s="663" t="s">
        <v>993</v>
      </c>
      <c r="E43" s="662" t="s">
        <v>561</v>
      </c>
      <c r="F43" s="663" t="s">
        <v>998</v>
      </c>
      <c r="G43" s="662" t="s">
        <v>570</v>
      </c>
      <c r="H43" s="662" t="s">
        <v>695</v>
      </c>
      <c r="I43" s="662" t="s">
        <v>696</v>
      </c>
      <c r="J43" s="662" t="s">
        <v>697</v>
      </c>
      <c r="K43" s="662" t="s">
        <v>698</v>
      </c>
      <c r="L43" s="664">
        <v>30.22335964955435</v>
      </c>
      <c r="M43" s="664">
        <v>3</v>
      </c>
      <c r="N43" s="665">
        <v>90.670078948663047</v>
      </c>
    </row>
    <row r="44" spans="1:14" ht="14.4" customHeight="1" x14ac:dyDescent="0.3">
      <c r="A44" s="660" t="s">
        <v>538</v>
      </c>
      <c r="B44" s="661" t="s">
        <v>539</v>
      </c>
      <c r="C44" s="662" t="s">
        <v>544</v>
      </c>
      <c r="D44" s="663" t="s">
        <v>993</v>
      </c>
      <c r="E44" s="662" t="s">
        <v>561</v>
      </c>
      <c r="F44" s="663" t="s">
        <v>998</v>
      </c>
      <c r="G44" s="662" t="s">
        <v>570</v>
      </c>
      <c r="H44" s="662" t="s">
        <v>699</v>
      </c>
      <c r="I44" s="662" t="s">
        <v>700</v>
      </c>
      <c r="J44" s="662" t="s">
        <v>701</v>
      </c>
      <c r="K44" s="662" t="s">
        <v>702</v>
      </c>
      <c r="L44" s="664">
        <v>128.60655755778006</v>
      </c>
      <c r="M44" s="664">
        <v>11</v>
      </c>
      <c r="N44" s="665">
        <v>1414.6721331355807</v>
      </c>
    </row>
    <row r="45" spans="1:14" ht="14.4" customHeight="1" x14ac:dyDescent="0.3">
      <c r="A45" s="660" t="s">
        <v>538</v>
      </c>
      <c r="B45" s="661" t="s">
        <v>539</v>
      </c>
      <c r="C45" s="662" t="s">
        <v>544</v>
      </c>
      <c r="D45" s="663" t="s">
        <v>993</v>
      </c>
      <c r="E45" s="662" t="s">
        <v>561</v>
      </c>
      <c r="F45" s="663" t="s">
        <v>998</v>
      </c>
      <c r="G45" s="662" t="s">
        <v>570</v>
      </c>
      <c r="H45" s="662" t="s">
        <v>703</v>
      </c>
      <c r="I45" s="662" t="s">
        <v>704</v>
      </c>
      <c r="J45" s="662" t="s">
        <v>616</v>
      </c>
      <c r="K45" s="662" t="s">
        <v>705</v>
      </c>
      <c r="L45" s="664">
        <v>104.74999999999997</v>
      </c>
      <c r="M45" s="664">
        <v>1</v>
      </c>
      <c r="N45" s="665">
        <v>104.74999999999997</v>
      </c>
    </row>
    <row r="46" spans="1:14" ht="14.4" customHeight="1" x14ac:dyDescent="0.3">
      <c r="A46" s="660" t="s">
        <v>538</v>
      </c>
      <c r="B46" s="661" t="s">
        <v>539</v>
      </c>
      <c r="C46" s="662" t="s">
        <v>544</v>
      </c>
      <c r="D46" s="663" t="s">
        <v>993</v>
      </c>
      <c r="E46" s="662" t="s">
        <v>561</v>
      </c>
      <c r="F46" s="663" t="s">
        <v>998</v>
      </c>
      <c r="G46" s="662" t="s">
        <v>570</v>
      </c>
      <c r="H46" s="662" t="s">
        <v>706</v>
      </c>
      <c r="I46" s="662" t="s">
        <v>707</v>
      </c>
      <c r="J46" s="662" t="s">
        <v>708</v>
      </c>
      <c r="K46" s="662" t="s">
        <v>709</v>
      </c>
      <c r="L46" s="664">
        <v>67.390096009973121</v>
      </c>
      <c r="M46" s="664">
        <v>3</v>
      </c>
      <c r="N46" s="665">
        <v>202.17028802991936</v>
      </c>
    </row>
    <row r="47" spans="1:14" ht="14.4" customHeight="1" x14ac:dyDescent="0.3">
      <c r="A47" s="660" t="s">
        <v>538</v>
      </c>
      <c r="B47" s="661" t="s">
        <v>539</v>
      </c>
      <c r="C47" s="662" t="s">
        <v>544</v>
      </c>
      <c r="D47" s="663" t="s">
        <v>993</v>
      </c>
      <c r="E47" s="662" t="s">
        <v>561</v>
      </c>
      <c r="F47" s="663" t="s">
        <v>998</v>
      </c>
      <c r="G47" s="662" t="s">
        <v>570</v>
      </c>
      <c r="H47" s="662" t="s">
        <v>710</v>
      </c>
      <c r="I47" s="662" t="s">
        <v>237</v>
      </c>
      <c r="J47" s="662" t="s">
        <v>711</v>
      </c>
      <c r="K47" s="662"/>
      <c r="L47" s="664">
        <v>76.154285714285706</v>
      </c>
      <c r="M47" s="664">
        <v>7</v>
      </c>
      <c r="N47" s="665">
        <v>533.07999999999993</v>
      </c>
    </row>
    <row r="48" spans="1:14" ht="14.4" customHeight="1" x14ac:dyDescent="0.3">
      <c r="A48" s="660" t="s">
        <v>538</v>
      </c>
      <c r="B48" s="661" t="s">
        <v>539</v>
      </c>
      <c r="C48" s="662" t="s">
        <v>544</v>
      </c>
      <c r="D48" s="663" t="s">
        <v>993</v>
      </c>
      <c r="E48" s="662" t="s">
        <v>561</v>
      </c>
      <c r="F48" s="663" t="s">
        <v>998</v>
      </c>
      <c r="G48" s="662" t="s">
        <v>570</v>
      </c>
      <c r="H48" s="662" t="s">
        <v>712</v>
      </c>
      <c r="I48" s="662" t="s">
        <v>713</v>
      </c>
      <c r="J48" s="662" t="s">
        <v>714</v>
      </c>
      <c r="K48" s="662" t="s">
        <v>715</v>
      </c>
      <c r="L48" s="664">
        <v>102.72999999999999</v>
      </c>
      <c r="M48" s="664">
        <v>1</v>
      </c>
      <c r="N48" s="665">
        <v>102.72999999999999</v>
      </c>
    </row>
    <row r="49" spans="1:14" ht="14.4" customHeight="1" x14ac:dyDescent="0.3">
      <c r="A49" s="660" t="s">
        <v>538</v>
      </c>
      <c r="B49" s="661" t="s">
        <v>539</v>
      </c>
      <c r="C49" s="662" t="s">
        <v>544</v>
      </c>
      <c r="D49" s="663" t="s">
        <v>993</v>
      </c>
      <c r="E49" s="662" t="s">
        <v>561</v>
      </c>
      <c r="F49" s="663" t="s">
        <v>998</v>
      </c>
      <c r="G49" s="662" t="s">
        <v>570</v>
      </c>
      <c r="H49" s="662" t="s">
        <v>716</v>
      </c>
      <c r="I49" s="662" t="s">
        <v>717</v>
      </c>
      <c r="J49" s="662" t="s">
        <v>718</v>
      </c>
      <c r="K49" s="662" t="s">
        <v>719</v>
      </c>
      <c r="L49" s="664">
        <v>39.54</v>
      </c>
      <c r="M49" s="664">
        <v>1</v>
      </c>
      <c r="N49" s="665">
        <v>39.54</v>
      </c>
    </row>
    <row r="50" spans="1:14" ht="14.4" customHeight="1" x14ac:dyDescent="0.3">
      <c r="A50" s="660" t="s">
        <v>538</v>
      </c>
      <c r="B50" s="661" t="s">
        <v>539</v>
      </c>
      <c r="C50" s="662" t="s">
        <v>544</v>
      </c>
      <c r="D50" s="663" t="s">
        <v>993</v>
      </c>
      <c r="E50" s="662" t="s">
        <v>561</v>
      </c>
      <c r="F50" s="663" t="s">
        <v>998</v>
      </c>
      <c r="G50" s="662" t="s">
        <v>570</v>
      </c>
      <c r="H50" s="662" t="s">
        <v>720</v>
      </c>
      <c r="I50" s="662" t="s">
        <v>721</v>
      </c>
      <c r="J50" s="662" t="s">
        <v>722</v>
      </c>
      <c r="K50" s="662" t="s">
        <v>723</v>
      </c>
      <c r="L50" s="664">
        <v>54.409999999999989</v>
      </c>
      <c r="M50" s="664">
        <v>1</v>
      </c>
      <c r="N50" s="665">
        <v>54.409999999999989</v>
      </c>
    </row>
    <row r="51" spans="1:14" ht="14.4" customHeight="1" x14ac:dyDescent="0.3">
      <c r="A51" s="660" t="s">
        <v>538</v>
      </c>
      <c r="B51" s="661" t="s">
        <v>539</v>
      </c>
      <c r="C51" s="662" t="s">
        <v>544</v>
      </c>
      <c r="D51" s="663" t="s">
        <v>993</v>
      </c>
      <c r="E51" s="662" t="s">
        <v>561</v>
      </c>
      <c r="F51" s="663" t="s">
        <v>998</v>
      </c>
      <c r="G51" s="662" t="s">
        <v>570</v>
      </c>
      <c r="H51" s="662" t="s">
        <v>724</v>
      </c>
      <c r="I51" s="662" t="s">
        <v>725</v>
      </c>
      <c r="J51" s="662" t="s">
        <v>726</v>
      </c>
      <c r="K51" s="662" t="s">
        <v>727</v>
      </c>
      <c r="L51" s="664">
        <v>105.16000000000005</v>
      </c>
      <c r="M51" s="664">
        <v>1</v>
      </c>
      <c r="N51" s="665">
        <v>105.16000000000005</v>
      </c>
    </row>
    <row r="52" spans="1:14" ht="14.4" customHeight="1" x14ac:dyDescent="0.3">
      <c r="A52" s="660" t="s">
        <v>538</v>
      </c>
      <c r="B52" s="661" t="s">
        <v>539</v>
      </c>
      <c r="C52" s="662" t="s">
        <v>544</v>
      </c>
      <c r="D52" s="663" t="s">
        <v>993</v>
      </c>
      <c r="E52" s="662" t="s">
        <v>561</v>
      </c>
      <c r="F52" s="663" t="s">
        <v>998</v>
      </c>
      <c r="G52" s="662" t="s">
        <v>570</v>
      </c>
      <c r="H52" s="662" t="s">
        <v>728</v>
      </c>
      <c r="I52" s="662" t="s">
        <v>729</v>
      </c>
      <c r="J52" s="662" t="s">
        <v>730</v>
      </c>
      <c r="K52" s="662"/>
      <c r="L52" s="664">
        <v>869.4520761174058</v>
      </c>
      <c r="M52" s="664">
        <v>1</v>
      </c>
      <c r="N52" s="665">
        <v>869.4520761174058</v>
      </c>
    </row>
    <row r="53" spans="1:14" ht="14.4" customHeight="1" x14ac:dyDescent="0.3">
      <c r="A53" s="660" t="s">
        <v>538</v>
      </c>
      <c r="B53" s="661" t="s">
        <v>539</v>
      </c>
      <c r="C53" s="662" t="s">
        <v>544</v>
      </c>
      <c r="D53" s="663" t="s">
        <v>993</v>
      </c>
      <c r="E53" s="662" t="s">
        <v>561</v>
      </c>
      <c r="F53" s="663" t="s">
        <v>998</v>
      </c>
      <c r="G53" s="662" t="s">
        <v>570</v>
      </c>
      <c r="H53" s="662" t="s">
        <v>731</v>
      </c>
      <c r="I53" s="662" t="s">
        <v>237</v>
      </c>
      <c r="J53" s="662" t="s">
        <v>732</v>
      </c>
      <c r="K53" s="662"/>
      <c r="L53" s="664">
        <v>181.28588638546537</v>
      </c>
      <c r="M53" s="664">
        <v>4</v>
      </c>
      <c r="N53" s="665">
        <v>725.1435455418615</v>
      </c>
    </row>
    <row r="54" spans="1:14" ht="14.4" customHeight="1" x14ac:dyDescent="0.3">
      <c r="A54" s="660" t="s">
        <v>538</v>
      </c>
      <c r="B54" s="661" t="s">
        <v>539</v>
      </c>
      <c r="C54" s="662" t="s">
        <v>544</v>
      </c>
      <c r="D54" s="663" t="s">
        <v>993</v>
      </c>
      <c r="E54" s="662" t="s">
        <v>561</v>
      </c>
      <c r="F54" s="663" t="s">
        <v>998</v>
      </c>
      <c r="G54" s="662" t="s">
        <v>570</v>
      </c>
      <c r="H54" s="662" t="s">
        <v>733</v>
      </c>
      <c r="I54" s="662" t="s">
        <v>237</v>
      </c>
      <c r="J54" s="662" t="s">
        <v>734</v>
      </c>
      <c r="K54" s="662"/>
      <c r="L54" s="664">
        <v>290.83654394871121</v>
      </c>
      <c r="M54" s="664">
        <v>1</v>
      </c>
      <c r="N54" s="665">
        <v>290.83654394871121</v>
      </c>
    </row>
    <row r="55" spans="1:14" ht="14.4" customHeight="1" x14ac:dyDescent="0.3">
      <c r="A55" s="660" t="s">
        <v>538</v>
      </c>
      <c r="B55" s="661" t="s">
        <v>539</v>
      </c>
      <c r="C55" s="662" t="s">
        <v>544</v>
      </c>
      <c r="D55" s="663" t="s">
        <v>993</v>
      </c>
      <c r="E55" s="662" t="s">
        <v>561</v>
      </c>
      <c r="F55" s="663" t="s">
        <v>998</v>
      </c>
      <c r="G55" s="662" t="s">
        <v>570</v>
      </c>
      <c r="H55" s="662" t="s">
        <v>735</v>
      </c>
      <c r="I55" s="662" t="s">
        <v>736</v>
      </c>
      <c r="J55" s="662" t="s">
        <v>737</v>
      </c>
      <c r="K55" s="662" t="s">
        <v>738</v>
      </c>
      <c r="L55" s="664">
        <v>48.709837024441136</v>
      </c>
      <c r="M55" s="664">
        <v>2</v>
      </c>
      <c r="N55" s="665">
        <v>97.419674048882271</v>
      </c>
    </row>
    <row r="56" spans="1:14" ht="14.4" customHeight="1" x14ac:dyDescent="0.3">
      <c r="A56" s="660" t="s">
        <v>538</v>
      </c>
      <c r="B56" s="661" t="s">
        <v>539</v>
      </c>
      <c r="C56" s="662" t="s">
        <v>544</v>
      </c>
      <c r="D56" s="663" t="s">
        <v>993</v>
      </c>
      <c r="E56" s="662" t="s">
        <v>561</v>
      </c>
      <c r="F56" s="663" t="s">
        <v>998</v>
      </c>
      <c r="G56" s="662" t="s">
        <v>570</v>
      </c>
      <c r="H56" s="662" t="s">
        <v>739</v>
      </c>
      <c r="I56" s="662" t="s">
        <v>740</v>
      </c>
      <c r="J56" s="662" t="s">
        <v>741</v>
      </c>
      <c r="K56" s="662" t="s">
        <v>742</v>
      </c>
      <c r="L56" s="664">
        <v>53.89</v>
      </c>
      <c r="M56" s="664">
        <v>1</v>
      </c>
      <c r="N56" s="665">
        <v>53.89</v>
      </c>
    </row>
    <row r="57" spans="1:14" ht="14.4" customHeight="1" x14ac:dyDescent="0.3">
      <c r="A57" s="660" t="s">
        <v>538</v>
      </c>
      <c r="B57" s="661" t="s">
        <v>539</v>
      </c>
      <c r="C57" s="662" t="s">
        <v>544</v>
      </c>
      <c r="D57" s="663" t="s">
        <v>993</v>
      </c>
      <c r="E57" s="662" t="s">
        <v>561</v>
      </c>
      <c r="F57" s="663" t="s">
        <v>998</v>
      </c>
      <c r="G57" s="662" t="s">
        <v>570</v>
      </c>
      <c r="H57" s="662" t="s">
        <v>743</v>
      </c>
      <c r="I57" s="662" t="s">
        <v>744</v>
      </c>
      <c r="J57" s="662" t="s">
        <v>745</v>
      </c>
      <c r="K57" s="662" t="s">
        <v>746</v>
      </c>
      <c r="L57" s="664">
        <v>88.246696843710353</v>
      </c>
      <c r="M57" s="664">
        <v>6</v>
      </c>
      <c r="N57" s="665">
        <v>529.48018106226209</v>
      </c>
    </row>
    <row r="58" spans="1:14" ht="14.4" customHeight="1" x14ac:dyDescent="0.3">
      <c r="A58" s="660" t="s">
        <v>538</v>
      </c>
      <c r="B58" s="661" t="s">
        <v>539</v>
      </c>
      <c r="C58" s="662" t="s">
        <v>544</v>
      </c>
      <c r="D58" s="663" t="s">
        <v>993</v>
      </c>
      <c r="E58" s="662" t="s">
        <v>561</v>
      </c>
      <c r="F58" s="663" t="s">
        <v>998</v>
      </c>
      <c r="G58" s="662" t="s">
        <v>570</v>
      </c>
      <c r="H58" s="662" t="s">
        <v>747</v>
      </c>
      <c r="I58" s="662" t="s">
        <v>748</v>
      </c>
      <c r="J58" s="662" t="s">
        <v>749</v>
      </c>
      <c r="K58" s="662" t="s">
        <v>750</v>
      </c>
      <c r="L58" s="664">
        <v>42.52</v>
      </c>
      <c r="M58" s="664">
        <v>1</v>
      </c>
      <c r="N58" s="665">
        <v>42.52</v>
      </c>
    </row>
    <row r="59" spans="1:14" ht="14.4" customHeight="1" x14ac:dyDescent="0.3">
      <c r="A59" s="660" t="s">
        <v>538</v>
      </c>
      <c r="B59" s="661" t="s">
        <v>539</v>
      </c>
      <c r="C59" s="662" t="s">
        <v>544</v>
      </c>
      <c r="D59" s="663" t="s">
        <v>993</v>
      </c>
      <c r="E59" s="662" t="s">
        <v>561</v>
      </c>
      <c r="F59" s="663" t="s">
        <v>998</v>
      </c>
      <c r="G59" s="662" t="s">
        <v>570</v>
      </c>
      <c r="H59" s="662" t="s">
        <v>751</v>
      </c>
      <c r="I59" s="662" t="s">
        <v>752</v>
      </c>
      <c r="J59" s="662" t="s">
        <v>753</v>
      </c>
      <c r="K59" s="662" t="s">
        <v>754</v>
      </c>
      <c r="L59" s="664">
        <v>63.629889763206599</v>
      </c>
      <c r="M59" s="664">
        <v>2</v>
      </c>
      <c r="N59" s="665">
        <v>127.2597795264132</v>
      </c>
    </row>
    <row r="60" spans="1:14" ht="14.4" customHeight="1" x14ac:dyDescent="0.3">
      <c r="A60" s="660" t="s">
        <v>538</v>
      </c>
      <c r="B60" s="661" t="s">
        <v>539</v>
      </c>
      <c r="C60" s="662" t="s">
        <v>544</v>
      </c>
      <c r="D60" s="663" t="s">
        <v>993</v>
      </c>
      <c r="E60" s="662" t="s">
        <v>561</v>
      </c>
      <c r="F60" s="663" t="s">
        <v>998</v>
      </c>
      <c r="G60" s="662" t="s">
        <v>570</v>
      </c>
      <c r="H60" s="662" t="s">
        <v>755</v>
      </c>
      <c r="I60" s="662" t="s">
        <v>237</v>
      </c>
      <c r="J60" s="662" t="s">
        <v>756</v>
      </c>
      <c r="K60" s="662" t="s">
        <v>757</v>
      </c>
      <c r="L60" s="664">
        <v>102.03887876247499</v>
      </c>
      <c r="M60" s="664">
        <v>1</v>
      </c>
      <c r="N60" s="665">
        <v>102.03887876247499</v>
      </c>
    </row>
    <row r="61" spans="1:14" ht="14.4" customHeight="1" x14ac:dyDescent="0.3">
      <c r="A61" s="660" t="s">
        <v>538</v>
      </c>
      <c r="B61" s="661" t="s">
        <v>539</v>
      </c>
      <c r="C61" s="662" t="s">
        <v>544</v>
      </c>
      <c r="D61" s="663" t="s">
        <v>993</v>
      </c>
      <c r="E61" s="662" t="s">
        <v>561</v>
      </c>
      <c r="F61" s="663" t="s">
        <v>998</v>
      </c>
      <c r="G61" s="662" t="s">
        <v>570</v>
      </c>
      <c r="H61" s="662" t="s">
        <v>758</v>
      </c>
      <c r="I61" s="662" t="s">
        <v>759</v>
      </c>
      <c r="J61" s="662" t="s">
        <v>760</v>
      </c>
      <c r="K61" s="662" t="s">
        <v>761</v>
      </c>
      <c r="L61" s="664">
        <v>321.33</v>
      </c>
      <c r="M61" s="664">
        <v>1</v>
      </c>
      <c r="N61" s="665">
        <v>321.33</v>
      </c>
    </row>
    <row r="62" spans="1:14" ht="14.4" customHeight="1" x14ac:dyDescent="0.3">
      <c r="A62" s="660" t="s">
        <v>538</v>
      </c>
      <c r="B62" s="661" t="s">
        <v>539</v>
      </c>
      <c r="C62" s="662" t="s">
        <v>544</v>
      </c>
      <c r="D62" s="663" t="s">
        <v>993</v>
      </c>
      <c r="E62" s="662" t="s">
        <v>561</v>
      </c>
      <c r="F62" s="663" t="s">
        <v>998</v>
      </c>
      <c r="G62" s="662" t="s">
        <v>570</v>
      </c>
      <c r="H62" s="662" t="s">
        <v>762</v>
      </c>
      <c r="I62" s="662" t="s">
        <v>763</v>
      </c>
      <c r="J62" s="662" t="s">
        <v>764</v>
      </c>
      <c r="K62" s="662" t="s">
        <v>765</v>
      </c>
      <c r="L62" s="664">
        <v>130.73493680304247</v>
      </c>
      <c r="M62" s="664">
        <v>4</v>
      </c>
      <c r="N62" s="665">
        <v>522.93974721216989</v>
      </c>
    </row>
    <row r="63" spans="1:14" ht="14.4" customHeight="1" x14ac:dyDescent="0.3">
      <c r="A63" s="660" t="s">
        <v>538</v>
      </c>
      <c r="B63" s="661" t="s">
        <v>539</v>
      </c>
      <c r="C63" s="662" t="s">
        <v>544</v>
      </c>
      <c r="D63" s="663" t="s">
        <v>993</v>
      </c>
      <c r="E63" s="662" t="s">
        <v>561</v>
      </c>
      <c r="F63" s="663" t="s">
        <v>998</v>
      </c>
      <c r="G63" s="662" t="s">
        <v>570</v>
      </c>
      <c r="H63" s="662" t="s">
        <v>766</v>
      </c>
      <c r="I63" s="662" t="s">
        <v>767</v>
      </c>
      <c r="J63" s="662" t="s">
        <v>768</v>
      </c>
      <c r="K63" s="662" t="s">
        <v>574</v>
      </c>
      <c r="L63" s="664">
        <v>53.879999999999967</v>
      </c>
      <c r="M63" s="664">
        <v>3</v>
      </c>
      <c r="N63" s="665">
        <v>161.6399999999999</v>
      </c>
    </row>
    <row r="64" spans="1:14" ht="14.4" customHeight="1" x14ac:dyDescent="0.3">
      <c r="A64" s="660" t="s">
        <v>538</v>
      </c>
      <c r="B64" s="661" t="s">
        <v>539</v>
      </c>
      <c r="C64" s="662" t="s">
        <v>544</v>
      </c>
      <c r="D64" s="663" t="s">
        <v>993</v>
      </c>
      <c r="E64" s="662" t="s">
        <v>561</v>
      </c>
      <c r="F64" s="663" t="s">
        <v>998</v>
      </c>
      <c r="G64" s="662" t="s">
        <v>570</v>
      </c>
      <c r="H64" s="662" t="s">
        <v>769</v>
      </c>
      <c r="I64" s="662" t="s">
        <v>769</v>
      </c>
      <c r="J64" s="662" t="s">
        <v>770</v>
      </c>
      <c r="K64" s="662" t="s">
        <v>771</v>
      </c>
      <c r="L64" s="664">
        <v>56.929999999999993</v>
      </c>
      <c r="M64" s="664">
        <v>1</v>
      </c>
      <c r="N64" s="665">
        <v>56.929999999999993</v>
      </c>
    </row>
    <row r="65" spans="1:14" ht="14.4" customHeight="1" x14ac:dyDescent="0.3">
      <c r="A65" s="660" t="s">
        <v>538</v>
      </c>
      <c r="B65" s="661" t="s">
        <v>539</v>
      </c>
      <c r="C65" s="662" t="s">
        <v>544</v>
      </c>
      <c r="D65" s="663" t="s">
        <v>993</v>
      </c>
      <c r="E65" s="662" t="s">
        <v>561</v>
      </c>
      <c r="F65" s="663" t="s">
        <v>998</v>
      </c>
      <c r="G65" s="662" t="s">
        <v>570</v>
      </c>
      <c r="H65" s="662" t="s">
        <v>772</v>
      </c>
      <c r="I65" s="662" t="s">
        <v>773</v>
      </c>
      <c r="J65" s="662" t="s">
        <v>774</v>
      </c>
      <c r="K65" s="662" t="s">
        <v>775</v>
      </c>
      <c r="L65" s="664">
        <v>229.78999999999994</v>
      </c>
      <c r="M65" s="664">
        <v>1</v>
      </c>
      <c r="N65" s="665">
        <v>229.78999999999994</v>
      </c>
    </row>
    <row r="66" spans="1:14" ht="14.4" customHeight="1" x14ac:dyDescent="0.3">
      <c r="A66" s="660" t="s">
        <v>538</v>
      </c>
      <c r="B66" s="661" t="s">
        <v>539</v>
      </c>
      <c r="C66" s="662" t="s">
        <v>544</v>
      </c>
      <c r="D66" s="663" t="s">
        <v>993</v>
      </c>
      <c r="E66" s="662" t="s">
        <v>561</v>
      </c>
      <c r="F66" s="663" t="s">
        <v>998</v>
      </c>
      <c r="G66" s="662" t="s">
        <v>570</v>
      </c>
      <c r="H66" s="662" t="s">
        <v>776</v>
      </c>
      <c r="I66" s="662" t="s">
        <v>776</v>
      </c>
      <c r="J66" s="662" t="s">
        <v>777</v>
      </c>
      <c r="K66" s="662" t="s">
        <v>778</v>
      </c>
      <c r="L66" s="664">
        <v>100.46001973762142</v>
      </c>
      <c r="M66" s="664">
        <v>2</v>
      </c>
      <c r="N66" s="665">
        <v>200.92003947524285</v>
      </c>
    </row>
    <row r="67" spans="1:14" ht="14.4" customHeight="1" x14ac:dyDescent="0.3">
      <c r="A67" s="660" t="s">
        <v>538</v>
      </c>
      <c r="B67" s="661" t="s">
        <v>539</v>
      </c>
      <c r="C67" s="662" t="s">
        <v>544</v>
      </c>
      <c r="D67" s="663" t="s">
        <v>993</v>
      </c>
      <c r="E67" s="662" t="s">
        <v>561</v>
      </c>
      <c r="F67" s="663" t="s">
        <v>998</v>
      </c>
      <c r="G67" s="662" t="s">
        <v>570</v>
      </c>
      <c r="H67" s="662" t="s">
        <v>779</v>
      </c>
      <c r="I67" s="662" t="s">
        <v>779</v>
      </c>
      <c r="J67" s="662" t="s">
        <v>780</v>
      </c>
      <c r="K67" s="662" t="s">
        <v>781</v>
      </c>
      <c r="L67" s="664">
        <v>60.260000000000012</v>
      </c>
      <c r="M67" s="664">
        <v>1</v>
      </c>
      <c r="N67" s="665">
        <v>60.260000000000012</v>
      </c>
    </row>
    <row r="68" spans="1:14" ht="14.4" customHeight="1" x14ac:dyDescent="0.3">
      <c r="A68" s="660" t="s">
        <v>538</v>
      </c>
      <c r="B68" s="661" t="s">
        <v>539</v>
      </c>
      <c r="C68" s="662" t="s">
        <v>544</v>
      </c>
      <c r="D68" s="663" t="s">
        <v>993</v>
      </c>
      <c r="E68" s="662" t="s">
        <v>561</v>
      </c>
      <c r="F68" s="663" t="s">
        <v>998</v>
      </c>
      <c r="G68" s="662" t="s">
        <v>570</v>
      </c>
      <c r="H68" s="662" t="s">
        <v>782</v>
      </c>
      <c r="I68" s="662" t="s">
        <v>237</v>
      </c>
      <c r="J68" s="662" t="s">
        <v>783</v>
      </c>
      <c r="K68" s="662"/>
      <c r="L68" s="664">
        <v>19.170005503934437</v>
      </c>
      <c r="M68" s="664">
        <v>1</v>
      </c>
      <c r="N68" s="665">
        <v>19.170005503934437</v>
      </c>
    </row>
    <row r="69" spans="1:14" ht="14.4" customHeight="1" x14ac:dyDescent="0.3">
      <c r="A69" s="660" t="s">
        <v>538</v>
      </c>
      <c r="B69" s="661" t="s">
        <v>539</v>
      </c>
      <c r="C69" s="662" t="s">
        <v>544</v>
      </c>
      <c r="D69" s="663" t="s">
        <v>993</v>
      </c>
      <c r="E69" s="662" t="s">
        <v>561</v>
      </c>
      <c r="F69" s="663" t="s">
        <v>998</v>
      </c>
      <c r="G69" s="662" t="s">
        <v>570</v>
      </c>
      <c r="H69" s="662" t="s">
        <v>784</v>
      </c>
      <c r="I69" s="662" t="s">
        <v>784</v>
      </c>
      <c r="J69" s="662" t="s">
        <v>785</v>
      </c>
      <c r="K69" s="662" t="s">
        <v>646</v>
      </c>
      <c r="L69" s="664">
        <v>42.547477900044612</v>
      </c>
      <c r="M69" s="664">
        <v>12</v>
      </c>
      <c r="N69" s="665">
        <v>510.56973480053534</v>
      </c>
    </row>
    <row r="70" spans="1:14" ht="14.4" customHeight="1" x14ac:dyDescent="0.3">
      <c r="A70" s="660" t="s">
        <v>538</v>
      </c>
      <c r="B70" s="661" t="s">
        <v>539</v>
      </c>
      <c r="C70" s="662" t="s">
        <v>544</v>
      </c>
      <c r="D70" s="663" t="s">
        <v>993</v>
      </c>
      <c r="E70" s="662" t="s">
        <v>561</v>
      </c>
      <c r="F70" s="663" t="s">
        <v>998</v>
      </c>
      <c r="G70" s="662" t="s">
        <v>786</v>
      </c>
      <c r="H70" s="662" t="s">
        <v>787</v>
      </c>
      <c r="I70" s="662" t="s">
        <v>788</v>
      </c>
      <c r="J70" s="662" t="s">
        <v>789</v>
      </c>
      <c r="K70" s="662" t="s">
        <v>790</v>
      </c>
      <c r="L70" s="664">
        <v>117.50320747580896</v>
      </c>
      <c r="M70" s="664">
        <v>6</v>
      </c>
      <c r="N70" s="665">
        <v>705.01924485485381</v>
      </c>
    </row>
    <row r="71" spans="1:14" ht="14.4" customHeight="1" x14ac:dyDescent="0.3">
      <c r="A71" s="660" t="s">
        <v>538</v>
      </c>
      <c r="B71" s="661" t="s">
        <v>539</v>
      </c>
      <c r="C71" s="662" t="s">
        <v>544</v>
      </c>
      <c r="D71" s="663" t="s">
        <v>993</v>
      </c>
      <c r="E71" s="662" t="s">
        <v>561</v>
      </c>
      <c r="F71" s="663" t="s">
        <v>998</v>
      </c>
      <c r="G71" s="662" t="s">
        <v>786</v>
      </c>
      <c r="H71" s="662" t="s">
        <v>791</v>
      </c>
      <c r="I71" s="662" t="s">
        <v>792</v>
      </c>
      <c r="J71" s="662" t="s">
        <v>793</v>
      </c>
      <c r="K71" s="662" t="s">
        <v>569</v>
      </c>
      <c r="L71" s="664">
        <v>62.04999999999999</v>
      </c>
      <c r="M71" s="664">
        <v>5</v>
      </c>
      <c r="N71" s="665">
        <v>310.24999999999994</v>
      </c>
    </row>
    <row r="72" spans="1:14" ht="14.4" customHeight="1" x14ac:dyDescent="0.3">
      <c r="A72" s="660" t="s">
        <v>538</v>
      </c>
      <c r="B72" s="661" t="s">
        <v>539</v>
      </c>
      <c r="C72" s="662" t="s">
        <v>544</v>
      </c>
      <c r="D72" s="663" t="s">
        <v>993</v>
      </c>
      <c r="E72" s="662" t="s">
        <v>561</v>
      </c>
      <c r="F72" s="663" t="s">
        <v>998</v>
      </c>
      <c r="G72" s="662" t="s">
        <v>786</v>
      </c>
      <c r="H72" s="662" t="s">
        <v>794</v>
      </c>
      <c r="I72" s="662" t="s">
        <v>795</v>
      </c>
      <c r="J72" s="662" t="s">
        <v>796</v>
      </c>
      <c r="K72" s="662" t="s">
        <v>797</v>
      </c>
      <c r="L72" s="664">
        <v>103.52107732380986</v>
      </c>
      <c r="M72" s="664">
        <v>1</v>
      </c>
      <c r="N72" s="665">
        <v>103.52107732380986</v>
      </c>
    </row>
    <row r="73" spans="1:14" ht="14.4" customHeight="1" x14ac:dyDescent="0.3">
      <c r="A73" s="660" t="s">
        <v>538</v>
      </c>
      <c r="B73" s="661" t="s">
        <v>539</v>
      </c>
      <c r="C73" s="662" t="s">
        <v>544</v>
      </c>
      <c r="D73" s="663" t="s">
        <v>993</v>
      </c>
      <c r="E73" s="662" t="s">
        <v>561</v>
      </c>
      <c r="F73" s="663" t="s">
        <v>998</v>
      </c>
      <c r="G73" s="662" t="s">
        <v>786</v>
      </c>
      <c r="H73" s="662" t="s">
        <v>798</v>
      </c>
      <c r="I73" s="662" t="s">
        <v>799</v>
      </c>
      <c r="J73" s="662" t="s">
        <v>789</v>
      </c>
      <c r="K73" s="662" t="s">
        <v>800</v>
      </c>
      <c r="L73" s="664">
        <v>73.849999999999966</v>
      </c>
      <c r="M73" s="664">
        <v>1</v>
      </c>
      <c r="N73" s="665">
        <v>73.849999999999966</v>
      </c>
    </row>
    <row r="74" spans="1:14" ht="14.4" customHeight="1" x14ac:dyDescent="0.3">
      <c r="A74" s="660" t="s">
        <v>538</v>
      </c>
      <c r="B74" s="661" t="s">
        <v>539</v>
      </c>
      <c r="C74" s="662" t="s">
        <v>544</v>
      </c>
      <c r="D74" s="663" t="s">
        <v>993</v>
      </c>
      <c r="E74" s="662" t="s">
        <v>561</v>
      </c>
      <c r="F74" s="663" t="s">
        <v>998</v>
      </c>
      <c r="G74" s="662" t="s">
        <v>786</v>
      </c>
      <c r="H74" s="662" t="s">
        <v>801</v>
      </c>
      <c r="I74" s="662" t="s">
        <v>802</v>
      </c>
      <c r="J74" s="662" t="s">
        <v>803</v>
      </c>
      <c r="K74" s="662" t="s">
        <v>804</v>
      </c>
      <c r="L74" s="664">
        <v>67.444953130377641</v>
      </c>
      <c r="M74" s="664">
        <v>4</v>
      </c>
      <c r="N74" s="665">
        <v>269.77981252151056</v>
      </c>
    </row>
    <row r="75" spans="1:14" ht="14.4" customHeight="1" x14ac:dyDescent="0.3">
      <c r="A75" s="660" t="s">
        <v>538</v>
      </c>
      <c r="B75" s="661" t="s">
        <v>539</v>
      </c>
      <c r="C75" s="662" t="s">
        <v>544</v>
      </c>
      <c r="D75" s="663" t="s">
        <v>993</v>
      </c>
      <c r="E75" s="662" t="s">
        <v>561</v>
      </c>
      <c r="F75" s="663" t="s">
        <v>998</v>
      </c>
      <c r="G75" s="662" t="s">
        <v>786</v>
      </c>
      <c r="H75" s="662" t="s">
        <v>805</v>
      </c>
      <c r="I75" s="662" t="s">
        <v>806</v>
      </c>
      <c r="J75" s="662" t="s">
        <v>807</v>
      </c>
      <c r="K75" s="662" t="s">
        <v>808</v>
      </c>
      <c r="L75" s="664">
        <v>91.169999999999987</v>
      </c>
      <c r="M75" s="664">
        <v>1</v>
      </c>
      <c r="N75" s="665">
        <v>91.169999999999987</v>
      </c>
    </row>
    <row r="76" spans="1:14" ht="14.4" customHeight="1" x14ac:dyDescent="0.3">
      <c r="A76" s="660" t="s">
        <v>538</v>
      </c>
      <c r="B76" s="661" t="s">
        <v>539</v>
      </c>
      <c r="C76" s="662" t="s">
        <v>544</v>
      </c>
      <c r="D76" s="663" t="s">
        <v>993</v>
      </c>
      <c r="E76" s="662" t="s">
        <v>561</v>
      </c>
      <c r="F76" s="663" t="s">
        <v>998</v>
      </c>
      <c r="G76" s="662" t="s">
        <v>786</v>
      </c>
      <c r="H76" s="662" t="s">
        <v>809</v>
      </c>
      <c r="I76" s="662" t="s">
        <v>810</v>
      </c>
      <c r="J76" s="662" t="s">
        <v>811</v>
      </c>
      <c r="K76" s="662" t="s">
        <v>812</v>
      </c>
      <c r="L76" s="664">
        <v>97.570003502553803</v>
      </c>
      <c r="M76" s="664">
        <v>2</v>
      </c>
      <c r="N76" s="665">
        <v>195.14000700510761</v>
      </c>
    </row>
    <row r="77" spans="1:14" ht="14.4" customHeight="1" x14ac:dyDescent="0.3">
      <c r="A77" s="660" t="s">
        <v>538</v>
      </c>
      <c r="B77" s="661" t="s">
        <v>539</v>
      </c>
      <c r="C77" s="662" t="s">
        <v>544</v>
      </c>
      <c r="D77" s="663" t="s">
        <v>993</v>
      </c>
      <c r="E77" s="662" t="s">
        <v>561</v>
      </c>
      <c r="F77" s="663" t="s">
        <v>998</v>
      </c>
      <c r="G77" s="662" t="s">
        <v>786</v>
      </c>
      <c r="H77" s="662" t="s">
        <v>813</v>
      </c>
      <c r="I77" s="662" t="s">
        <v>813</v>
      </c>
      <c r="J77" s="662" t="s">
        <v>814</v>
      </c>
      <c r="K77" s="662" t="s">
        <v>815</v>
      </c>
      <c r="L77" s="664">
        <v>49.82997570871958</v>
      </c>
      <c r="M77" s="664">
        <v>6</v>
      </c>
      <c r="N77" s="665">
        <v>298.97985425231747</v>
      </c>
    </row>
    <row r="78" spans="1:14" ht="14.4" customHeight="1" x14ac:dyDescent="0.3">
      <c r="A78" s="660" t="s">
        <v>538</v>
      </c>
      <c r="B78" s="661" t="s">
        <v>539</v>
      </c>
      <c r="C78" s="662" t="s">
        <v>544</v>
      </c>
      <c r="D78" s="663" t="s">
        <v>993</v>
      </c>
      <c r="E78" s="662" t="s">
        <v>816</v>
      </c>
      <c r="F78" s="663" t="s">
        <v>999</v>
      </c>
      <c r="G78" s="662" t="s">
        <v>570</v>
      </c>
      <c r="H78" s="662" t="s">
        <v>817</v>
      </c>
      <c r="I78" s="662" t="s">
        <v>818</v>
      </c>
      <c r="J78" s="662" t="s">
        <v>819</v>
      </c>
      <c r="K78" s="662" t="s">
        <v>820</v>
      </c>
      <c r="L78" s="664">
        <v>40.659999999999997</v>
      </c>
      <c r="M78" s="664">
        <v>4</v>
      </c>
      <c r="N78" s="665">
        <v>162.63999999999999</v>
      </c>
    </row>
    <row r="79" spans="1:14" ht="14.4" customHeight="1" x14ac:dyDescent="0.3">
      <c r="A79" s="660" t="s">
        <v>538</v>
      </c>
      <c r="B79" s="661" t="s">
        <v>539</v>
      </c>
      <c r="C79" s="662" t="s">
        <v>544</v>
      </c>
      <c r="D79" s="663" t="s">
        <v>993</v>
      </c>
      <c r="E79" s="662" t="s">
        <v>816</v>
      </c>
      <c r="F79" s="663" t="s">
        <v>999</v>
      </c>
      <c r="G79" s="662" t="s">
        <v>570</v>
      </c>
      <c r="H79" s="662" t="s">
        <v>821</v>
      </c>
      <c r="I79" s="662" t="s">
        <v>822</v>
      </c>
      <c r="J79" s="662" t="s">
        <v>823</v>
      </c>
      <c r="K79" s="662" t="s">
        <v>824</v>
      </c>
      <c r="L79" s="664">
        <v>66.129999999999967</v>
      </c>
      <c r="M79" s="664">
        <v>1</v>
      </c>
      <c r="N79" s="665">
        <v>66.129999999999967</v>
      </c>
    </row>
    <row r="80" spans="1:14" ht="14.4" customHeight="1" x14ac:dyDescent="0.3">
      <c r="A80" s="660" t="s">
        <v>538</v>
      </c>
      <c r="B80" s="661" t="s">
        <v>539</v>
      </c>
      <c r="C80" s="662" t="s">
        <v>544</v>
      </c>
      <c r="D80" s="663" t="s">
        <v>993</v>
      </c>
      <c r="E80" s="662" t="s">
        <v>816</v>
      </c>
      <c r="F80" s="663" t="s">
        <v>999</v>
      </c>
      <c r="G80" s="662" t="s">
        <v>570</v>
      </c>
      <c r="H80" s="662" t="s">
        <v>825</v>
      </c>
      <c r="I80" s="662" t="s">
        <v>826</v>
      </c>
      <c r="J80" s="662" t="s">
        <v>827</v>
      </c>
      <c r="K80" s="662" t="s">
        <v>828</v>
      </c>
      <c r="L80" s="664">
        <v>86.745000000000005</v>
      </c>
      <c r="M80" s="664">
        <v>2</v>
      </c>
      <c r="N80" s="665">
        <v>173.49</v>
      </c>
    </row>
    <row r="81" spans="1:14" ht="14.4" customHeight="1" x14ac:dyDescent="0.3">
      <c r="A81" s="660" t="s">
        <v>538</v>
      </c>
      <c r="B81" s="661" t="s">
        <v>539</v>
      </c>
      <c r="C81" s="662" t="s">
        <v>544</v>
      </c>
      <c r="D81" s="663" t="s">
        <v>993</v>
      </c>
      <c r="E81" s="662" t="s">
        <v>816</v>
      </c>
      <c r="F81" s="663" t="s">
        <v>999</v>
      </c>
      <c r="G81" s="662" t="s">
        <v>570</v>
      </c>
      <c r="H81" s="662" t="s">
        <v>829</v>
      </c>
      <c r="I81" s="662" t="s">
        <v>830</v>
      </c>
      <c r="J81" s="662" t="s">
        <v>831</v>
      </c>
      <c r="K81" s="662" t="s">
        <v>832</v>
      </c>
      <c r="L81" s="664">
        <v>105.25000000000003</v>
      </c>
      <c r="M81" s="664">
        <v>2</v>
      </c>
      <c r="N81" s="665">
        <v>210.50000000000006</v>
      </c>
    </row>
    <row r="82" spans="1:14" ht="14.4" customHeight="1" x14ac:dyDescent="0.3">
      <c r="A82" s="660" t="s">
        <v>538</v>
      </c>
      <c r="B82" s="661" t="s">
        <v>539</v>
      </c>
      <c r="C82" s="662" t="s">
        <v>544</v>
      </c>
      <c r="D82" s="663" t="s">
        <v>993</v>
      </c>
      <c r="E82" s="662" t="s">
        <v>816</v>
      </c>
      <c r="F82" s="663" t="s">
        <v>999</v>
      </c>
      <c r="G82" s="662" t="s">
        <v>786</v>
      </c>
      <c r="H82" s="662" t="s">
        <v>833</v>
      </c>
      <c r="I82" s="662" t="s">
        <v>834</v>
      </c>
      <c r="J82" s="662" t="s">
        <v>835</v>
      </c>
      <c r="K82" s="662" t="s">
        <v>836</v>
      </c>
      <c r="L82" s="664">
        <v>166.81999999999991</v>
      </c>
      <c r="M82" s="664">
        <v>1</v>
      </c>
      <c r="N82" s="665">
        <v>166.81999999999991</v>
      </c>
    </row>
    <row r="83" spans="1:14" ht="14.4" customHeight="1" x14ac:dyDescent="0.3">
      <c r="A83" s="660" t="s">
        <v>538</v>
      </c>
      <c r="B83" s="661" t="s">
        <v>539</v>
      </c>
      <c r="C83" s="662" t="s">
        <v>544</v>
      </c>
      <c r="D83" s="663" t="s">
        <v>993</v>
      </c>
      <c r="E83" s="662" t="s">
        <v>837</v>
      </c>
      <c r="F83" s="663" t="s">
        <v>1000</v>
      </c>
      <c r="G83" s="662" t="s">
        <v>570</v>
      </c>
      <c r="H83" s="662" t="s">
        <v>838</v>
      </c>
      <c r="I83" s="662" t="s">
        <v>839</v>
      </c>
      <c r="J83" s="662" t="s">
        <v>840</v>
      </c>
      <c r="K83" s="662" t="s">
        <v>841</v>
      </c>
      <c r="L83" s="664">
        <v>101.51000000000003</v>
      </c>
      <c r="M83" s="664">
        <v>2</v>
      </c>
      <c r="N83" s="665">
        <v>203.02000000000007</v>
      </c>
    </row>
    <row r="84" spans="1:14" ht="14.4" customHeight="1" x14ac:dyDescent="0.3">
      <c r="A84" s="660" t="s">
        <v>538</v>
      </c>
      <c r="B84" s="661" t="s">
        <v>539</v>
      </c>
      <c r="C84" s="662" t="s">
        <v>549</v>
      </c>
      <c r="D84" s="663" t="s">
        <v>994</v>
      </c>
      <c r="E84" s="662" t="s">
        <v>561</v>
      </c>
      <c r="F84" s="663" t="s">
        <v>998</v>
      </c>
      <c r="G84" s="662" t="s">
        <v>570</v>
      </c>
      <c r="H84" s="662" t="s">
        <v>842</v>
      </c>
      <c r="I84" s="662" t="s">
        <v>842</v>
      </c>
      <c r="J84" s="662" t="s">
        <v>843</v>
      </c>
      <c r="K84" s="662" t="s">
        <v>844</v>
      </c>
      <c r="L84" s="664">
        <v>179.39976669820723</v>
      </c>
      <c r="M84" s="664">
        <v>17</v>
      </c>
      <c r="N84" s="665">
        <v>3049.7960338695229</v>
      </c>
    </row>
    <row r="85" spans="1:14" ht="14.4" customHeight="1" x14ac:dyDescent="0.3">
      <c r="A85" s="660" t="s">
        <v>538</v>
      </c>
      <c r="B85" s="661" t="s">
        <v>539</v>
      </c>
      <c r="C85" s="662" t="s">
        <v>549</v>
      </c>
      <c r="D85" s="663" t="s">
        <v>994</v>
      </c>
      <c r="E85" s="662" t="s">
        <v>561</v>
      </c>
      <c r="F85" s="663" t="s">
        <v>998</v>
      </c>
      <c r="G85" s="662" t="s">
        <v>570</v>
      </c>
      <c r="H85" s="662" t="s">
        <v>845</v>
      </c>
      <c r="I85" s="662" t="s">
        <v>845</v>
      </c>
      <c r="J85" s="662" t="s">
        <v>846</v>
      </c>
      <c r="K85" s="662" t="s">
        <v>847</v>
      </c>
      <c r="L85" s="664">
        <v>149.5</v>
      </c>
      <c r="M85" s="664">
        <v>0.1</v>
      </c>
      <c r="N85" s="665">
        <v>14.950000000000001</v>
      </c>
    </row>
    <row r="86" spans="1:14" ht="14.4" customHeight="1" x14ac:dyDescent="0.3">
      <c r="A86" s="660" t="s">
        <v>538</v>
      </c>
      <c r="B86" s="661" t="s">
        <v>539</v>
      </c>
      <c r="C86" s="662" t="s">
        <v>549</v>
      </c>
      <c r="D86" s="663" t="s">
        <v>994</v>
      </c>
      <c r="E86" s="662" t="s">
        <v>561</v>
      </c>
      <c r="F86" s="663" t="s">
        <v>998</v>
      </c>
      <c r="G86" s="662" t="s">
        <v>570</v>
      </c>
      <c r="H86" s="662" t="s">
        <v>848</v>
      </c>
      <c r="I86" s="662" t="s">
        <v>848</v>
      </c>
      <c r="J86" s="662" t="s">
        <v>843</v>
      </c>
      <c r="K86" s="662" t="s">
        <v>849</v>
      </c>
      <c r="L86" s="664">
        <v>97.18</v>
      </c>
      <c r="M86" s="664">
        <v>11</v>
      </c>
      <c r="N86" s="665">
        <v>1068.98</v>
      </c>
    </row>
    <row r="87" spans="1:14" ht="14.4" customHeight="1" x14ac:dyDescent="0.3">
      <c r="A87" s="660" t="s">
        <v>538</v>
      </c>
      <c r="B87" s="661" t="s">
        <v>539</v>
      </c>
      <c r="C87" s="662" t="s">
        <v>549</v>
      </c>
      <c r="D87" s="663" t="s">
        <v>994</v>
      </c>
      <c r="E87" s="662" t="s">
        <v>561</v>
      </c>
      <c r="F87" s="663" t="s">
        <v>998</v>
      </c>
      <c r="G87" s="662" t="s">
        <v>570</v>
      </c>
      <c r="H87" s="662" t="s">
        <v>575</v>
      </c>
      <c r="I87" s="662" t="s">
        <v>576</v>
      </c>
      <c r="J87" s="662" t="s">
        <v>577</v>
      </c>
      <c r="K87" s="662" t="s">
        <v>578</v>
      </c>
      <c r="L87" s="664">
        <v>87.779833755896732</v>
      </c>
      <c r="M87" s="664">
        <v>4</v>
      </c>
      <c r="N87" s="665">
        <v>351.11933502358693</v>
      </c>
    </row>
    <row r="88" spans="1:14" ht="14.4" customHeight="1" x14ac:dyDescent="0.3">
      <c r="A88" s="660" t="s">
        <v>538</v>
      </c>
      <c r="B88" s="661" t="s">
        <v>539</v>
      </c>
      <c r="C88" s="662" t="s">
        <v>549</v>
      </c>
      <c r="D88" s="663" t="s">
        <v>994</v>
      </c>
      <c r="E88" s="662" t="s">
        <v>561</v>
      </c>
      <c r="F88" s="663" t="s">
        <v>998</v>
      </c>
      <c r="G88" s="662" t="s">
        <v>570</v>
      </c>
      <c r="H88" s="662" t="s">
        <v>850</v>
      </c>
      <c r="I88" s="662" t="s">
        <v>851</v>
      </c>
      <c r="J88" s="662" t="s">
        <v>852</v>
      </c>
      <c r="K88" s="662" t="s">
        <v>853</v>
      </c>
      <c r="L88" s="664">
        <v>170.45</v>
      </c>
      <c r="M88" s="664">
        <v>1</v>
      </c>
      <c r="N88" s="665">
        <v>170.45</v>
      </c>
    </row>
    <row r="89" spans="1:14" ht="14.4" customHeight="1" x14ac:dyDescent="0.3">
      <c r="A89" s="660" t="s">
        <v>538</v>
      </c>
      <c r="B89" s="661" t="s">
        <v>539</v>
      </c>
      <c r="C89" s="662" t="s">
        <v>549</v>
      </c>
      <c r="D89" s="663" t="s">
        <v>994</v>
      </c>
      <c r="E89" s="662" t="s">
        <v>561</v>
      </c>
      <c r="F89" s="663" t="s">
        <v>998</v>
      </c>
      <c r="G89" s="662" t="s">
        <v>570</v>
      </c>
      <c r="H89" s="662" t="s">
        <v>854</v>
      </c>
      <c r="I89" s="662" t="s">
        <v>855</v>
      </c>
      <c r="J89" s="662" t="s">
        <v>856</v>
      </c>
      <c r="K89" s="662" t="s">
        <v>857</v>
      </c>
      <c r="L89" s="664">
        <v>100.26615885979496</v>
      </c>
      <c r="M89" s="664">
        <v>40</v>
      </c>
      <c r="N89" s="665">
        <v>4010.646354391798</v>
      </c>
    </row>
    <row r="90" spans="1:14" ht="14.4" customHeight="1" x14ac:dyDescent="0.3">
      <c r="A90" s="660" t="s">
        <v>538</v>
      </c>
      <c r="B90" s="661" t="s">
        <v>539</v>
      </c>
      <c r="C90" s="662" t="s">
        <v>549</v>
      </c>
      <c r="D90" s="663" t="s">
        <v>994</v>
      </c>
      <c r="E90" s="662" t="s">
        <v>561</v>
      </c>
      <c r="F90" s="663" t="s">
        <v>998</v>
      </c>
      <c r="G90" s="662" t="s">
        <v>570</v>
      </c>
      <c r="H90" s="662" t="s">
        <v>858</v>
      </c>
      <c r="I90" s="662" t="s">
        <v>859</v>
      </c>
      <c r="J90" s="662" t="s">
        <v>860</v>
      </c>
      <c r="K90" s="662" t="s">
        <v>861</v>
      </c>
      <c r="L90" s="664">
        <v>67.47</v>
      </c>
      <c r="M90" s="664">
        <v>10</v>
      </c>
      <c r="N90" s="665">
        <v>674.7</v>
      </c>
    </row>
    <row r="91" spans="1:14" ht="14.4" customHeight="1" x14ac:dyDescent="0.3">
      <c r="A91" s="660" t="s">
        <v>538</v>
      </c>
      <c r="B91" s="661" t="s">
        <v>539</v>
      </c>
      <c r="C91" s="662" t="s">
        <v>549</v>
      </c>
      <c r="D91" s="663" t="s">
        <v>994</v>
      </c>
      <c r="E91" s="662" t="s">
        <v>561</v>
      </c>
      <c r="F91" s="663" t="s">
        <v>998</v>
      </c>
      <c r="G91" s="662" t="s">
        <v>570</v>
      </c>
      <c r="H91" s="662" t="s">
        <v>862</v>
      </c>
      <c r="I91" s="662" t="s">
        <v>863</v>
      </c>
      <c r="J91" s="662" t="s">
        <v>864</v>
      </c>
      <c r="K91" s="662" t="s">
        <v>865</v>
      </c>
      <c r="L91" s="664">
        <v>29.010057592306708</v>
      </c>
      <c r="M91" s="664">
        <v>40</v>
      </c>
      <c r="N91" s="665">
        <v>1160.4023036922683</v>
      </c>
    </row>
    <row r="92" spans="1:14" ht="14.4" customHeight="1" x14ac:dyDescent="0.3">
      <c r="A92" s="660" t="s">
        <v>538</v>
      </c>
      <c r="B92" s="661" t="s">
        <v>539</v>
      </c>
      <c r="C92" s="662" t="s">
        <v>549</v>
      </c>
      <c r="D92" s="663" t="s">
        <v>994</v>
      </c>
      <c r="E92" s="662" t="s">
        <v>561</v>
      </c>
      <c r="F92" s="663" t="s">
        <v>998</v>
      </c>
      <c r="G92" s="662" t="s">
        <v>570</v>
      </c>
      <c r="H92" s="662" t="s">
        <v>866</v>
      </c>
      <c r="I92" s="662" t="s">
        <v>867</v>
      </c>
      <c r="J92" s="662" t="s">
        <v>868</v>
      </c>
      <c r="K92" s="662" t="s">
        <v>574</v>
      </c>
      <c r="L92" s="664">
        <v>42.080000000000005</v>
      </c>
      <c r="M92" s="664">
        <v>1</v>
      </c>
      <c r="N92" s="665">
        <v>42.080000000000005</v>
      </c>
    </row>
    <row r="93" spans="1:14" ht="14.4" customHeight="1" x14ac:dyDescent="0.3">
      <c r="A93" s="660" t="s">
        <v>538</v>
      </c>
      <c r="B93" s="661" t="s">
        <v>539</v>
      </c>
      <c r="C93" s="662" t="s">
        <v>549</v>
      </c>
      <c r="D93" s="663" t="s">
        <v>994</v>
      </c>
      <c r="E93" s="662" t="s">
        <v>561</v>
      </c>
      <c r="F93" s="663" t="s">
        <v>998</v>
      </c>
      <c r="G93" s="662" t="s">
        <v>570</v>
      </c>
      <c r="H93" s="662" t="s">
        <v>869</v>
      </c>
      <c r="I93" s="662" t="s">
        <v>869</v>
      </c>
      <c r="J93" s="662" t="s">
        <v>870</v>
      </c>
      <c r="K93" s="662" t="s">
        <v>871</v>
      </c>
      <c r="L93" s="664">
        <v>38.189999999999991</v>
      </c>
      <c r="M93" s="664">
        <v>2</v>
      </c>
      <c r="N93" s="665">
        <v>76.379999999999981</v>
      </c>
    </row>
    <row r="94" spans="1:14" ht="14.4" customHeight="1" x14ac:dyDescent="0.3">
      <c r="A94" s="660" t="s">
        <v>538</v>
      </c>
      <c r="B94" s="661" t="s">
        <v>539</v>
      </c>
      <c r="C94" s="662" t="s">
        <v>549</v>
      </c>
      <c r="D94" s="663" t="s">
        <v>994</v>
      </c>
      <c r="E94" s="662" t="s">
        <v>561</v>
      </c>
      <c r="F94" s="663" t="s">
        <v>998</v>
      </c>
      <c r="G94" s="662" t="s">
        <v>570</v>
      </c>
      <c r="H94" s="662" t="s">
        <v>872</v>
      </c>
      <c r="I94" s="662" t="s">
        <v>873</v>
      </c>
      <c r="J94" s="662" t="s">
        <v>718</v>
      </c>
      <c r="K94" s="662" t="s">
        <v>874</v>
      </c>
      <c r="L94" s="664">
        <v>55.52</v>
      </c>
      <c r="M94" s="664">
        <v>2</v>
      </c>
      <c r="N94" s="665">
        <v>111.04</v>
      </c>
    </row>
    <row r="95" spans="1:14" ht="14.4" customHeight="1" x14ac:dyDescent="0.3">
      <c r="A95" s="660" t="s">
        <v>538</v>
      </c>
      <c r="B95" s="661" t="s">
        <v>539</v>
      </c>
      <c r="C95" s="662" t="s">
        <v>549</v>
      </c>
      <c r="D95" s="663" t="s">
        <v>994</v>
      </c>
      <c r="E95" s="662" t="s">
        <v>561</v>
      </c>
      <c r="F95" s="663" t="s">
        <v>998</v>
      </c>
      <c r="G95" s="662" t="s">
        <v>570</v>
      </c>
      <c r="H95" s="662" t="s">
        <v>875</v>
      </c>
      <c r="I95" s="662" t="s">
        <v>876</v>
      </c>
      <c r="J95" s="662" t="s">
        <v>877</v>
      </c>
      <c r="K95" s="662" t="s">
        <v>878</v>
      </c>
      <c r="L95" s="664">
        <v>392.89032731644875</v>
      </c>
      <c r="M95" s="664">
        <v>6</v>
      </c>
      <c r="N95" s="665">
        <v>2357.3419638986925</v>
      </c>
    </row>
    <row r="96" spans="1:14" ht="14.4" customHeight="1" x14ac:dyDescent="0.3">
      <c r="A96" s="660" t="s">
        <v>538</v>
      </c>
      <c r="B96" s="661" t="s">
        <v>539</v>
      </c>
      <c r="C96" s="662" t="s">
        <v>549</v>
      </c>
      <c r="D96" s="663" t="s">
        <v>994</v>
      </c>
      <c r="E96" s="662" t="s">
        <v>561</v>
      </c>
      <c r="F96" s="663" t="s">
        <v>998</v>
      </c>
      <c r="G96" s="662" t="s">
        <v>570</v>
      </c>
      <c r="H96" s="662" t="s">
        <v>879</v>
      </c>
      <c r="I96" s="662" t="s">
        <v>880</v>
      </c>
      <c r="J96" s="662" t="s">
        <v>881</v>
      </c>
      <c r="K96" s="662" t="s">
        <v>882</v>
      </c>
      <c r="L96" s="664">
        <v>118.09</v>
      </c>
      <c r="M96" s="664">
        <v>1</v>
      </c>
      <c r="N96" s="665">
        <v>118.09</v>
      </c>
    </row>
    <row r="97" spans="1:14" ht="14.4" customHeight="1" x14ac:dyDescent="0.3">
      <c r="A97" s="660" t="s">
        <v>538</v>
      </c>
      <c r="B97" s="661" t="s">
        <v>539</v>
      </c>
      <c r="C97" s="662" t="s">
        <v>549</v>
      </c>
      <c r="D97" s="663" t="s">
        <v>994</v>
      </c>
      <c r="E97" s="662" t="s">
        <v>561</v>
      </c>
      <c r="F97" s="663" t="s">
        <v>998</v>
      </c>
      <c r="G97" s="662" t="s">
        <v>570</v>
      </c>
      <c r="H97" s="662" t="s">
        <v>883</v>
      </c>
      <c r="I97" s="662" t="s">
        <v>884</v>
      </c>
      <c r="J97" s="662" t="s">
        <v>885</v>
      </c>
      <c r="K97" s="662"/>
      <c r="L97" s="664">
        <v>138.18000000000004</v>
      </c>
      <c r="M97" s="664">
        <v>3</v>
      </c>
      <c r="N97" s="665">
        <v>414.54000000000008</v>
      </c>
    </row>
    <row r="98" spans="1:14" ht="14.4" customHeight="1" x14ac:dyDescent="0.3">
      <c r="A98" s="660" t="s">
        <v>538</v>
      </c>
      <c r="B98" s="661" t="s">
        <v>539</v>
      </c>
      <c r="C98" s="662" t="s">
        <v>549</v>
      </c>
      <c r="D98" s="663" t="s">
        <v>994</v>
      </c>
      <c r="E98" s="662" t="s">
        <v>561</v>
      </c>
      <c r="F98" s="663" t="s">
        <v>998</v>
      </c>
      <c r="G98" s="662" t="s">
        <v>570</v>
      </c>
      <c r="H98" s="662" t="s">
        <v>666</v>
      </c>
      <c r="I98" s="662" t="s">
        <v>667</v>
      </c>
      <c r="J98" s="662" t="s">
        <v>668</v>
      </c>
      <c r="K98" s="662" t="s">
        <v>669</v>
      </c>
      <c r="L98" s="664">
        <v>74.23</v>
      </c>
      <c r="M98" s="664">
        <v>2</v>
      </c>
      <c r="N98" s="665">
        <v>148.46</v>
      </c>
    </row>
    <row r="99" spans="1:14" ht="14.4" customHeight="1" x14ac:dyDescent="0.3">
      <c r="A99" s="660" t="s">
        <v>538</v>
      </c>
      <c r="B99" s="661" t="s">
        <v>539</v>
      </c>
      <c r="C99" s="662" t="s">
        <v>549</v>
      </c>
      <c r="D99" s="663" t="s">
        <v>994</v>
      </c>
      <c r="E99" s="662" t="s">
        <v>561</v>
      </c>
      <c r="F99" s="663" t="s">
        <v>998</v>
      </c>
      <c r="G99" s="662" t="s">
        <v>570</v>
      </c>
      <c r="H99" s="662" t="s">
        <v>886</v>
      </c>
      <c r="I99" s="662" t="s">
        <v>887</v>
      </c>
      <c r="J99" s="662" t="s">
        <v>888</v>
      </c>
      <c r="K99" s="662" t="s">
        <v>578</v>
      </c>
      <c r="L99" s="664">
        <v>123.794760708352</v>
      </c>
      <c r="M99" s="664">
        <v>2</v>
      </c>
      <c r="N99" s="665">
        <v>247.589521416704</v>
      </c>
    </row>
    <row r="100" spans="1:14" ht="14.4" customHeight="1" x14ac:dyDescent="0.3">
      <c r="A100" s="660" t="s">
        <v>538</v>
      </c>
      <c r="B100" s="661" t="s">
        <v>539</v>
      </c>
      <c r="C100" s="662" t="s">
        <v>549</v>
      </c>
      <c r="D100" s="663" t="s">
        <v>994</v>
      </c>
      <c r="E100" s="662" t="s">
        <v>561</v>
      </c>
      <c r="F100" s="663" t="s">
        <v>998</v>
      </c>
      <c r="G100" s="662" t="s">
        <v>570</v>
      </c>
      <c r="H100" s="662" t="s">
        <v>683</v>
      </c>
      <c r="I100" s="662" t="s">
        <v>684</v>
      </c>
      <c r="J100" s="662" t="s">
        <v>685</v>
      </c>
      <c r="K100" s="662" t="s">
        <v>686</v>
      </c>
      <c r="L100" s="664">
        <v>34.700000000000003</v>
      </c>
      <c r="M100" s="664">
        <v>1</v>
      </c>
      <c r="N100" s="665">
        <v>34.700000000000003</v>
      </c>
    </row>
    <row r="101" spans="1:14" ht="14.4" customHeight="1" x14ac:dyDescent="0.3">
      <c r="A101" s="660" t="s">
        <v>538</v>
      </c>
      <c r="B101" s="661" t="s">
        <v>539</v>
      </c>
      <c r="C101" s="662" t="s">
        <v>549</v>
      </c>
      <c r="D101" s="663" t="s">
        <v>994</v>
      </c>
      <c r="E101" s="662" t="s">
        <v>561</v>
      </c>
      <c r="F101" s="663" t="s">
        <v>998</v>
      </c>
      <c r="G101" s="662" t="s">
        <v>570</v>
      </c>
      <c r="H101" s="662" t="s">
        <v>687</v>
      </c>
      <c r="I101" s="662" t="s">
        <v>688</v>
      </c>
      <c r="J101" s="662" t="s">
        <v>689</v>
      </c>
      <c r="K101" s="662" t="s">
        <v>690</v>
      </c>
      <c r="L101" s="664">
        <v>147.91999999999999</v>
      </c>
      <c r="M101" s="664">
        <v>1</v>
      </c>
      <c r="N101" s="665">
        <v>147.91999999999999</v>
      </c>
    </row>
    <row r="102" spans="1:14" ht="14.4" customHeight="1" x14ac:dyDescent="0.3">
      <c r="A102" s="660" t="s">
        <v>538</v>
      </c>
      <c r="B102" s="661" t="s">
        <v>539</v>
      </c>
      <c r="C102" s="662" t="s">
        <v>549</v>
      </c>
      <c r="D102" s="663" t="s">
        <v>994</v>
      </c>
      <c r="E102" s="662" t="s">
        <v>561</v>
      </c>
      <c r="F102" s="663" t="s">
        <v>998</v>
      </c>
      <c r="G102" s="662" t="s">
        <v>570</v>
      </c>
      <c r="H102" s="662" t="s">
        <v>889</v>
      </c>
      <c r="I102" s="662" t="s">
        <v>890</v>
      </c>
      <c r="J102" s="662" t="s">
        <v>891</v>
      </c>
      <c r="K102" s="662" t="s">
        <v>892</v>
      </c>
      <c r="L102" s="664">
        <v>80.03</v>
      </c>
      <c r="M102" s="664">
        <v>1</v>
      </c>
      <c r="N102" s="665">
        <v>80.03</v>
      </c>
    </row>
    <row r="103" spans="1:14" ht="14.4" customHeight="1" x14ac:dyDescent="0.3">
      <c r="A103" s="660" t="s">
        <v>538</v>
      </c>
      <c r="B103" s="661" t="s">
        <v>539</v>
      </c>
      <c r="C103" s="662" t="s">
        <v>549</v>
      </c>
      <c r="D103" s="663" t="s">
        <v>994</v>
      </c>
      <c r="E103" s="662" t="s">
        <v>561</v>
      </c>
      <c r="F103" s="663" t="s">
        <v>998</v>
      </c>
      <c r="G103" s="662" t="s">
        <v>570</v>
      </c>
      <c r="H103" s="662" t="s">
        <v>893</v>
      </c>
      <c r="I103" s="662" t="s">
        <v>894</v>
      </c>
      <c r="J103" s="662" t="s">
        <v>895</v>
      </c>
      <c r="K103" s="662" t="s">
        <v>896</v>
      </c>
      <c r="L103" s="664">
        <v>38.94</v>
      </c>
      <c r="M103" s="664">
        <v>1</v>
      </c>
      <c r="N103" s="665">
        <v>38.94</v>
      </c>
    </row>
    <row r="104" spans="1:14" ht="14.4" customHeight="1" x14ac:dyDescent="0.3">
      <c r="A104" s="660" t="s">
        <v>538</v>
      </c>
      <c r="B104" s="661" t="s">
        <v>539</v>
      </c>
      <c r="C104" s="662" t="s">
        <v>549</v>
      </c>
      <c r="D104" s="663" t="s">
        <v>994</v>
      </c>
      <c r="E104" s="662" t="s">
        <v>561</v>
      </c>
      <c r="F104" s="663" t="s">
        <v>998</v>
      </c>
      <c r="G104" s="662" t="s">
        <v>570</v>
      </c>
      <c r="H104" s="662" t="s">
        <v>728</v>
      </c>
      <c r="I104" s="662" t="s">
        <v>729</v>
      </c>
      <c r="J104" s="662" t="s">
        <v>730</v>
      </c>
      <c r="K104" s="662"/>
      <c r="L104" s="664">
        <v>983.05870215719301</v>
      </c>
      <c r="M104" s="664">
        <v>1</v>
      </c>
      <c r="N104" s="665">
        <v>983.05870215719301</v>
      </c>
    </row>
    <row r="105" spans="1:14" ht="14.4" customHeight="1" x14ac:dyDescent="0.3">
      <c r="A105" s="660" t="s">
        <v>538</v>
      </c>
      <c r="B105" s="661" t="s">
        <v>539</v>
      </c>
      <c r="C105" s="662" t="s">
        <v>549</v>
      </c>
      <c r="D105" s="663" t="s">
        <v>994</v>
      </c>
      <c r="E105" s="662" t="s">
        <v>561</v>
      </c>
      <c r="F105" s="663" t="s">
        <v>998</v>
      </c>
      <c r="G105" s="662" t="s">
        <v>570</v>
      </c>
      <c r="H105" s="662" t="s">
        <v>897</v>
      </c>
      <c r="I105" s="662" t="s">
        <v>897</v>
      </c>
      <c r="J105" s="662" t="s">
        <v>898</v>
      </c>
      <c r="K105" s="662" t="s">
        <v>847</v>
      </c>
      <c r="L105" s="664">
        <v>382.61</v>
      </c>
      <c r="M105" s="664">
        <v>0.1</v>
      </c>
      <c r="N105" s="665">
        <v>38.261000000000003</v>
      </c>
    </row>
    <row r="106" spans="1:14" ht="14.4" customHeight="1" x14ac:dyDescent="0.3">
      <c r="A106" s="660" t="s">
        <v>538</v>
      </c>
      <c r="B106" s="661" t="s">
        <v>539</v>
      </c>
      <c r="C106" s="662" t="s">
        <v>549</v>
      </c>
      <c r="D106" s="663" t="s">
        <v>994</v>
      </c>
      <c r="E106" s="662" t="s">
        <v>561</v>
      </c>
      <c r="F106" s="663" t="s">
        <v>998</v>
      </c>
      <c r="G106" s="662" t="s">
        <v>570</v>
      </c>
      <c r="H106" s="662" t="s">
        <v>899</v>
      </c>
      <c r="I106" s="662" t="s">
        <v>900</v>
      </c>
      <c r="J106" s="662" t="s">
        <v>753</v>
      </c>
      <c r="K106" s="662" t="s">
        <v>901</v>
      </c>
      <c r="L106" s="664">
        <v>49.43</v>
      </c>
      <c r="M106" s="664">
        <v>6</v>
      </c>
      <c r="N106" s="665">
        <v>296.58</v>
      </c>
    </row>
    <row r="107" spans="1:14" ht="14.4" customHeight="1" x14ac:dyDescent="0.3">
      <c r="A107" s="660" t="s">
        <v>538</v>
      </c>
      <c r="B107" s="661" t="s">
        <v>539</v>
      </c>
      <c r="C107" s="662" t="s">
        <v>549</v>
      </c>
      <c r="D107" s="663" t="s">
        <v>994</v>
      </c>
      <c r="E107" s="662" t="s">
        <v>561</v>
      </c>
      <c r="F107" s="663" t="s">
        <v>998</v>
      </c>
      <c r="G107" s="662" t="s">
        <v>570</v>
      </c>
      <c r="H107" s="662" t="s">
        <v>902</v>
      </c>
      <c r="I107" s="662" t="s">
        <v>237</v>
      </c>
      <c r="J107" s="662" t="s">
        <v>903</v>
      </c>
      <c r="K107" s="662"/>
      <c r="L107" s="664">
        <v>96.284302142493473</v>
      </c>
      <c r="M107" s="664">
        <v>5</v>
      </c>
      <c r="N107" s="665">
        <v>481.42151071246735</v>
      </c>
    </row>
    <row r="108" spans="1:14" ht="14.4" customHeight="1" x14ac:dyDescent="0.3">
      <c r="A108" s="660" t="s">
        <v>538</v>
      </c>
      <c r="B108" s="661" t="s">
        <v>539</v>
      </c>
      <c r="C108" s="662" t="s">
        <v>549</v>
      </c>
      <c r="D108" s="663" t="s">
        <v>994</v>
      </c>
      <c r="E108" s="662" t="s">
        <v>561</v>
      </c>
      <c r="F108" s="663" t="s">
        <v>998</v>
      </c>
      <c r="G108" s="662" t="s">
        <v>570</v>
      </c>
      <c r="H108" s="662" t="s">
        <v>904</v>
      </c>
      <c r="I108" s="662" t="s">
        <v>905</v>
      </c>
      <c r="J108" s="662" t="s">
        <v>906</v>
      </c>
      <c r="K108" s="662" t="s">
        <v>907</v>
      </c>
      <c r="L108" s="664">
        <v>41.339999999999996</v>
      </c>
      <c r="M108" s="664">
        <v>7</v>
      </c>
      <c r="N108" s="665">
        <v>289.38</v>
      </c>
    </row>
    <row r="109" spans="1:14" ht="14.4" customHeight="1" x14ac:dyDescent="0.3">
      <c r="A109" s="660" t="s">
        <v>538</v>
      </c>
      <c r="B109" s="661" t="s">
        <v>539</v>
      </c>
      <c r="C109" s="662" t="s">
        <v>549</v>
      </c>
      <c r="D109" s="663" t="s">
        <v>994</v>
      </c>
      <c r="E109" s="662" t="s">
        <v>561</v>
      </c>
      <c r="F109" s="663" t="s">
        <v>998</v>
      </c>
      <c r="G109" s="662" t="s">
        <v>570</v>
      </c>
      <c r="H109" s="662" t="s">
        <v>908</v>
      </c>
      <c r="I109" s="662" t="s">
        <v>237</v>
      </c>
      <c r="J109" s="662" t="s">
        <v>909</v>
      </c>
      <c r="K109" s="662"/>
      <c r="L109" s="664">
        <v>407.39</v>
      </c>
      <c r="M109" s="664">
        <v>2</v>
      </c>
      <c r="N109" s="665">
        <v>814.78</v>
      </c>
    </row>
    <row r="110" spans="1:14" ht="14.4" customHeight="1" x14ac:dyDescent="0.3">
      <c r="A110" s="660" t="s">
        <v>538</v>
      </c>
      <c r="B110" s="661" t="s">
        <v>539</v>
      </c>
      <c r="C110" s="662" t="s">
        <v>549</v>
      </c>
      <c r="D110" s="663" t="s">
        <v>994</v>
      </c>
      <c r="E110" s="662" t="s">
        <v>561</v>
      </c>
      <c r="F110" s="663" t="s">
        <v>998</v>
      </c>
      <c r="G110" s="662" t="s">
        <v>786</v>
      </c>
      <c r="H110" s="662" t="s">
        <v>910</v>
      </c>
      <c r="I110" s="662" t="s">
        <v>911</v>
      </c>
      <c r="J110" s="662" t="s">
        <v>912</v>
      </c>
      <c r="K110" s="662" t="s">
        <v>913</v>
      </c>
      <c r="L110" s="664">
        <v>52.810000000000016</v>
      </c>
      <c r="M110" s="664">
        <v>1</v>
      </c>
      <c r="N110" s="665">
        <v>52.810000000000016</v>
      </c>
    </row>
    <row r="111" spans="1:14" ht="14.4" customHeight="1" x14ac:dyDescent="0.3">
      <c r="A111" s="660" t="s">
        <v>538</v>
      </c>
      <c r="B111" s="661" t="s">
        <v>539</v>
      </c>
      <c r="C111" s="662" t="s">
        <v>549</v>
      </c>
      <c r="D111" s="663" t="s">
        <v>994</v>
      </c>
      <c r="E111" s="662" t="s">
        <v>561</v>
      </c>
      <c r="F111" s="663" t="s">
        <v>998</v>
      </c>
      <c r="G111" s="662" t="s">
        <v>786</v>
      </c>
      <c r="H111" s="662" t="s">
        <v>801</v>
      </c>
      <c r="I111" s="662" t="s">
        <v>802</v>
      </c>
      <c r="J111" s="662" t="s">
        <v>803</v>
      </c>
      <c r="K111" s="662" t="s">
        <v>804</v>
      </c>
      <c r="L111" s="664">
        <v>67.55</v>
      </c>
      <c r="M111" s="664">
        <v>1</v>
      </c>
      <c r="N111" s="665">
        <v>67.55</v>
      </c>
    </row>
    <row r="112" spans="1:14" ht="14.4" customHeight="1" x14ac:dyDescent="0.3">
      <c r="A112" s="660" t="s">
        <v>538</v>
      </c>
      <c r="B112" s="661" t="s">
        <v>539</v>
      </c>
      <c r="C112" s="662" t="s">
        <v>549</v>
      </c>
      <c r="D112" s="663" t="s">
        <v>994</v>
      </c>
      <c r="E112" s="662" t="s">
        <v>561</v>
      </c>
      <c r="F112" s="663" t="s">
        <v>998</v>
      </c>
      <c r="G112" s="662" t="s">
        <v>786</v>
      </c>
      <c r="H112" s="662" t="s">
        <v>914</v>
      </c>
      <c r="I112" s="662" t="s">
        <v>915</v>
      </c>
      <c r="J112" s="662" t="s">
        <v>916</v>
      </c>
      <c r="K112" s="662" t="s">
        <v>917</v>
      </c>
      <c r="L112" s="664">
        <v>177.96986476788481</v>
      </c>
      <c r="M112" s="664">
        <v>1</v>
      </c>
      <c r="N112" s="665">
        <v>177.96986476788481</v>
      </c>
    </row>
    <row r="113" spans="1:14" ht="14.4" customHeight="1" x14ac:dyDescent="0.3">
      <c r="A113" s="660" t="s">
        <v>538</v>
      </c>
      <c r="B113" s="661" t="s">
        <v>539</v>
      </c>
      <c r="C113" s="662" t="s">
        <v>552</v>
      </c>
      <c r="D113" s="663" t="s">
        <v>995</v>
      </c>
      <c r="E113" s="662" t="s">
        <v>561</v>
      </c>
      <c r="F113" s="663" t="s">
        <v>998</v>
      </c>
      <c r="G113" s="662" t="s">
        <v>570</v>
      </c>
      <c r="H113" s="662" t="s">
        <v>842</v>
      </c>
      <c r="I113" s="662" t="s">
        <v>842</v>
      </c>
      <c r="J113" s="662" t="s">
        <v>843</v>
      </c>
      <c r="K113" s="662" t="s">
        <v>844</v>
      </c>
      <c r="L113" s="664">
        <v>179.39999999999998</v>
      </c>
      <c r="M113" s="664">
        <v>1</v>
      </c>
      <c r="N113" s="665">
        <v>179.39999999999998</v>
      </c>
    </row>
    <row r="114" spans="1:14" ht="14.4" customHeight="1" x14ac:dyDescent="0.3">
      <c r="A114" s="660" t="s">
        <v>538</v>
      </c>
      <c r="B114" s="661" t="s">
        <v>539</v>
      </c>
      <c r="C114" s="662" t="s">
        <v>552</v>
      </c>
      <c r="D114" s="663" t="s">
        <v>995</v>
      </c>
      <c r="E114" s="662" t="s">
        <v>561</v>
      </c>
      <c r="F114" s="663" t="s">
        <v>998</v>
      </c>
      <c r="G114" s="662" t="s">
        <v>570</v>
      </c>
      <c r="H114" s="662" t="s">
        <v>706</v>
      </c>
      <c r="I114" s="662" t="s">
        <v>707</v>
      </c>
      <c r="J114" s="662" t="s">
        <v>708</v>
      </c>
      <c r="K114" s="662" t="s">
        <v>709</v>
      </c>
      <c r="L114" s="664">
        <v>67.390088041034147</v>
      </c>
      <c r="M114" s="664">
        <v>1</v>
      </c>
      <c r="N114" s="665">
        <v>67.390088041034147</v>
      </c>
    </row>
    <row r="115" spans="1:14" ht="14.4" customHeight="1" x14ac:dyDescent="0.3">
      <c r="A115" s="660" t="s">
        <v>538</v>
      </c>
      <c r="B115" s="661" t="s">
        <v>539</v>
      </c>
      <c r="C115" s="662" t="s">
        <v>552</v>
      </c>
      <c r="D115" s="663" t="s">
        <v>995</v>
      </c>
      <c r="E115" s="662" t="s">
        <v>561</v>
      </c>
      <c r="F115" s="663" t="s">
        <v>998</v>
      </c>
      <c r="G115" s="662" t="s">
        <v>570</v>
      </c>
      <c r="H115" s="662" t="s">
        <v>918</v>
      </c>
      <c r="I115" s="662" t="s">
        <v>237</v>
      </c>
      <c r="J115" s="662" t="s">
        <v>919</v>
      </c>
      <c r="K115" s="662" t="s">
        <v>920</v>
      </c>
      <c r="L115" s="664">
        <v>75.019937991689972</v>
      </c>
      <c r="M115" s="664">
        <v>1</v>
      </c>
      <c r="N115" s="665">
        <v>75.019937991689972</v>
      </c>
    </row>
    <row r="116" spans="1:14" ht="14.4" customHeight="1" x14ac:dyDescent="0.3">
      <c r="A116" s="660" t="s">
        <v>538</v>
      </c>
      <c r="B116" s="661" t="s">
        <v>539</v>
      </c>
      <c r="C116" s="662" t="s">
        <v>552</v>
      </c>
      <c r="D116" s="663" t="s">
        <v>995</v>
      </c>
      <c r="E116" s="662" t="s">
        <v>561</v>
      </c>
      <c r="F116" s="663" t="s">
        <v>998</v>
      </c>
      <c r="G116" s="662" t="s">
        <v>570</v>
      </c>
      <c r="H116" s="662" t="s">
        <v>921</v>
      </c>
      <c r="I116" s="662" t="s">
        <v>237</v>
      </c>
      <c r="J116" s="662" t="s">
        <v>922</v>
      </c>
      <c r="K116" s="662" t="s">
        <v>923</v>
      </c>
      <c r="L116" s="664">
        <v>85.873632568194211</v>
      </c>
      <c r="M116" s="664">
        <v>1</v>
      </c>
      <c r="N116" s="665">
        <v>85.873632568194211</v>
      </c>
    </row>
    <row r="117" spans="1:14" ht="14.4" customHeight="1" x14ac:dyDescent="0.3">
      <c r="A117" s="660" t="s">
        <v>538</v>
      </c>
      <c r="B117" s="661" t="s">
        <v>539</v>
      </c>
      <c r="C117" s="662" t="s">
        <v>555</v>
      </c>
      <c r="D117" s="663" t="s">
        <v>996</v>
      </c>
      <c r="E117" s="662" t="s">
        <v>561</v>
      </c>
      <c r="F117" s="663" t="s">
        <v>998</v>
      </c>
      <c r="G117" s="662" t="s">
        <v>570</v>
      </c>
      <c r="H117" s="662" t="s">
        <v>842</v>
      </c>
      <c r="I117" s="662" t="s">
        <v>842</v>
      </c>
      <c r="J117" s="662" t="s">
        <v>843</v>
      </c>
      <c r="K117" s="662" t="s">
        <v>844</v>
      </c>
      <c r="L117" s="664">
        <v>179.39999999999998</v>
      </c>
      <c r="M117" s="664">
        <v>-3</v>
      </c>
      <c r="N117" s="665">
        <v>-538.19999999999993</v>
      </c>
    </row>
    <row r="118" spans="1:14" ht="14.4" customHeight="1" x14ac:dyDescent="0.3">
      <c r="A118" s="660" t="s">
        <v>538</v>
      </c>
      <c r="B118" s="661" t="s">
        <v>539</v>
      </c>
      <c r="C118" s="662" t="s">
        <v>555</v>
      </c>
      <c r="D118" s="663" t="s">
        <v>996</v>
      </c>
      <c r="E118" s="662" t="s">
        <v>561</v>
      </c>
      <c r="F118" s="663" t="s">
        <v>998</v>
      </c>
      <c r="G118" s="662" t="s">
        <v>570</v>
      </c>
      <c r="H118" s="662" t="s">
        <v>924</v>
      </c>
      <c r="I118" s="662" t="s">
        <v>924</v>
      </c>
      <c r="J118" s="662" t="s">
        <v>925</v>
      </c>
      <c r="K118" s="662" t="s">
        <v>847</v>
      </c>
      <c r="L118" s="664">
        <v>181.59</v>
      </c>
      <c r="M118" s="664">
        <v>0.4</v>
      </c>
      <c r="N118" s="665">
        <v>72.63600000000001</v>
      </c>
    </row>
    <row r="119" spans="1:14" ht="14.4" customHeight="1" x14ac:dyDescent="0.3">
      <c r="A119" s="660" t="s">
        <v>538</v>
      </c>
      <c r="B119" s="661" t="s">
        <v>539</v>
      </c>
      <c r="C119" s="662" t="s">
        <v>555</v>
      </c>
      <c r="D119" s="663" t="s">
        <v>996</v>
      </c>
      <c r="E119" s="662" t="s">
        <v>561</v>
      </c>
      <c r="F119" s="663" t="s">
        <v>998</v>
      </c>
      <c r="G119" s="662" t="s">
        <v>570</v>
      </c>
      <c r="H119" s="662" t="s">
        <v>848</v>
      </c>
      <c r="I119" s="662" t="s">
        <v>848</v>
      </c>
      <c r="J119" s="662" t="s">
        <v>843</v>
      </c>
      <c r="K119" s="662" t="s">
        <v>849</v>
      </c>
      <c r="L119" s="664">
        <v>97.180000000000021</v>
      </c>
      <c r="M119" s="664">
        <v>27</v>
      </c>
      <c r="N119" s="665">
        <v>2623.8600000000006</v>
      </c>
    </row>
    <row r="120" spans="1:14" ht="14.4" customHeight="1" x14ac:dyDescent="0.3">
      <c r="A120" s="660" t="s">
        <v>538</v>
      </c>
      <c r="B120" s="661" t="s">
        <v>539</v>
      </c>
      <c r="C120" s="662" t="s">
        <v>555</v>
      </c>
      <c r="D120" s="663" t="s">
        <v>996</v>
      </c>
      <c r="E120" s="662" t="s">
        <v>561</v>
      </c>
      <c r="F120" s="663" t="s">
        <v>998</v>
      </c>
      <c r="G120" s="662" t="s">
        <v>570</v>
      </c>
      <c r="H120" s="662" t="s">
        <v>926</v>
      </c>
      <c r="I120" s="662" t="s">
        <v>926</v>
      </c>
      <c r="J120" s="662" t="s">
        <v>843</v>
      </c>
      <c r="K120" s="662" t="s">
        <v>927</v>
      </c>
      <c r="L120" s="664">
        <v>97.749865501467937</v>
      </c>
      <c r="M120" s="664">
        <v>24</v>
      </c>
      <c r="N120" s="665">
        <v>2345.9967720352306</v>
      </c>
    </row>
    <row r="121" spans="1:14" ht="14.4" customHeight="1" x14ac:dyDescent="0.3">
      <c r="A121" s="660" t="s">
        <v>538</v>
      </c>
      <c r="B121" s="661" t="s">
        <v>539</v>
      </c>
      <c r="C121" s="662" t="s">
        <v>555</v>
      </c>
      <c r="D121" s="663" t="s">
        <v>996</v>
      </c>
      <c r="E121" s="662" t="s">
        <v>561</v>
      </c>
      <c r="F121" s="663" t="s">
        <v>998</v>
      </c>
      <c r="G121" s="662" t="s">
        <v>570</v>
      </c>
      <c r="H121" s="662" t="s">
        <v>575</v>
      </c>
      <c r="I121" s="662" t="s">
        <v>576</v>
      </c>
      <c r="J121" s="662" t="s">
        <v>577</v>
      </c>
      <c r="K121" s="662" t="s">
        <v>578</v>
      </c>
      <c r="L121" s="664">
        <v>87.864999999999981</v>
      </c>
      <c r="M121" s="664">
        <v>4</v>
      </c>
      <c r="N121" s="665">
        <v>351.45999999999992</v>
      </c>
    </row>
    <row r="122" spans="1:14" ht="14.4" customHeight="1" x14ac:dyDescent="0.3">
      <c r="A122" s="660" t="s">
        <v>538</v>
      </c>
      <c r="B122" s="661" t="s">
        <v>539</v>
      </c>
      <c r="C122" s="662" t="s">
        <v>555</v>
      </c>
      <c r="D122" s="663" t="s">
        <v>996</v>
      </c>
      <c r="E122" s="662" t="s">
        <v>561</v>
      </c>
      <c r="F122" s="663" t="s">
        <v>998</v>
      </c>
      <c r="G122" s="662" t="s">
        <v>570</v>
      </c>
      <c r="H122" s="662" t="s">
        <v>866</v>
      </c>
      <c r="I122" s="662" t="s">
        <v>867</v>
      </c>
      <c r="J122" s="662" t="s">
        <v>868</v>
      </c>
      <c r="K122" s="662" t="s">
        <v>574</v>
      </c>
      <c r="L122" s="664">
        <v>42.053334338473292</v>
      </c>
      <c r="M122" s="664">
        <v>3</v>
      </c>
      <c r="N122" s="665">
        <v>126.16000301541987</v>
      </c>
    </row>
    <row r="123" spans="1:14" ht="14.4" customHeight="1" x14ac:dyDescent="0.3">
      <c r="A123" s="660" t="s">
        <v>538</v>
      </c>
      <c r="B123" s="661" t="s">
        <v>539</v>
      </c>
      <c r="C123" s="662" t="s">
        <v>555</v>
      </c>
      <c r="D123" s="663" t="s">
        <v>996</v>
      </c>
      <c r="E123" s="662" t="s">
        <v>561</v>
      </c>
      <c r="F123" s="663" t="s">
        <v>998</v>
      </c>
      <c r="G123" s="662" t="s">
        <v>570</v>
      </c>
      <c r="H123" s="662" t="s">
        <v>928</v>
      </c>
      <c r="I123" s="662" t="s">
        <v>929</v>
      </c>
      <c r="J123" s="662" t="s">
        <v>930</v>
      </c>
      <c r="K123" s="662" t="s">
        <v>931</v>
      </c>
      <c r="L123" s="664">
        <v>73.59</v>
      </c>
      <c r="M123" s="664">
        <v>1</v>
      </c>
      <c r="N123" s="665">
        <v>73.59</v>
      </c>
    </row>
    <row r="124" spans="1:14" ht="14.4" customHeight="1" x14ac:dyDescent="0.3">
      <c r="A124" s="660" t="s">
        <v>538</v>
      </c>
      <c r="B124" s="661" t="s">
        <v>539</v>
      </c>
      <c r="C124" s="662" t="s">
        <v>555</v>
      </c>
      <c r="D124" s="663" t="s">
        <v>996</v>
      </c>
      <c r="E124" s="662" t="s">
        <v>561</v>
      </c>
      <c r="F124" s="663" t="s">
        <v>998</v>
      </c>
      <c r="G124" s="662" t="s">
        <v>570</v>
      </c>
      <c r="H124" s="662" t="s">
        <v>932</v>
      </c>
      <c r="I124" s="662" t="s">
        <v>933</v>
      </c>
      <c r="J124" s="662" t="s">
        <v>934</v>
      </c>
      <c r="K124" s="662" t="s">
        <v>935</v>
      </c>
      <c r="L124" s="664">
        <v>77.150497291782102</v>
      </c>
      <c r="M124" s="664">
        <v>2</v>
      </c>
      <c r="N124" s="665">
        <v>154.3009945835642</v>
      </c>
    </row>
    <row r="125" spans="1:14" ht="14.4" customHeight="1" x14ac:dyDescent="0.3">
      <c r="A125" s="660" t="s">
        <v>538</v>
      </c>
      <c r="B125" s="661" t="s">
        <v>539</v>
      </c>
      <c r="C125" s="662" t="s">
        <v>555</v>
      </c>
      <c r="D125" s="663" t="s">
        <v>996</v>
      </c>
      <c r="E125" s="662" t="s">
        <v>561</v>
      </c>
      <c r="F125" s="663" t="s">
        <v>998</v>
      </c>
      <c r="G125" s="662" t="s">
        <v>570</v>
      </c>
      <c r="H125" s="662" t="s">
        <v>936</v>
      </c>
      <c r="I125" s="662" t="s">
        <v>937</v>
      </c>
      <c r="J125" s="662" t="s">
        <v>938</v>
      </c>
      <c r="K125" s="662" t="s">
        <v>939</v>
      </c>
      <c r="L125" s="664">
        <v>68.44</v>
      </c>
      <c r="M125" s="664">
        <v>10</v>
      </c>
      <c r="N125" s="665">
        <v>684.4</v>
      </c>
    </row>
    <row r="126" spans="1:14" ht="14.4" customHeight="1" x14ac:dyDescent="0.3">
      <c r="A126" s="660" t="s">
        <v>538</v>
      </c>
      <c r="B126" s="661" t="s">
        <v>539</v>
      </c>
      <c r="C126" s="662" t="s">
        <v>555</v>
      </c>
      <c r="D126" s="663" t="s">
        <v>996</v>
      </c>
      <c r="E126" s="662" t="s">
        <v>561</v>
      </c>
      <c r="F126" s="663" t="s">
        <v>998</v>
      </c>
      <c r="G126" s="662" t="s">
        <v>570</v>
      </c>
      <c r="H126" s="662" t="s">
        <v>940</v>
      </c>
      <c r="I126" s="662" t="s">
        <v>941</v>
      </c>
      <c r="J126" s="662" t="s">
        <v>942</v>
      </c>
      <c r="K126" s="662" t="s">
        <v>943</v>
      </c>
      <c r="L126" s="664">
        <v>42.01</v>
      </c>
      <c r="M126" s="664">
        <v>30</v>
      </c>
      <c r="N126" s="665">
        <v>1260.3</v>
      </c>
    </row>
    <row r="127" spans="1:14" ht="14.4" customHeight="1" x14ac:dyDescent="0.3">
      <c r="A127" s="660" t="s">
        <v>538</v>
      </c>
      <c r="B127" s="661" t="s">
        <v>539</v>
      </c>
      <c r="C127" s="662" t="s">
        <v>555</v>
      </c>
      <c r="D127" s="663" t="s">
        <v>996</v>
      </c>
      <c r="E127" s="662" t="s">
        <v>561</v>
      </c>
      <c r="F127" s="663" t="s">
        <v>998</v>
      </c>
      <c r="G127" s="662" t="s">
        <v>570</v>
      </c>
      <c r="H127" s="662" t="s">
        <v>944</v>
      </c>
      <c r="I127" s="662" t="s">
        <v>945</v>
      </c>
      <c r="J127" s="662" t="s">
        <v>946</v>
      </c>
      <c r="K127" s="662" t="s">
        <v>947</v>
      </c>
      <c r="L127" s="664">
        <v>45.780000000000008</v>
      </c>
      <c r="M127" s="664">
        <v>1</v>
      </c>
      <c r="N127" s="665">
        <v>45.780000000000008</v>
      </c>
    </row>
    <row r="128" spans="1:14" ht="14.4" customHeight="1" x14ac:dyDescent="0.3">
      <c r="A128" s="660" t="s">
        <v>538</v>
      </c>
      <c r="B128" s="661" t="s">
        <v>539</v>
      </c>
      <c r="C128" s="662" t="s">
        <v>555</v>
      </c>
      <c r="D128" s="663" t="s">
        <v>996</v>
      </c>
      <c r="E128" s="662" t="s">
        <v>561</v>
      </c>
      <c r="F128" s="663" t="s">
        <v>998</v>
      </c>
      <c r="G128" s="662" t="s">
        <v>570</v>
      </c>
      <c r="H128" s="662" t="s">
        <v>658</v>
      </c>
      <c r="I128" s="662" t="s">
        <v>237</v>
      </c>
      <c r="J128" s="662" t="s">
        <v>659</v>
      </c>
      <c r="K128" s="662"/>
      <c r="L128" s="664">
        <v>42.614013031135798</v>
      </c>
      <c r="M128" s="664">
        <v>15</v>
      </c>
      <c r="N128" s="665">
        <v>639.21019546703701</v>
      </c>
    </row>
    <row r="129" spans="1:14" ht="14.4" customHeight="1" x14ac:dyDescent="0.3">
      <c r="A129" s="660" t="s">
        <v>538</v>
      </c>
      <c r="B129" s="661" t="s">
        <v>539</v>
      </c>
      <c r="C129" s="662" t="s">
        <v>555</v>
      </c>
      <c r="D129" s="663" t="s">
        <v>996</v>
      </c>
      <c r="E129" s="662" t="s">
        <v>561</v>
      </c>
      <c r="F129" s="663" t="s">
        <v>998</v>
      </c>
      <c r="G129" s="662" t="s">
        <v>570</v>
      </c>
      <c r="H129" s="662" t="s">
        <v>883</v>
      </c>
      <c r="I129" s="662" t="s">
        <v>884</v>
      </c>
      <c r="J129" s="662" t="s">
        <v>885</v>
      </c>
      <c r="K129" s="662"/>
      <c r="L129" s="664">
        <v>138.17999999999998</v>
      </c>
      <c r="M129" s="664">
        <v>3</v>
      </c>
      <c r="N129" s="665">
        <v>414.53999999999996</v>
      </c>
    </row>
    <row r="130" spans="1:14" ht="14.4" customHeight="1" x14ac:dyDescent="0.3">
      <c r="A130" s="660" t="s">
        <v>538</v>
      </c>
      <c r="B130" s="661" t="s">
        <v>539</v>
      </c>
      <c r="C130" s="662" t="s">
        <v>555</v>
      </c>
      <c r="D130" s="663" t="s">
        <v>996</v>
      </c>
      <c r="E130" s="662" t="s">
        <v>561</v>
      </c>
      <c r="F130" s="663" t="s">
        <v>998</v>
      </c>
      <c r="G130" s="662" t="s">
        <v>570</v>
      </c>
      <c r="H130" s="662" t="s">
        <v>666</v>
      </c>
      <c r="I130" s="662" t="s">
        <v>667</v>
      </c>
      <c r="J130" s="662" t="s">
        <v>668</v>
      </c>
      <c r="K130" s="662" t="s">
        <v>669</v>
      </c>
      <c r="L130" s="664">
        <v>69.223333333333343</v>
      </c>
      <c r="M130" s="664">
        <v>3</v>
      </c>
      <c r="N130" s="665">
        <v>207.67000000000002</v>
      </c>
    </row>
    <row r="131" spans="1:14" ht="14.4" customHeight="1" x14ac:dyDescent="0.3">
      <c r="A131" s="660" t="s">
        <v>538</v>
      </c>
      <c r="B131" s="661" t="s">
        <v>539</v>
      </c>
      <c r="C131" s="662" t="s">
        <v>555</v>
      </c>
      <c r="D131" s="663" t="s">
        <v>996</v>
      </c>
      <c r="E131" s="662" t="s">
        <v>561</v>
      </c>
      <c r="F131" s="663" t="s">
        <v>998</v>
      </c>
      <c r="G131" s="662" t="s">
        <v>570</v>
      </c>
      <c r="H131" s="662" t="s">
        <v>948</v>
      </c>
      <c r="I131" s="662" t="s">
        <v>948</v>
      </c>
      <c r="J131" s="662" t="s">
        <v>843</v>
      </c>
      <c r="K131" s="662" t="s">
        <v>949</v>
      </c>
      <c r="L131" s="664">
        <v>201.25</v>
      </c>
      <c r="M131" s="664">
        <v>26</v>
      </c>
      <c r="N131" s="665">
        <v>5232.5</v>
      </c>
    </row>
    <row r="132" spans="1:14" ht="14.4" customHeight="1" x14ac:dyDescent="0.3">
      <c r="A132" s="660" t="s">
        <v>538</v>
      </c>
      <c r="B132" s="661" t="s">
        <v>539</v>
      </c>
      <c r="C132" s="662" t="s">
        <v>555</v>
      </c>
      <c r="D132" s="663" t="s">
        <v>996</v>
      </c>
      <c r="E132" s="662" t="s">
        <v>561</v>
      </c>
      <c r="F132" s="663" t="s">
        <v>998</v>
      </c>
      <c r="G132" s="662" t="s">
        <v>570</v>
      </c>
      <c r="H132" s="662" t="s">
        <v>687</v>
      </c>
      <c r="I132" s="662" t="s">
        <v>688</v>
      </c>
      <c r="J132" s="662" t="s">
        <v>689</v>
      </c>
      <c r="K132" s="662" t="s">
        <v>690</v>
      </c>
      <c r="L132" s="664">
        <v>148.20999999999995</v>
      </c>
      <c r="M132" s="664">
        <v>1</v>
      </c>
      <c r="N132" s="665">
        <v>148.20999999999995</v>
      </c>
    </row>
    <row r="133" spans="1:14" ht="14.4" customHeight="1" x14ac:dyDescent="0.3">
      <c r="A133" s="660" t="s">
        <v>538</v>
      </c>
      <c r="B133" s="661" t="s">
        <v>539</v>
      </c>
      <c r="C133" s="662" t="s">
        <v>555</v>
      </c>
      <c r="D133" s="663" t="s">
        <v>996</v>
      </c>
      <c r="E133" s="662" t="s">
        <v>561</v>
      </c>
      <c r="F133" s="663" t="s">
        <v>998</v>
      </c>
      <c r="G133" s="662" t="s">
        <v>570</v>
      </c>
      <c r="H133" s="662" t="s">
        <v>706</v>
      </c>
      <c r="I133" s="662" t="s">
        <v>707</v>
      </c>
      <c r="J133" s="662" t="s">
        <v>708</v>
      </c>
      <c r="K133" s="662" t="s">
        <v>709</v>
      </c>
      <c r="L133" s="664">
        <v>67.390024133586678</v>
      </c>
      <c r="M133" s="664">
        <v>1</v>
      </c>
      <c r="N133" s="665">
        <v>67.390024133586678</v>
      </c>
    </row>
    <row r="134" spans="1:14" ht="14.4" customHeight="1" x14ac:dyDescent="0.3">
      <c r="A134" s="660" t="s">
        <v>538</v>
      </c>
      <c r="B134" s="661" t="s">
        <v>539</v>
      </c>
      <c r="C134" s="662" t="s">
        <v>555</v>
      </c>
      <c r="D134" s="663" t="s">
        <v>996</v>
      </c>
      <c r="E134" s="662" t="s">
        <v>561</v>
      </c>
      <c r="F134" s="663" t="s">
        <v>998</v>
      </c>
      <c r="G134" s="662" t="s">
        <v>570</v>
      </c>
      <c r="H134" s="662" t="s">
        <v>893</v>
      </c>
      <c r="I134" s="662" t="s">
        <v>894</v>
      </c>
      <c r="J134" s="662" t="s">
        <v>895</v>
      </c>
      <c r="K134" s="662" t="s">
        <v>896</v>
      </c>
      <c r="L134" s="664">
        <v>38.94</v>
      </c>
      <c r="M134" s="664">
        <v>1</v>
      </c>
      <c r="N134" s="665">
        <v>38.94</v>
      </c>
    </row>
    <row r="135" spans="1:14" ht="14.4" customHeight="1" x14ac:dyDescent="0.3">
      <c r="A135" s="660" t="s">
        <v>538</v>
      </c>
      <c r="B135" s="661" t="s">
        <v>539</v>
      </c>
      <c r="C135" s="662" t="s">
        <v>555</v>
      </c>
      <c r="D135" s="663" t="s">
        <v>996</v>
      </c>
      <c r="E135" s="662" t="s">
        <v>561</v>
      </c>
      <c r="F135" s="663" t="s">
        <v>998</v>
      </c>
      <c r="G135" s="662" t="s">
        <v>570</v>
      </c>
      <c r="H135" s="662" t="s">
        <v>950</v>
      </c>
      <c r="I135" s="662" t="s">
        <v>951</v>
      </c>
      <c r="J135" s="662" t="s">
        <v>952</v>
      </c>
      <c r="K135" s="662" t="s">
        <v>953</v>
      </c>
      <c r="L135" s="664">
        <v>92.909710728459714</v>
      </c>
      <c r="M135" s="664">
        <v>250</v>
      </c>
      <c r="N135" s="665">
        <v>23227.427682114929</v>
      </c>
    </row>
    <row r="136" spans="1:14" ht="14.4" customHeight="1" x14ac:dyDescent="0.3">
      <c r="A136" s="660" t="s">
        <v>538</v>
      </c>
      <c r="B136" s="661" t="s">
        <v>539</v>
      </c>
      <c r="C136" s="662" t="s">
        <v>555</v>
      </c>
      <c r="D136" s="663" t="s">
        <v>996</v>
      </c>
      <c r="E136" s="662" t="s">
        <v>561</v>
      </c>
      <c r="F136" s="663" t="s">
        <v>998</v>
      </c>
      <c r="G136" s="662" t="s">
        <v>570</v>
      </c>
      <c r="H136" s="662" t="s">
        <v>897</v>
      </c>
      <c r="I136" s="662" t="s">
        <v>897</v>
      </c>
      <c r="J136" s="662" t="s">
        <v>898</v>
      </c>
      <c r="K136" s="662" t="s">
        <v>847</v>
      </c>
      <c r="L136" s="664">
        <v>382.61</v>
      </c>
      <c r="M136" s="664">
        <v>0.1</v>
      </c>
      <c r="N136" s="665">
        <v>38.261000000000003</v>
      </c>
    </row>
    <row r="137" spans="1:14" ht="14.4" customHeight="1" x14ac:dyDescent="0.3">
      <c r="A137" s="660" t="s">
        <v>538</v>
      </c>
      <c r="B137" s="661" t="s">
        <v>539</v>
      </c>
      <c r="C137" s="662" t="s">
        <v>555</v>
      </c>
      <c r="D137" s="663" t="s">
        <v>996</v>
      </c>
      <c r="E137" s="662" t="s">
        <v>561</v>
      </c>
      <c r="F137" s="663" t="s">
        <v>998</v>
      </c>
      <c r="G137" s="662" t="s">
        <v>570</v>
      </c>
      <c r="H137" s="662" t="s">
        <v>954</v>
      </c>
      <c r="I137" s="662" t="s">
        <v>955</v>
      </c>
      <c r="J137" s="662" t="s">
        <v>956</v>
      </c>
      <c r="K137" s="662" t="s">
        <v>943</v>
      </c>
      <c r="L137" s="664">
        <v>36.319819218739553</v>
      </c>
      <c r="M137" s="664">
        <v>240</v>
      </c>
      <c r="N137" s="665">
        <v>8716.7566124974928</v>
      </c>
    </row>
    <row r="138" spans="1:14" ht="14.4" customHeight="1" x14ac:dyDescent="0.3">
      <c r="A138" s="660" t="s">
        <v>538</v>
      </c>
      <c r="B138" s="661" t="s">
        <v>539</v>
      </c>
      <c r="C138" s="662" t="s">
        <v>555</v>
      </c>
      <c r="D138" s="663" t="s">
        <v>996</v>
      </c>
      <c r="E138" s="662" t="s">
        <v>561</v>
      </c>
      <c r="F138" s="663" t="s">
        <v>998</v>
      </c>
      <c r="G138" s="662" t="s">
        <v>570</v>
      </c>
      <c r="H138" s="662" t="s">
        <v>957</v>
      </c>
      <c r="I138" s="662" t="s">
        <v>237</v>
      </c>
      <c r="J138" s="662" t="s">
        <v>958</v>
      </c>
      <c r="K138" s="662"/>
      <c r="L138" s="664">
        <v>165.24160000000001</v>
      </c>
      <c r="M138" s="664">
        <v>250</v>
      </c>
      <c r="N138" s="665">
        <v>41310.400000000001</v>
      </c>
    </row>
    <row r="139" spans="1:14" ht="14.4" customHeight="1" x14ac:dyDescent="0.3">
      <c r="A139" s="660" t="s">
        <v>538</v>
      </c>
      <c r="B139" s="661" t="s">
        <v>539</v>
      </c>
      <c r="C139" s="662" t="s">
        <v>555</v>
      </c>
      <c r="D139" s="663" t="s">
        <v>996</v>
      </c>
      <c r="E139" s="662" t="s">
        <v>561</v>
      </c>
      <c r="F139" s="663" t="s">
        <v>998</v>
      </c>
      <c r="G139" s="662" t="s">
        <v>570</v>
      </c>
      <c r="H139" s="662" t="s">
        <v>959</v>
      </c>
      <c r="I139" s="662" t="s">
        <v>237</v>
      </c>
      <c r="J139" s="662" t="s">
        <v>960</v>
      </c>
      <c r="K139" s="662" t="s">
        <v>961</v>
      </c>
      <c r="L139" s="664">
        <v>97.2</v>
      </c>
      <c r="M139" s="664">
        <v>1</v>
      </c>
      <c r="N139" s="665">
        <v>97.2</v>
      </c>
    </row>
    <row r="140" spans="1:14" ht="14.4" customHeight="1" x14ac:dyDescent="0.3">
      <c r="A140" s="660" t="s">
        <v>538</v>
      </c>
      <c r="B140" s="661" t="s">
        <v>539</v>
      </c>
      <c r="C140" s="662" t="s">
        <v>555</v>
      </c>
      <c r="D140" s="663" t="s">
        <v>996</v>
      </c>
      <c r="E140" s="662" t="s">
        <v>561</v>
      </c>
      <c r="F140" s="663" t="s">
        <v>998</v>
      </c>
      <c r="G140" s="662" t="s">
        <v>786</v>
      </c>
      <c r="H140" s="662" t="s">
        <v>962</v>
      </c>
      <c r="I140" s="662" t="s">
        <v>963</v>
      </c>
      <c r="J140" s="662" t="s">
        <v>964</v>
      </c>
      <c r="K140" s="662" t="s">
        <v>965</v>
      </c>
      <c r="L140" s="664">
        <v>61.340000000000039</v>
      </c>
      <c r="M140" s="664">
        <v>1</v>
      </c>
      <c r="N140" s="665">
        <v>61.340000000000039</v>
      </c>
    </row>
    <row r="141" spans="1:14" ht="14.4" customHeight="1" x14ac:dyDescent="0.3">
      <c r="A141" s="660" t="s">
        <v>538</v>
      </c>
      <c r="B141" s="661" t="s">
        <v>539</v>
      </c>
      <c r="C141" s="662" t="s">
        <v>555</v>
      </c>
      <c r="D141" s="663" t="s">
        <v>996</v>
      </c>
      <c r="E141" s="662" t="s">
        <v>561</v>
      </c>
      <c r="F141" s="663" t="s">
        <v>998</v>
      </c>
      <c r="G141" s="662" t="s">
        <v>786</v>
      </c>
      <c r="H141" s="662" t="s">
        <v>966</v>
      </c>
      <c r="I141" s="662" t="s">
        <v>967</v>
      </c>
      <c r="J141" s="662" t="s">
        <v>968</v>
      </c>
      <c r="K141" s="662" t="s">
        <v>969</v>
      </c>
      <c r="L141" s="664">
        <v>472.47999494665811</v>
      </c>
      <c r="M141" s="664">
        <v>3</v>
      </c>
      <c r="N141" s="665">
        <v>1417.4399848399744</v>
      </c>
    </row>
    <row r="142" spans="1:14" ht="14.4" customHeight="1" x14ac:dyDescent="0.3">
      <c r="A142" s="660" t="s">
        <v>538</v>
      </c>
      <c r="B142" s="661" t="s">
        <v>539</v>
      </c>
      <c r="C142" s="662" t="s">
        <v>555</v>
      </c>
      <c r="D142" s="663" t="s">
        <v>996</v>
      </c>
      <c r="E142" s="662" t="s">
        <v>561</v>
      </c>
      <c r="F142" s="663" t="s">
        <v>998</v>
      </c>
      <c r="G142" s="662" t="s">
        <v>786</v>
      </c>
      <c r="H142" s="662" t="s">
        <v>910</v>
      </c>
      <c r="I142" s="662" t="s">
        <v>911</v>
      </c>
      <c r="J142" s="662" t="s">
        <v>912</v>
      </c>
      <c r="K142" s="662" t="s">
        <v>913</v>
      </c>
      <c r="L142" s="664">
        <v>52.810637979699308</v>
      </c>
      <c r="M142" s="664">
        <v>1</v>
      </c>
      <c r="N142" s="665">
        <v>52.810637979699308</v>
      </c>
    </row>
    <row r="143" spans="1:14" ht="14.4" customHeight="1" x14ac:dyDescent="0.3">
      <c r="A143" s="660" t="s">
        <v>538</v>
      </c>
      <c r="B143" s="661" t="s">
        <v>539</v>
      </c>
      <c r="C143" s="662" t="s">
        <v>555</v>
      </c>
      <c r="D143" s="663" t="s">
        <v>996</v>
      </c>
      <c r="E143" s="662" t="s">
        <v>561</v>
      </c>
      <c r="F143" s="663" t="s">
        <v>998</v>
      </c>
      <c r="G143" s="662" t="s">
        <v>786</v>
      </c>
      <c r="H143" s="662" t="s">
        <v>970</v>
      </c>
      <c r="I143" s="662" t="s">
        <v>971</v>
      </c>
      <c r="J143" s="662" t="s">
        <v>972</v>
      </c>
      <c r="K143" s="662" t="s">
        <v>973</v>
      </c>
      <c r="L143" s="664">
        <v>1040.1600000000003</v>
      </c>
      <c r="M143" s="664">
        <v>1</v>
      </c>
      <c r="N143" s="665">
        <v>1040.1600000000003</v>
      </c>
    </row>
    <row r="144" spans="1:14" ht="14.4" customHeight="1" x14ac:dyDescent="0.3">
      <c r="A144" s="660" t="s">
        <v>538</v>
      </c>
      <c r="B144" s="661" t="s">
        <v>539</v>
      </c>
      <c r="C144" s="662" t="s">
        <v>555</v>
      </c>
      <c r="D144" s="663" t="s">
        <v>996</v>
      </c>
      <c r="E144" s="662" t="s">
        <v>974</v>
      </c>
      <c r="F144" s="663" t="s">
        <v>1001</v>
      </c>
      <c r="G144" s="662" t="s">
        <v>570</v>
      </c>
      <c r="H144" s="662" t="s">
        <v>975</v>
      </c>
      <c r="I144" s="662" t="s">
        <v>976</v>
      </c>
      <c r="J144" s="662" t="s">
        <v>977</v>
      </c>
      <c r="K144" s="662" t="s">
        <v>978</v>
      </c>
      <c r="L144" s="664">
        <v>1978.046</v>
      </c>
      <c r="M144" s="664">
        <v>180</v>
      </c>
      <c r="N144" s="665">
        <v>356048.28</v>
      </c>
    </row>
    <row r="145" spans="1:14" ht="14.4" customHeight="1" x14ac:dyDescent="0.3">
      <c r="A145" s="660" t="s">
        <v>538</v>
      </c>
      <c r="B145" s="661" t="s">
        <v>539</v>
      </c>
      <c r="C145" s="662" t="s">
        <v>555</v>
      </c>
      <c r="D145" s="663" t="s">
        <v>996</v>
      </c>
      <c r="E145" s="662" t="s">
        <v>974</v>
      </c>
      <c r="F145" s="663" t="s">
        <v>1001</v>
      </c>
      <c r="G145" s="662" t="s">
        <v>570</v>
      </c>
      <c r="H145" s="662" t="s">
        <v>979</v>
      </c>
      <c r="I145" s="662" t="s">
        <v>979</v>
      </c>
      <c r="J145" s="662" t="s">
        <v>980</v>
      </c>
      <c r="K145" s="662" t="s">
        <v>981</v>
      </c>
      <c r="L145" s="664">
        <v>2001</v>
      </c>
      <c r="M145" s="664">
        <v>63</v>
      </c>
      <c r="N145" s="665">
        <v>126063</v>
      </c>
    </row>
    <row r="146" spans="1:14" ht="14.4" customHeight="1" x14ac:dyDescent="0.3">
      <c r="A146" s="660" t="s">
        <v>538</v>
      </c>
      <c r="B146" s="661" t="s">
        <v>539</v>
      </c>
      <c r="C146" s="662" t="s">
        <v>555</v>
      </c>
      <c r="D146" s="663" t="s">
        <v>996</v>
      </c>
      <c r="E146" s="662" t="s">
        <v>974</v>
      </c>
      <c r="F146" s="663" t="s">
        <v>1001</v>
      </c>
      <c r="G146" s="662" t="s">
        <v>570</v>
      </c>
      <c r="H146" s="662" t="s">
        <v>982</v>
      </c>
      <c r="I146" s="662" t="s">
        <v>983</v>
      </c>
      <c r="J146" s="662" t="s">
        <v>984</v>
      </c>
      <c r="K146" s="662" t="s">
        <v>985</v>
      </c>
      <c r="L146" s="664">
        <v>758.13982147656691</v>
      </c>
      <c r="M146" s="664">
        <v>90</v>
      </c>
      <c r="N146" s="665">
        <v>68232.583932891022</v>
      </c>
    </row>
    <row r="147" spans="1:14" ht="14.4" customHeight="1" x14ac:dyDescent="0.3">
      <c r="A147" s="660" t="s">
        <v>538</v>
      </c>
      <c r="B147" s="661" t="s">
        <v>539</v>
      </c>
      <c r="C147" s="662" t="s">
        <v>555</v>
      </c>
      <c r="D147" s="663" t="s">
        <v>996</v>
      </c>
      <c r="E147" s="662" t="s">
        <v>974</v>
      </c>
      <c r="F147" s="663" t="s">
        <v>1001</v>
      </c>
      <c r="G147" s="662" t="s">
        <v>786</v>
      </c>
      <c r="H147" s="662" t="s">
        <v>986</v>
      </c>
      <c r="I147" s="662" t="s">
        <v>987</v>
      </c>
      <c r="J147" s="662" t="s">
        <v>988</v>
      </c>
      <c r="K147" s="662" t="s">
        <v>978</v>
      </c>
      <c r="L147" s="664">
        <v>2184.3227155437858</v>
      </c>
      <c r="M147" s="664">
        <v>1400</v>
      </c>
      <c r="N147" s="665">
        <v>3058051.8017612998</v>
      </c>
    </row>
    <row r="148" spans="1:14" ht="14.4" customHeight="1" thickBot="1" x14ac:dyDescent="0.35">
      <c r="A148" s="666" t="s">
        <v>538</v>
      </c>
      <c r="B148" s="667" t="s">
        <v>539</v>
      </c>
      <c r="C148" s="668" t="s">
        <v>558</v>
      </c>
      <c r="D148" s="669" t="s">
        <v>997</v>
      </c>
      <c r="E148" s="668" t="s">
        <v>989</v>
      </c>
      <c r="F148" s="669" t="s">
        <v>1002</v>
      </c>
      <c r="G148" s="668" t="s">
        <v>570</v>
      </c>
      <c r="H148" s="668" t="s">
        <v>990</v>
      </c>
      <c r="I148" s="668" t="s">
        <v>990</v>
      </c>
      <c r="J148" s="668" t="s">
        <v>991</v>
      </c>
      <c r="K148" s="668" t="s">
        <v>992</v>
      </c>
      <c r="L148" s="670">
        <v>20114.86</v>
      </c>
      <c r="M148" s="670">
        <v>27</v>
      </c>
      <c r="N148" s="671">
        <v>543101.22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1003</v>
      </c>
      <c r="B5" s="658">
        <v>298.97985425231747</v>
      </c>
      <c r="C5" s="676">
        <v>0.15373689474298641</v>
      </c>
      <c r="D5" s="658">
        <v>1645.7703291837711</v>
      </c>
      <c r="E5" s="676">
        <v>0.84626310525701365</v>
      </c>
      <c r="F5" s="659">
        <v>1944.7501834360885</v>
      </c>
    </row>
    <row r="6" spans="1:6" ht="14.4" customHeight="1" x14ac:dyDescent="0.3">
      <c r="A6" s="687" t="s">
        <v>1004</v>
      </c>
      <c r="B6" s="664"/>
      <c r="C6" s="677">
        <v>0</v>
      </c>
      <c r="D6" s="664">
        <v>3060623.5523841195</v>
      </c>
      <c r="E6" s="677">
        <v>1</v>
      </c>
      <c r="F6" s="665">
        <v>3060623.5523841195</v>
      </c>
    </row>
    <row r="7" spans="1:6" ht="14.4" customHeight="1" thickBot="1" x14ac:dyDescent="0.35">
      <c r="A7" s="688" t="s">
        <v>1005</v>
      </c>
      <c r="B7" s="679"/>
      <c r="C7" s="680">
        <v>0</v>
      </c>
      <c r="D7" s="679">
        <v>230.77986476788482</v>
      </c>
      <c r="E7" s="680">
        <v>1</v>
      </c>
      <c r="F7" s="681">
        <v>230.77986476788482</v>
      </c>
    </row>
    <row r="8" spans="1:6" ht="14.4" customHeight="1" thickBot="1" x14ac:dyDescent="0.35">
      <c r="A8" s="682" t="s">
        <v>3</v>
      </c>
      <c r="B8" s="683">
        <v>298.97985425231747</v>
      </c>
      <c r="C8" s="684">
        <v>9.7616541668440904E-5</v>
      </c>
      <c r="D8" s="683">
        <v>3062500.1025780709</v>
      </c>
      <c r="E8" s="684">
        <v>0.99990238345833149</v>
      </c>
      <c r="F8" s="685">
        <v>3062799.0824323236</v>
      </c>
    </row>
    <row r="9" spans="1:6" ht="14.4" customHeight="1" thickBot="1" x14ac:dyDescent="0.35"/>
    <row r="10" spans="1:6" ht="14.4" customHeight="1" x14ac:dyDescent="0.3">
      <c r="A10" s="686" t="s">
        <v>1006</v>
      </c>
      <c r="B10" s="658">
        <v>298.97985425231747</v>
      </c>
      <c r="C10" s="676">
        <v>0.371694501065641</v>
      </c>
      <c r="D10" s="658">
        <v>505.39000700510752</v>
      </c>
      <c r="E10" s="676">
        <v>0.62830549893435894</v>
      </c>
      <c r="F10" s="659">
        <v>804.36986125742499</v>
      </c>
    </row>
    <row r="11" spans="1:6" ht="14.4" customHeight="1" x14ac:dyDescent="0.3">
      <c r="A11" s="687" t="s">
        <v>1007</v>
      </c>
      <c r="B11" s="664"/>
      <c r="C11" s="677">
        <v>0</v>
      </c>
      <c r="D11" s="664">
        <v>3058051.8017612998</v>
      </c>
      <c r="E11" s="677">
        <v>1</v>
      </c>
      <c r="F11" s="665">
        <v>3058051.8017612998</v>
      </c>
    </row>
    <row r="12" spans="1:6" ht="14.4" customHeight="1" x14ac:dyDescent="0.3">
      <c r="A12" s="687" t="s">
        <v>1008</v>
      </c>
      <c r="B12" s="664"/>
      <c r="C12" s="677">
        <v>0</v>
      </c>
      <c r="D12" s="664">
        <v>1417.4399848399744</v>
      </c>
      <c r="E12" s="677">
        <v>1</v>
      </c>
      <c r="F12" s="665">
        <v>1417.4399848399744</v>
      </c>
    </row>
    <row r="13" spans="1:6" ht="14.4" customHeight="1" x14ac:dyDescent="0.3">
      <c r="A13" s="687" t="s">
        <v>1009</v>
      </c>
      <c r="B13" s="664"/>
      <c r="C13" s="677">
        <v>0</v>
      </c>
      <c r="D13" s="664">
        <v>91.169999999999987</v>
      </c>
      <c r="E13" s="677">
        <v>1</v>
      </c>
      <c r="F13" s="665">
        <v>91.169999999999987</v>
      </c>
    </row>
    <row r="14" spans="1:6" ht="14.4" customHeight="1" x14ac:dyDescent="0.3">
      <c r="A14" s="687" t="s">
        <v>1010</v>
      </c>
      <c r="B14" s="664"/>
      <c r="C14" s="677">
        <v>0</v>
      </c>
      <c r="D14" s="664">
        <v>1218.129864767885</v>
      </c>
      <c r="E14" s="677">
        <v>1</v>
      </c>
      <c r="F14" s="665">
        <v>1218.129864767885</v>
      </c>
    </row>
    <row r="15" spans="1:6" ht="14.4" customHeight="1" x14ac:dyDescent="0.3">
      <c r="A15" s="687" t="s">
        <v>1011</v>
      </c>
      <c r="B15" s="664"/>
      <c r="C15" s="677">
        <v>0</v>
      </c>
      <c r="D15" s="664">
        <v>105.62063797969932</v>
      </c>
      <c r="E15" s="677">
        <v>1</v>
      </c>
      <c r="F15" s="665">
        <v>105.62063797969932</v>
      </c>
    </row>
    <row r="16" spans="1:6" ht="14.4" customHeight="1" x14ac:dyDescent="0.3">
      <c r="A16" s="687" t="s">
        <v>1012</v>
      </c>
      <c r="B16" s="664"/>
      <c r="C16" s="677">
        <v>0</v>
      </c>
      <c r="D16" s="664">
        <v>103.52107732380986</v>
      </c>
      <c r="E16" s="677">
        <v>1</v>
      </c>
      <c r="F16" s="665">
        <v>103.52107732380986</v>
      </c>
    </row>
    <row r="17" spans="1:6" ht="14.4" customHeight="1" x14ac:dyDescent="0.3">
      <c r="A17" s="687" t="s">
        <v>1013</v>
      </c>
      <c r="B17" s="664"/>
      <c r="C17" s="677">
        <v>0</v>
      </c>
      <c r="D17" s="664">
        <v>166.81999999999991</v>
      </c>
      <c r="E17" s="677">
        <v>1</v>
      </c>
      <c r="F17" s="665">
        <v>166.81999999999991</v>
      </c>
    </row>
    <row r="18" spans="1:6" ht="14.4" customHeight="1" x14ac:dyDescent="0.3">
      <c r="A18" s="687" t="s">
        <v>1014</v>
      </c>
      <c r="B18" s="664"/>
      <c r="C18" s="677">
        <v>0</v>
      </c>
      <c r="D18" s="664">
        <v>778.86924485485372</v>
      </c>
      <c r="E18" s="677">
        <v>1</v>
      </c>
      <c r="F18" s="665">
        <v>778.86924485485372</v>
      </c>
    </row>
    <row r="19" spans="1:6" ht="14.4" customHeight="1" thickBot="1" x14ac:dyDescent="0.35">
      <c r="A19" s="688" t="s">
        <v>1015</v>
      </c>
      <c r="B19" s="679"/>
      <c r="C19" s="680">
        <v>0</v>
      </c>
      <c r="D19" s="679">
        <v>61.340000000000039</v>
      </c>
      <c r="E19" s="680">
        <v>1</v>
      </c>
      <c r="F19" s="681">
        <v>61.340000000000039</v>
      </c>
    </row>
    <row r="20" spans="1:6" ht="14.4" customHeight="1" thickBot="1" x14ac:dyDescent="0.35">
      <c r="A20" s="682" t="s">
        <v>3</v>
      </c>
      <c r="B20" s="683">
        <v>298.97985425231747</v>
      </c>
      <c r="C20" s="684">
        <v>9.7616541668440904E-5</v>
      </c>
      <c r="D20" s="683">
        <v>3062500.1025780709</v>
      </c>
      <c r="E20" s="684">
        <v>0.99990238345833149</v>
      </c>
      <c r="F20" s="685">
        <v>3062799.0824323236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2015-01-30T11:03:37Z</dcterms:modified>
</cp:coreProperties>
</file>