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1" i="371" l="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8" i="371"/>
  <c r="U10" i="371"/>
  <c r="F3" i="344"/>
  <c r="D3" i="344"/>
  <c r="B3" i="344"/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G18" i="419" s="1"/>
  <c r="AF16" i="419"/>
  <c r="AE16" i="419"/>
  <c r="AD16" i="419"/>
  <c r="AC16" i="419"/>
  <c r="AC18" i="419" s="1"/>
  <c r="AB16" i="419"/>
  <c r="AA16" i="419"/>
  <c r="Z16" i="419"/>
  <c r="Y16" i="419"/>
  <c r="Y18" i="419" s="1"/>
  <c r="X16" i="419"/>
  <c r="W16" i="419"/>
  <c r="V16" i="419"/>
  <c r="U16" i="419"/>
  <c r="U18" i="419" s="1"/>
  <c r="T16" i="419"/>
  <c r="S16" i="419"/>
  <c r="R16" i="419"/>
  <c r="Q16" i="419"/>
  <c r="Q18" i="419" s="1"/>
  <c r="P16" i="419"/>
  <c r="O16" i="419"/>
  <c r="N16" i="419"/>
  <c r="M16" i="419"/>
  <c r="M18" i="419" s="1"/>
  <c r="L16" i="419"/>
  <c r="K16" i="419"/>
  <c r="J16" i="419"/>
  <c r="I16" i="419"/>
  <c r="I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W18" i="419"/>
  <c r="AA18" i="419"/>
  <c r="AE18" i="419"/>
  <c r="K23" i="419"/>
  <c r="O23" i="419"/>
  <c r="S23" i="419"/>
  <c r="AA23" i="419"/>
  <c r="AE23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I26" i="419" l="1"/>
  <c r="AI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G27" i="419" s="1"/>
  <c r="B25" i="419" l="1"/>
  <c r="B27" i="419" s="1"/>
  <c r="G28" i="419"/>
  <c r="B28" i="419" s="1"/>
  <c r="A7" i="339"/>
  <c r="D3" i="418" l="1"/>
  <c r="AH6" i="419" l="1"/>
  <c r="AD6" i="419"/>
  <c r="V6" i="419"/>
  <c r="N6" i="419"/>
  <c r="AG6" i="419"/>
  <c r="AC6" i="419"/>
  <c r="Y6" i="419"/>
  <c r="U6" i="419"/>
  <c r="Q6" i="419"/>
  <c r="M6" i="419"/>
  <c r="I6" i="419"/>
  <c r="L6" i="419"/>
  <c r="AI6" i="419"/>
  <c r="AF6" i="419"/>
  <c r="AB6" i="419"/>
  <c r="X6" i="419"/>
  <c r="T6" i="419"/>
  <c r="P6" i="419"/>
  <c r="AE6" i="419"/>
  <c r="AA6" i="419"/>
  <c r="W6" i="419"/>
  <c r="S6" i="419"/>
  <c r="O6" i="419"/>
  <c r="K6" i="419"/>
  <c r="Z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<sst xmlns="http://schemas.openxmlformats.org/spreadsheetml/2006/main" count="11307" uniqueCount="1969">
  <si>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</si>
  <si>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</si>
  <si>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</si>
  <si>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</si>
  <si>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</si>
  <si>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</si>
  <si>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</si>
  <si>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</si>
  <si>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</si>
  <si>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</si>
  <si>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</si>
  <si>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</si>
  <si>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</si>
  <si>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</si>
  <si>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</si>
  <si>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</si>
  <si>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</si>
  <si>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</si>
  <si>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</si>
  <si>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</si>
  <si>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</si>
  <si>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</si>
  <si>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</si>
  <si>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</si>
  <si>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</si>
  <si>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</si>
  <si>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</si>
  <si>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</si>
  <si>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</si>
  <si>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</si>
  <si>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</si>
  <si>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</si>
  <si>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</si>
  <si>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</si>
  <si>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</si>
  <si>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</si>
  <si>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</si>
  <si>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</si>
  <si>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</si>
  <si>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</si>
  <si>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</si>
  <si>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</si>
  <si>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</si>
  <si>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</si>
  <si>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</si>
  <si>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</si>
  <si>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</si>
  <si>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</si>
  <si>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</si>
  <si>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</si>
  <si>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</si>
  <si>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</si>
  <si>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</si>
  <si>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</si>
  <si>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</si>
  <si>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</si>
  <si>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</si>
  <si>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</si>
  <si>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</si>
  <si>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</si>
  <si>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</si>
  <si>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</si>
  <si>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</si>
  <si>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</si>
  <si>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</si>
  <si>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</si>
  <si>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</si>
  <si>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</si>
  <si>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</si>
  <si>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</si>
  <si>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</si>
  <si>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</si>
  <si>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</si>
  <si>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</si>
  <si>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</si>
  <si>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</si>
  <si>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</si>
  <si>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</si>
  <si>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</si>
  <si>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</si>
  <si>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</si>
  <si>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</si>
  <si>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</si>
  <si>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</si>
  <si>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</si>
  <si>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</si>
  <si>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</si>
  <si>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</si>
  <si>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</si>
  <si>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</si>
  <si>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</si>
  <si>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</si>
  <si>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</si>
  <si>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</si>
  <si>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</si>
  <si>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</si>
  <si>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</si>
  <si>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</si>
  <si>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</si>
  <si>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</si>
  <si>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</si>
  <si>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</si>
  <si>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</si>
  <si>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</si>
  <si>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</si>
  <si>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</si>
  <si>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</si>
  <si>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</si>
  <si>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</si>
  <si>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</si>
  <si>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</si>
  <si>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</si>
  <si>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</si>
  <si>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</si>
  <si>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</si>
  <si>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</si>
  <si>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</si>
  <si>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</si>
  <si>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</si>
  <si>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</si>
  <si>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</si>
  <si>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</si>
  <si>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</si>
  <si>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</si>
  <si>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</si>
  <si>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</si>
  <si>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</si>
  <si>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</si>
  <si>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</si>
  <si>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</si>
  <si>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</si>
  <si>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</si>
  <si>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</si>
  <si>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</si>
  <si>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</si>
  <si>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</si>
  <si>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</si>
  <si>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</si>
  <si>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</si>
  <si>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</si>
  <si>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</si>
  <si>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</si>
  <si>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</si>
  <si>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</si>
  <si>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</si>
  <si>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</si>
  <si>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</si>
  <si>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</si>
  <si>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</si>
  <si>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</si>
  <si>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</si>
  <si>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</si>
  <si>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</si>
  <si>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</si>
  <si>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</si>
  <si>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</si>
  <si>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</si>
  <si>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</si>
  <si>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</si>
  <si>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</si>
  <si>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</si>
  <si>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</si>
  <si>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</si>
  <si>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</si>
  <si>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</si>
  <si>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</si>
  <si>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</si>
  <si>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</si>
  <si>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</si>
  <si>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</si>
  <si>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</si>
  <si>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</si>
  <si>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</si>
  <si>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</si>
  <si>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</si>
  <si>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</si>
  <si>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</si>
  <si>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</si>
  <si>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</si>
  <si>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</si>
  <si>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</si>
  <si>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</si>
  <si>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</si>
  <si>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</si>
  <si>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</si>
  <si>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</si>
  <si>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</si>
  <si>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</si>
  <si>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</si>
  <si>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</si>
  <si>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</si>
  <si>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</si>
  <si>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</si>
  <si>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</si>
  <si>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</si>
  <si>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</si>
  <si>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</si>
  <si>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</si>
  <si>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</si>
  <si>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</si>
  <si>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</si>
  <si>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</si>
  <si>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</si>
  <si>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</si>
  <si>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</si>
  <si>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</si>
  <si>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</si>
  <si>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</si>
  <si>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</si>
  <si>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</si>
  <si>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</si>
  <si>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</si>
  <si>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</si>
  <si>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</si>
  <si>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</si>
  <si>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</si>
  <si>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</si>
  <si>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</si>
  <si>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</si>
  <si>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</si>
  <si>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</si>
  <si>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</si>
  <si>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</si>
  <si>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</si>
  <si>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</si>
  <si>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</si>
  <si>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</si>
  <si>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</si>
  <si>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</si>
  <si>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</si>
  <si>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</si>
  <si>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</si>
  <si>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</si>
  <si>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</si>
  <si>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</si>
  <si>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</si>
  <si>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</si>
  <si>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</si>
  <si>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</si>
  <si>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</si>
  <si>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</si>
  <si>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</si>
  <si>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</si>
  <si>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</si>
  <si>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</si>
  <si>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</si>
  <si>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</si>
  <si>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</si>
  <si>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</si>
  <si>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</si>
  <si>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</si>
  <si>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</si>
  <si>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</si>
  <si>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</si>
  <si>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</si>
  <si>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</si>
  <si>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</si>
  <si>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</si>
  <si>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</si>
  <si>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</si>
  <si>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</si>
  <si>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</si>
  <si>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</si>
  <si>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</si>
  <si>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</si>
  <si>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</si>
  <si>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</si>
  <si>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</si>
  <si>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</si>
  <si>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</si>
  <si>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</si>
  <si>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</si>
  <si>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</si>
  <si>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</si>
  <si>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</si>
  <si>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</si>
  <si>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</si>
  <si>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</si>
  <si>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</si>
  <si>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</si>
  <si>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</si>
  <si>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</si>
  <si>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</si>
  <si>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</si>
  <si>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</si>
  <si>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</si>
  <si>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</si>
  <si>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</si>
  <si>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</si>
  <si>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</si>
  <si>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</si>
  <si>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</si>
  <si>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</si>
  <si>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</si>
  <si>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</si>
  <si>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</si>
  <si>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</si>
  <si>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</si>
  <si>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</si>
  <si>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</si>
  <si>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</si>
  <si>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</si>
  <si>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</si>
  <si>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</si>
  <si>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</si>
  <si>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</si>
  <si>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</si>
  <si>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</si>
  <si>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</si>
  <si>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</si>
  <si>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</si>
  <si>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</si>
  <si>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</si>
  <si>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</si>
  <si>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</si>
  <si>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</si>
  <si>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</si>
  <si>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</si>
  <si>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</si>
  <si>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</si>
  <si>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</si>
  <si>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</si>
  <si>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</si>
  <si>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</si>
  <si>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</si>
  <si>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</si>
  <si>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</si>
  <si>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</si>
  <si>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</si>
  <si>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</si>
  <si>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</si>
  <si>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</si>
  <si>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</si>
  <si>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</si>
  <si>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</si>
  <si>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</si>
  <si>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</si>
  <si>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</si>
  <si>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</si>
  <si>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</si>
  <si>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</si>
  <si>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</si>
  <si>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</si>
  <si>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</si>
  <si>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</si>
  <si>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</si>
  <si>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</si>
  <si>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</si>
  <si>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</si>
  <si>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</si>
  <si>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</si>
  <si>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--</t>
  </si>
  <si>
    <t>50113016     léky - spotřeba v centrech (LEK)</t>
  </si>
  <si>
    <t>50113190     medicinální plyny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</si>
  <si>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</si>
  <si>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</si>
  <si>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</si>
  <si>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</si>
  <si>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</si>
  <si>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</si>
  <si>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</si>
  <si>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</si>
  <si>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</si>
  <si>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</si>
  <si>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</si>
  <si>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</si>
  <si>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</si>
  <si>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</si>
  <si>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</si>
  <si>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</si>
  <si>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</si>
  <si>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</si>
  <si>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</si>
  <si>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</si>
  <si>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</si>
  <si>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</si>
  <si>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</si>
  <si>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</si>
  <si>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</si>
  <si>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</si>
  <si>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</si>
  <si>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</si>
  <si>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</si>
  <si>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</si>
  <si>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</si>
  <si>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</si>
  <si>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</si>
  <si>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</si>
  <si>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</si>
  <si>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</si>
  <si>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</si>
  <si>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</si>
  <si>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</si>
  <si>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</si>
  <si>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</si>
  <si>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</si>
  <si>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</si>
  <si>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</si>
  <si>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</si>
  <si>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</si>
  <si>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</si>
  <si>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</si>
  <si>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</si>
  <si>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</si>
  <si>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</si>
  <si>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</si>
  <si>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</si>
  <si>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</si>
  <si>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</si>
  <si>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</si>
  <si>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</si>
  <si>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</si>
  <si>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</si>
  <si>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</si>
  <si>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</si>
  <si>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</si>
  <si>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</si>
  <si>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</si>
  <si>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</si>
  <si>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</si>
  <si>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</si>
  <si>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</si>
  <si>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</si>
  <si>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</si>
  <si>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</si>
  <si>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</si>
  <si>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</si>
  <si>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</si>
  <si>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</si>
  <si>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</si>
  <si>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</si>
  <si>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</si>
  <si>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</si>
  <si>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</si>
  <si>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</si>
  <si>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</si>
  <si>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</si>
  <si>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</si>
  <si>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</si>
  <si>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</si>
  <si>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</si>
  <si>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</si>
  <si>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</si>
  <si>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</si>
  <si>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</si>
  <si>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</si>
  <si>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</si>
  <si>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</si>
  <si>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</si>
  <si>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</si>
  <si>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</si>
  <si>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</si>
  <si>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</si>
  <si>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</si>
  <si>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</si>
  <si>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</si>
  <si>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</si>
  <si>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</si>
  <si>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</si>
  <si>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</si>
  <si>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</si>
  <si>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</si>
  <si>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</si>
  <si>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</si>
  <si>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</si>
  <si>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</si>
  <si>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</si>
  <si>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</si>
  <si>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</si>
  <si>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</si>
  <si>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</si>
  <si>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</si>
  <si>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</si>
  <si>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</si>
  <si>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</si>
  <si>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</si>
  <si>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</si>
  <si>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</si>
  <si>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</si>
  <si>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</si>
  <si>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</si>
  <si>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</si>
  <si>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</si>
  <si>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</si>
  <si>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</si>
  <si>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</si>
  <si>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</si>
  <si>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</si>
  <si>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</si>
  <si>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</si>
  <si>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</si>
  <si>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</si>
  <si>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</si>
  <si>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</si>
  <si>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</si>
  <si>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</si>
  <si>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</si>
  <si>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</si>
  <si>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</si>
  <si>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</si>
  <si>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</si>
  <si>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</si>
  <si>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</si>
  <si>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</si>
  <si>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</si>
  <si>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</si>
  <si>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</si>
  <si>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</si>
  <si>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</si>
  <si>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</si>
  <si>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</si>
  <si>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</si>
  <si>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</si>
  <si>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</si>
  <si>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</si>
  <si>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</si>
  <si>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</si>
  <si>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</si>
  <si>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</si>
  <si>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</si>
  <si>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</si>
  <si>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</si>
  <si>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</si>
  <si>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</si>
  <si>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</si>
  <si>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</si>
  <si>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</si>
  <si>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</si>
  <si>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</si>
  <si>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</si>
  <si>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</si>
  <si>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</si>
  <si>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</si>
  <si>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</si>
  <si>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</si>
  <si>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</si>
  <si>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</si>
  <si>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</si>
  <si>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</si>
  <si>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</si>
  <si>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</si>
  <si>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</si>
  <si>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</si>
  <si>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</si>
  <si>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</si>
  <si>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</si>
  <si>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</si>
  <si>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</si>
  <si>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</si>
  <si>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</si>
  <si>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</si>
  <si>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</si>
  <si>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</si>
  <si>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</si>
  <si>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</si>
  <si>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</si>
  <si>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</si>
  <si>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</si>
  <si>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</si>
  <si>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</si>
  <si>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</si>
  <si>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</si>
  <si>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</si>
  <si>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</si>
  <si>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</si>
  <si>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</si>
  <si>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</si>
  <si>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</si>
  <si>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</si>
  <si>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</si>
  <si>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</si>
  <si>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102420</t>
  </si>
  <si>
    <t>2420</t>
  </si>
  <si>
    <t>PANCREOLAN FORTE</t>
  </si>
  <si>
    <t>TBL ENT 30X220MG</t>
  </si>
  <si>
    <t>110151</t>
  </si>
  <si>
    <t>10151</t>
  </si>
  <si>
    <t>LOPERON CPS</t>
  </si>
  <si>
    <t>POR CPS DUR 10X2MG</t>
  </si>
  <si>
    <t>125366</t>
  </si>
  <si>
    <t>25366</t>
  </si>
  <si>
    <t>HELICID 20 ZENTIVA</t>
  </si>
  <si>
    <t>POR CPS ETD 90X20MG</t>
  </si>
  <si>
    <t>132225</t>
  </si>
  <si>
    <t>32225</t>
  </si>
  <si>
    <t>BETALOC ZOK 25 MG</t>
  </si>
  <si>
    <t>TBL RET 28X25MG</t>
  </si>
  <si>
    <t>155823</t>
  </si>
  <si>
    <t>55823</t>
  </si>
  <si>
    <t>NOVALGIN</t>
  </si>
  <si>
    <t>TBL OBD 20X500MG</t>
  </si>
  <si>
    <t>156992</t>
  </si>
  <si>
    <t>56992</t>
  </si>
  <si>
    <t>CODEIN SLOVAKOFARMA 15MG</t>
  </si>
  <si>
    <t>TBL 10X15MG-BLISTR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</si>
  <si>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</si>
  <si>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</si>
  <si>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</si>
  <si>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</si>
  <si>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</si>
  <si>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</si>
  <si>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</si>
  <si>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</si>
  <si>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395997</t>
  </si>
  <si>
    <t>DZ SOFTASEPT N BEZBARVÝ 250 ml</t>
  </si>
  <si>
    <t>844081</t>
  </si>
  <si>
    <t>Máta peprná 20x1.5g nálev.sáčky LEROS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</si>
  <si>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</si>
  <si>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</si>
  <si>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</si>
  <si>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</si>
  <si>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</si>
  <si>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</si>
  <si>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</si>
  <si>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</si>
  <si>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</si>
  <si>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</si>
  <si>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</si>
  <si>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</si>
  <si>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</si>
  <si>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</si>
  <si>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</si>
  <si>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</si>
  <si>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</si>
  <si>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</si>
  <si>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</si>
  <si>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</si>
  <si>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155824</t>
  </si>
  <si>
    <t>55824</t>
  </si>
  <si>
    <t>INJ 5X5ML/2500MG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</si>
  <si>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</si>
  <si>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</si>
  <si>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</si>
  <si>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</si>
  <si>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</si>
  <si>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</si>
  <si>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</si>
  <si>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</si>
  <si>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117172</t>
  </si>
  <si>
    <t>17172</t>
  </si>
  <si>
    <t>OLYNTH 0.05%</t>
  </si>
  <si>
    <t>NAS SPR SOL 1X10ML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</si>
  <si>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</si>
  <si>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</si>
  <si>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</si>
  <si>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</si>
  <si>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</si>
  <si>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</si>
  <si>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</si>
  <si>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</si>
  <si>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</si>
  <si>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</si>
  <si>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844964</t>
  </si>
  <si>
    <t>40542</t>
  </si>
  <si>
    <t>Olynth HA 0,1</t>
  </si>
  <si>
    <t>156926</t>
  </si>
  <si>
    <t>56926</t>
  </si>
  <si>
    <t>AQUA PRO INJECTIONE BRAUN</t>
  </si>
  <si>
    <t>INJ SOL 20X10ML-PLA</t>
  </si>
  <si>
    <t>900071</t>
  </si>
  <si>
    <t>KL TBL MAGN.LACT 0,5G+B6 0,02G, 100TBL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</si>
  <si>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</si>
  <si>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</si>
  <si>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</si>
  <si>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</si>
  <si>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</si>
  <si>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</si>
  <si>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</si>
  <si>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</si>
  <si>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114826</t>
  </si>
  <si>
    <t>14826</t>
  </si>
  <si>
    <t>FLECTOR EP GEL</t>
  </si>
  <si>
    <t>DRM GEL 1X100GM</t>
  </si>
  <si>
    <t>847521</t>
  </si>
  <si>
    <t>Leros Meduňka n.s.</t>
  </si>
  <si>
    <t>20x1g</t>
  </si>
  <si>
    <t>176954</t>
  </si>
  <si>
    <t>ALGIFEN NEO</t>
  </si>
  <si>
    <t>POR GTT SOL 1X50ML</t>
  </si>
  <si>
    <t>198054</t>
  </si>
  <si>
    <t>SANVAL 10 MG</t>
  </si>
  <si>
    <t>POR TBL FLM 20X10MG</t>
  </si>
  <si>
    <t>844422</t>
  </si>
  <si>
    <t>9999999</t>
  </si>
  <si>
    <t>Thybon 50x20mcg Henning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</si>
  <si>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</si>
  <si>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</si>
  <si>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</si>
  <si>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</si>
  <si>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</si>
  <si>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</si>
  <si>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</si>
  <si>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</si>
  <si>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</si>
  <si>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176708</t>
  </si>
  <si>
    <t>76708</t>
  </si>
  <si>
    <t>ACCUZIDE</t>
  </si>
  <si>
    <t>TBL OBD 30</t>
  </si>
  <si>
    <t>142546</t>
  </si>
  <si>
    <t>42546</t>
  </si>
  <si>
    <t>POR SIR 1X200ML</t>
  </si>
  <si>
    <t>169189</t>
  </si>
  <si>
    <t>69189</t>
  </si>
  <si>
    <t>EUTHYROX 50</t>
  </si>
  <si>
    <t>TBL 100X50RG</t>
  </si>
  <si>
    <t>132083</t>
  </si>
  <si>
    <t>32083</t>
  </si>
  <si>
    <t>TRALGIT GTT.</t>
  </si>
  <si>
    <t>POR GTT SOL 1X10ML</t>
  </si>
  <si>
    <t>187425</t>
  </si>
  <si>
    <t>LETROX 50</t>
  </si>
  <si>
    <t>POR TBL NOB 100X50RG II</t>
  </si>
  <si>
    <t>169714</t>
  </si>
  <si>
    <t>LETROX 125</t>
  </si>
  <si>
    <t>POR TBL NOB 100X125MCG</t>
  </si>
  <si>
    <t>51366</t>
  </si>
  <si>
    <t>CHLORID SODNÝ 0,9% BRAUN</t>
  </si>
  <si>
    <t>INF SOL 20X100MLPELAH</t>
  </si>
  <si>
    <t>47249</t>
  </si>
  <si>
    <t>GLUKÓZA 5 BRAUN</t>
  </si>
  <si>
    <t>INF SOL 10X250ML-PE</t>
  </si>
  <si>
    <t>51367</t>
  </si>
  <si>
    <t>INF SOL 10X250MLPELAH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</si>
  <si>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</si>
  <si>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</si>
  <si>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</si>
  <si>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</si>
  <si>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</si>
  <si>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</si>
  <si>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</si>
  <si>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</si>
  <si>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107981</t>
  </si>
  <si>
    <t>7981</t>
  </si>
  <si>
    <t>INJ 10X2ML/1000MG</t>
  </si>
  <si>
    <t>124067</t>
  </si>
  <si>
    <t>HYDROCORTISON VUAB 100 MG</t>
  </si>
  <si>
    <t>INJ PLV SOL 1X100MG</t>
  </si>
  <si>
    <t>132992</t>
  </si>
  <si>
    <t>32992</t>
  </si>
  <si>
    <t>ATROVENT N</t>
  </si>
  <si>
    <t>INH SOL PSS200X20RG</t>
  </si>
  <si>
    <t>183974</t>
  </si>
  <si>
    <t>83974</t>
  </si>
  <si>
    <t>BETALOC</t>
  </si>
  <si>
    <t>INJ 5X5ML/5MG</t>
  </si>
  <si>
    <t>92729</t>
  </si>
  <si>
    <t>ACIDUM ASCORBICUM</t>
  </si>
  <si>
    <t>INJ 5X5ML</t>
  </si>
  <si>
    <t>842125</t>
  </si>
  <si>
    <t>DZ SOFTASEPT N BAREVNÝ 250 ml</t>
  </si>
  <si>
    <t>845369</t>
  </si>
  <si>
    <t>107987</t>
  </si>
  <si>
    <t>ANALGIN</t>
  </si>
  <si>
    <t>INJ SOL 5X5ML</t>
  </si>
  <si>
    <t>100536</t>
  </si>
  <si>
    <t>536</t>
  </si>
  <si>
    <t>NORADRENALIN LECIVA</t>
  </si>
  <si>
    <t>104380</t>
  </si>
  <si>
    <t>4380</t>
  </si>
  <si>
    <t>TENSAMIN</t>
  </si>
  <si>
    <t>INJ 10X5ML</t>
  </si>
  <si>
    <t>104071</t>
  </si>
  <si>
    <t>4071</t>
  </si>
  <si>
    <t>DITHIADEN</t>
  </si>
  <si>
    <t>INJ 10X2ML</t>
  </si>
  <si>
    <t>185071</t>
  </si>
  <si>
    <t>85071</t>
  </si>
  <si>
    <t>NITROMINT</t>
  </si>
  <si>
    <t>ORM SPR SLG 1X10GM</t>
  </si>
  <si>
    <t>100407</t>
  </si>
  <si>
    <t>407</t>
  </si>
  <si>
    <t>CALCIUM BIOTIKA</t>
  </si>
  <si>
    <t>INJ 10X10ML/1GM</t>
  </si>
  <si>
    <t>55919</t>
  </si>
  <si>
    <t>CHLORID SODNÝ 10% BRAUN</t>
  </si>
  <si>
    <t>INF CNC SOL 20X10ML</t>
  </si>
  <si>
    <t>842056</t>
  </si>
  <si>
    <t>2426</t>
  </si>
  <si>
    <t>FENOLAX</t>
  </si>
  <si>
    <t>POR TBL ENT 30X5MG</t>
  </si>
  <si>
    <t>169755</t>
  </si>
  <si>
    <t>69755</t>
  </si>
  <si>
    <t>ARDEANUTRISOL G 40</t>
  </si>
  <si>
    <t>INF 1X80ML</t>
  </si>
  <si>
    <t>394072</t>
  </si>
  <si>
    <t>1000</t>
  </si>
  <si>
    <t>KL KAPSLE</t>
  </si>
  <si>
    <t>394627</t>
  </si>
  <si>
    <t>KL BARVA NA  DETI 20 g</t>
  </si>
  <si>
    <t>169751</t>
  </si>
  <si>
    <t>69751</t>
  </si>
  <si>
    <t>ARDEANUTRISOL G 20</t>
  </si>
  <si>
    <t>INF SOL 1X80ML</t>
  </si>
  <si>
    <t>845908</t>
  </si>
  <si>
    <t>122520</t>
  </si>
  <si>
    <t>SEPTONEX</t>
  </si>
  <si>
    <t>DRM. SPR. SOL. 1x100ml</t>
  </si>
  <si>
    <t>157992</t>
  </si>
  <si>
    <t>57992</t>
  </si>
  <si>
    <t>STADALAX</t>
  </si>
  <si>
    <t>POR TBL OBD 20X5MG</t>
  </si>
  <si>
    <t>131934</t>
  </si>
  <si>
    <t>31934</t>
  </si>
  <si>
    <t>VENTOLIN INHALER N</t>
  </si>
  <si>
    <t>INHSUSPSS200X100RG</t>
  </si>
  <si>
    <t>130160</t>
  </si>
  <si>
    <t>30160</t>
  </si>
  <si>
    <t>MIDAZOLAM TORREX 1MG/ML</t>
  </si>
  <si>
    <t>INJ 10X2ML/2MG</t>
  </si>
  <si>
    <t>50113009</t>
  </si>
  <si>
    <t>167779</t>
  </si>
  <si>
    <t>RAPISCAN 400 MCG</t>
  </si>
  <si>
    <t>INJ SOL 1X5ML</t>
  </si>
  <si>
    <t>51383</t>
  </si>
  <si>
    <t>INF SOL 10X500MLPELAH</t>
  </si>
  <si>
    <t>102477</t>
  </si>
  <si>
    <t>2477</t>
  </si>
  <si>
    <t>DIAZEPAM SLOVAKOFARMA</t>
  </si>
  <si>
    <t>TBL 20X5MG</t>
  </si>
  <si>
    <t>102479</t>
  </si>
  <si>
    <t>2479</t>
  </si>
  <si>
    <t>TBL 20X2MG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</si>
  <si>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</si>
  <si>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</si>
  <si>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</si>
  <si>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</si>
  <si>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</si>
  <si>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</si>
  <si>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</si>
  <si>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</si>
  <si>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</si>
  <si>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</si>
  <si>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</si>
  <si>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</si>
  <si>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841059</t>
  </si>
  <si>
    <t>Indulona olivová ung.100g</t>
  </si>
  <si>
    <t>51384</t>
  </si>
  <si>
    <t>INF SOL 10X1000MLPLAH</t>
  </si>
  <si>
    <t>110820</t>
  </si>
  <si>
    <t>10820</t>
  </si>
  <si>
    <t>ZOFRAN</t>
  </si>
  <si>
    <t>INJ SOL 5X4ML/8MG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</si>
  <si>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</si>
  <si>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</si>
  <si>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</si>
  <si>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</si>
  <si>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</si>
  <si>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</si>
  <si>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</si>
  <si>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</si>
  <si>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196887</t>
  </si>
  <si>
    <t>96887</t>
  </si>
  <si>
    <t>0.9% W/V SODIUM CHLORIDE I.V.</t>
  </si>
  <si>
    <t>INJ 20X20ML</t>
  </si>
  <si>
    <t>132087</t>
  </si>
  <si>
    <t>32087</t>
  </si>
  <si>
    <t>TRALGIT 100 INJ</t>
  </si>
  <si>
    <t>INJ SOL 5X2ML/100MG</t>
  </si>
  <si>
    <t>126786</t>
  </si>
  <si>
    <t>26786</t>
  </si>
  <si>
    <t>NOVORAPID 100 U/ML</t>
  </si>
  <si>
    <t>INJ SOL 1X10ML</t>
  </si>
  <si>
    <t>122048</t>
  </si>
  <si>
    <t>22048</t>
  </si>
  <si>
    <t>IOMERON 300</t>
  </si>
  <si>
    <t>INJ SOL 1X50ML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</si>
  <si>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</si>
  <si>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</si>
  <si>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</si>
  <si>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</si>
  <si>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</si>
  <si>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</si>
  <si>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</si>
  <si>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</si>
  <si>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122075</t>
  </si>
  <si>
    <t>22075</t>
  </si>
  <si>
    <t>INJ SOL 1X100ML</t>
  </si>
  <si>
    <t>177019</t>
  </si>
  <si>
    <t>77019</t>
  </si>
  <si>
    <t>ULTRAVIST-370</t>
  </si>
  <si>
    <t>INJ 10X100ML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</si>
  <si>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</si>
  <si>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</si>
  <si>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</si>
  <si>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</si>
  <si>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</si>
  <si>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</si>
  <si>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</si>
  <si>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</si>
  <si>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</si>
  <si>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</si>
  <si>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</si>
  <si>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</si>
  <si>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</si>
  <si>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</si>
  <si>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</si>
  <si>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</si>
  <si>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</si>
  <si>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</si>
  <si>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R03AC02 - Salbutamol</t>
  </si>
  <si>
    <t>N02AX02 - Tramadol</t>
  </si>
  <si>
    <t>A04AA01 - Ondansetron</t>
  </si>
  <si>
    <t>A06AD11 - Laktulóza</t>
  </si>
  <si>
    <t>N05CD08 - Midazolam</t>
  </si>
  <si>
    <t>A10AB05 - Inzulin aspart</t>
  </si>
  <si>
    <t>V08AB05 - Jopromid</t>
  </si>
  <si>
    <t>C09BA06 - Chinapril a diuretika</t>
  </si>
  <si>
    <t>H03AA01 - Levothyroxin, sodná sůl</t>
  </si>
  <si>
    <t>A06AD11</t>
  </si>
  <si>
    <t>C09BA06</t>
  </si>
  <si>
    <t>ACCUZIDE 10</t>
  </si>
  <si>
    <t>POR TBL FLM 30</t>
  </si>
  <si>
    <t>H03AA01</t>
  </si>
  <si>
    <t>POR TBL NOB 100X100RG I</t>
  </si>
  <si>
    <t>EUTHYROX 50 MIKROGRAMŮ</t>
  </si>
  <si>
    <t>POR TBL NOB 100X50RG</t>
  </si>
  <si>
    <t>N02AX02</t>
  </si>
  <si>
    <t>N05CD08</t>
  </si>
  <si>
    <t>MIDAZOLAM TORREX 1 MG/ML</t>
  </si>
  <si>
    <t>INJ SOL 10X2ML/2MG</t>
  </si>
  <si>
    <t>R03AC02</t>
  </si>
  <si>
    <t>INH SUS PSS 200X100RG</t>
  </si>
  <si>
    <t>A04AA01</t>
  </si>
  <si>
    <t>A10AB05</t>
  </si>
  <si>
    <t>SDR+IVN INJ SOL 1X10ML</t>
  </si>
  <si>
    <t>V08AB05</t>
  </si>
  <si>
    <t>INJ SOL 10X100ML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</si>
  <si>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</si>
  <si>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</si>
  <si>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</si>
  <si>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</si>
  <si>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</si>
  <si>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</si>
  <si>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</si>
  <si>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</si>
  <si>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</si>
  <si>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</si>
  <si>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</si>
  <si>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</si>
  <si>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</si>
  <si>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</si>
  <si>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</si>
  <si>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</si>
  <si>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</si>
  <si>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</si>
  <si>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</si>
  <si>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</si>
  <si>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</si>
  <si>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</si>
  <si>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</si>
  <si>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</si>
  <si>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</si>
  <si>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Marcinková Jana</t>
  </si>
  <si>
    <t>Levothyroxin, sodná sůl</t>
  </si>
  <si>
    <t>30021</t>
  </si>
  <si>
    <t>47133</t>
  </si>
  <si>
    <t>LETROX 150</t>
  </si>
  <si>
    <t>POR TBL NOB 100X150RG</t>
  </si>
  <si>
    <t>Omeprazol</t>
  </si>
  <si>
    <t>Prednison</t>
  </si>
  <si>
    <t>PREDNISON 20 LÉČIVA</t>
  </si>
  <si>
    <t>POR TBL NOB 20X20MG</t>
  </si>
  <si>
    <t>Uhličitan vápenatý</t>
  </si>
  <si>
    <t>17994</t>
  </si>
  <si>
    <t>CALCII CARBONICI 0,5 TBL. MEDICAMENTA</t>
  </si>
  <si>
    <t>POR TBL NOB 100X0.5GM</t>
  </si>
  <si>
    <t>POR TBL EFF 10X1000MG</t>
  </si>
  <si>
    <t>147458</t>
  </si>
  <si>
    <t>EUTHYROX 112 MIKROGRAMŮ</t>
  </si>
  <si>
    <t>POR TBL NOB 100X112RG II</t>
  </si>
  <si>
    <t>147464</t>
  </si>
  <si>
    <t>EUTHYROX 137 MIKROGRAMŮ</t>
  </si>
  <si>
    <t>POR TBL NOB 100X137RG I</t>
  </si>
  <si>
    <t>46692</t>
  </si>
  <si>
    <t>EUTHYROX 75 MIKROGRAMŮ</t>
  </si>
  <si>
    <t>POR TBL NOB 100X75RG</t>
  </si>
  <si>
    <t>69191</t>
  </si>
  <si>
    <t>EUTHYROX 150 MIKROGRAMŮ</t>
  </si>
  <si>
    <t>97186</t>
  </si>
  <si>
    <t>EUTHYROX 100 MIKROGRAMŮ</t>
  </si>
  <si>
    <t>POR TBL NOB 100X100RG</t>
  </si>
  <si>
    <t>132531</t>
  </si>
  <si>
    <t>HELICID 20</t>
  </si>
  <si>
    <t>Thiamazol</t>
  </si>
  <si>
    <t>87149</t>
  </si>
  <si>
    <t>THYROZOL 10</t>
  </si>
  <si>
    <t>POR TBL FLM 50X10MG</t>
  </si>
  <si>
    <t>62322</t>
  </si>
  <si>
    <t>MAXI-KALZ 500</t>
  </si>
  <si>
    <t>POR TBL EFF 20X500MG</t>
  </si>
  <si>
    <t>Chlorid draselný</t>
  </si>
  <si>
    <t>17188</t>
  </si>
  <si>
    <t>KALIUM CHLORATUM BIOMEDICA</t>
  </si>
  <si>
    <t>POR TBL ENT 50X500MG</t>
  </si>
  <si>
    <t>Jiná</t>
  </si>
  <si>
    <t>999999</t>
  </si>
  <si>
    <t>Jiný</t>
  </si>
  <si>
    <t>147454</t>
  </si>
  <si>
    <t>EUTHYROX 88 MIKROGRAMŮ</t>
  </si>
  <si>
    <t>POR TBL NOB 100X88RG II</t>
  </si>
  <si>
    <t>147460</t>
  </si>
  <si>
    <t>EUTHYROX 200 MIKROGRAMŮ</t>
  </si>
  <si>
    <t>POR TBL NOB 100X200RG I</t>
  </si>
  <si>
    <t>147466</t>
  </si>
  <si>
    <t>POR TBL NOB 100X137RG II</t>
  </si>
  <si>
    <t>187427</t>
  </si>
  <si>
    <t>POR TBL NOB 100X100RG II</t>
  </si>
  <si>
    <t>30018</t>
  </si>
  <si>
    <t>LETROX 75</t>
  </si>
  <si>
    <t>POR TBL NOB 100X75MCG I</t>
  </si>
  <si>
    <t>46694</t>
  </si>
  <si>
    <t>EUTHYROX 125 MIKROGRAMŮ</t>
  </si>
  <si>
    <t>POR TBL NOB 100X125RG</t>
  </si>
  <si>
    <t>132530</t>
  </si>
  <si>
    <t>POR CPS ETD 28X20MG</t>
  </si>
  <si>
    <t>147462</t>
  </si>
  <si>
    <t>POR TBL NOB 100X200RG II</t>
  </si>
  <si>
    <t>47142</t>
  </si>
  <si>
    <t>POR TBL NOB 50X100RG I</t>
  </si>
  <si>
    <t>69190</t>
  </si>
  <si>
    <t>POR TBL NOB 50X50RG</t>
  </si>
  <si>
    <t>47132</t>
  </si>
  <si>
    <t>POR TBL NOB 50X150RG</t>
  </si>
  <si>
    <t>Propylthiouracil</t>
  </si>
  <si>
    <t>14913</t>
  </si>
  <si>
    <t>PROPYCIL 50</t>
  </si>
  <si>
    <t>POR TBL NOB 20X50MG</t>
  </si>
  <si>
    <t>Alfakalcidol</t>
  </si>
  <si>
    <t>14398</t>
  </si>
  <si>
    <t>ALPHA D3 1 MIKROGRAM</t>
  </si>
  <si>
    <t>POR CPS MOL 30X1RG</t>
  </si>
  <si>
    <t>Alprazolam</t>
  </si>
  <si>
    <t>6618</t>
  </si>
  <si>
    <t>NEUROL 0,5</t>
  </si>
  <si>
    <t>POR TBL NOB 30X0.5MG</t>
  </si>
  <si>
    <t>Amoxicilin a enzymový inhibitor</t>
  </si>
  <si>
    <t>5951</t>
  </si>
  <si>
    <t>AMOKSIKLAV 1 G</t>
  </si>
  <si>
    <t>POR TBL FLM 14</t>
  </si>
  <si>
    <t>Bilastin</t>
  </si>
  <si>
    <t>148675</t>
  </si>
  <si>
    <t>XADOS 20 MG TABLETY</t>
  </si>
  <si>
    <t>POR TBL NOB 50X20MG</t>
  </si>
  <si>
    <t>Cefuroxim</t>
  </si>
  <si>
    <t>192354</t>
  </si>
  <si>
    <t>ZINNAT 500 MG</t>
  </si>
  <si>
    <t>POR TBL FLM 10X500MG</t>
  </si>
  <si>
    <t>Citalopram</t>
  </si>
  <si>
    <t>203106</t>
  </si>
  <si>
    <t>CITALEC 20 ZENTIVA</t>
  </si>
  <si>
    <t>POR TBL FLM 60X20 MG</t>
  </si>
  <si>
    <t>Desloratadin</t>
  </si>
  <si>
    <t>26330</t>
  </si>
  <si>
    <t>AERIUS 5 MG</t>
  </si>
  <si>
    <t>POR TBL FLM 50X5MG</t>
  </si>
  <si>
    <t>Erdostein</t>
  </si>
  <si>
    <t>87076</t>
  </si>
  <si>
    <t>ERDOMED</t>
  </si>
  <si>
    <t>POR CPS DUR 20X300MG</t>
  </si>
  <si>
    <t>Escitalopram</t>
  </si>
  <si>
    <t>135928</t>
  </si>
  <si>
    <t>ESOPREX 10 MG</t>
  </si>
  <si>
    <t>POR TBL FLM 30X10MG</t>
  </si>
  <si>
    <t>Hořčík (různé sole v kombinaci)</t>
  </si>
  <si>
    <t>66555</t>
  </si>
  <si>
    <t>MAGNOSOLV</t>
  </si>
  <si>
    <t>POR GRA SOL SCC 30X365MG</t>
  </si>
  <si>
    <t>Hydrokortison</t>
  </si>
  <si>
    <t>2668</t>
  </si>
  <si>
    <t>OPHTHALMO-HYDROCORTISON LÉČIVA</t>
  </si>
  <si>
    <t>OPH UNG 1X5GM/25MG</t>
  </si>
  <si>
    <t>Isotretinoin, kombinace</t>
  </si>
  <si>
    <t>169737</t>
  </si>
  <si>
    <t>ISOTREXIN</t>
  </si>
  <si>
    <t>DRM GEL 1X30GM</t>
  </si>
  <si>
    <t>137824</t>
  </si>
  <si>
    <t>Kalcitriol</t>
  </si>
  <si>
    <t>14935</t>
  </si>
  <si>
    <t>ROCALTROL 0,25 MCG</t>
  </si>
  <si>
    <t>POR CPS MOL 30X0.25RG</t>
  </si>
  <si>
    <t>Klarithromycin</t>
  </si>
  <si>
    <t>203854</t>
  </si>
  <si>
    <t>KLACID 500</t>
  </si>
  <si>
    <t>POR TBL FLM 14X500MG</t>
  </si>
  <si>
    <t>Klopidogrel</t>
  </si>
  <si>
    <t>149483</t>
  </si>
  <si>
    <t>ZYLLT 75 MG</t>
  </si>
  <si>
    <t>POR TBL FLM 56X75MG</t>
  </si>
  <si>
    <t>Kodein</t>
  </si>
  <si>
    <t>88</t>
  </si>
  <si>
    <t>CODEIN SLOVAKOFARMA 15 MG</t>
  </si>
  <si>
    <t>POR TBL NOB 10X15MG</t>
  </si>
  <si>
    <t>Kyselina acetylsalicylová</t>
  </si>
  <si>
    <t>155782</t>
  </si>
  <si>
    <t>GODASAL 100</t>
  </si>
  <si>
    <t>POR TBL NOB 100</t>
  </si>
  <si>
    <t>Lansoprazol</t>
  </si>
  <si>
    <t>17122</t>
  </si>
  <si>
    <t>LANZUL 30 MG</t>
  </si>
  <si>
    <t>POR CPS DUR 56X30MG</t>
  </si>
  <si>
    <t>147452</t>
  </si>
  <si>
    <t>POR TBL NOB 100X88RG I</t>
  </si>
  <si>
    <t>147456</t>
  </si>
  <si>
    <t>POR TBL NOB 100X112RG I</t>
  </si>
  <si>
    <t>164997</t>
  </si>
  <si>
    <t>ELTROXIN 100 MCG</t>
  </si>
  <si>
    <t>172044</t>
  </si>
  <si>
    <t>184245</t>
  </si>
  <si>
    <t>POR TBL NOB 100X75MCG II</t>
  </si>
  <si>
    <t>47141</t>
  </si>
  <si>
    <t>POR TBL NOB 100X50RG I</t>
  </si>
  <si>
    <t>69192</t>
  </si>
  <si>
    <t>Loratadin</t>
  </si>
  <si>
    <t>83527</t>
  </si>
  <si>
    <t>CLARITINE</t>
  </si>
  <si>
    <t>POR TBL NOB 30X10MG</t>
  </si>
  <si>
    <t>Losartan</t>
  </si>
  <si>
    <t>114067</t>
  </si>
  <si>
    <t>LOZAP 50 ZENTIVA</t>
  </si>
  <si>
    <t>POR TBL FLM 90X50MG II</t>
  </si>
  <si>
    <t>13894</t>
  </si>
  <si>
    <t>POR TBL FLM 90X50MG I</t>
  </si>
  <si>
    <t>Metoprolol</t>
  </si>
  <si>
    <t>58036</t>
  </si>
  <si>
    <t>BETALOC ZOK 50 MG</t>
  </si>
  <si>
    <t>POR TBL PRO 56X50MG</t>
  </si>
  <si>
    <t>Mupirocin</t>
  </si>
  <si>
    <t>90778</t>
  </si>
  <si>
    <t>BACTROBAN</t>
  </si>
  <si>
    <t>DRM UNG 1X15GM</t>
  </si>
  <si>
    <t>Nitrofurantoin</t>
  </si>
  <si>
    <t>154748</t>
  </si>
  <si>
    <t>NITROFURANTOIN - RATIOPHARM 100 MG</t>
  </si>
  <si>
    <t>POR CPS PRO 50X100MG</t>
  </si>
  <si>
    <t>Perindopril</t>
  </si>
  <si>
    <t>101205</t>
  </si>
  <si>
    <t>PRESTARIUM NEO</t>
  </si>
  <si>
    <t>POR TBL FLM 30X5MG</t>
  </si>
  <si>
    <t>Perindopril a diuretika</t>
  </si>
  <si>
    <t>122685</t>
  </si>
  <si>
    <t>PRESTARIUM NEO COMBI 5 MG/1,25 MG</t>
  </si>
  <si>
    <t>Spazmolytika, psycholeptika a analgetika v kombinaci</t>
  </si>
  <si>
    <t>91261</t>
  </si>
  <si>
    <t>SPASMOPAN</t>
  </si>
  <si>
    <t>RCT SUP 5</t>
  </si>
  <si>
    <t>Sulfadiazin, stříbrná sůl, kombinace</t>
  </si>
  <si>
    <t>14877</t>
  </si>
  <si>
    <t>IALUGEN PLUS</t>
  </si>
  <si>
    <t>DRM CRM 1X60GM</t>
  </si>
  <si>
    <t>14874</t>
  </si>
  <si>
    <t>DRM LIG IPR 30KS(10X10CM)</t>
  </si>
  <si>
    <t>Tretinoin</t>
  </si>
  <si>
    <t>49985</t>
  </si>
  <si>
    <t>LOCACID</t>
  </si>
  <si>
    <t>DRM CRM 1X30GM 0.05%</t>
  </si>
  <si>
    <t>137119</t>
  </si>
  <si>
    <t>CALCIUM 500 MG PHARMAVIT</t>
  </si>
  <si>
    <t>Zolpidem</t>
  </si>
  <si>
    <t>16286</t>
  </si>
  <si>
    <t>STILNOX</t>
  </si>
  <si>
    <t>14399</t>
  </si>
  <si>
    <t>POR CPS MOL 100X1RG</t>
  </si>
  <si>
    <t>Azithromycin</t>
  </si>
  <si>
    <t>45010</t>
  </si>
  <si>
    <t>AZITROMYCIN SANDOZ 500 MG</t>
  </si>
  <si>
    <t>POR TBL FLM 3X500MG</t>
  </si>
  <si>
    <t>Betamethason a antibiotika</t>
  </si>
  <si>
    <t>17170</t>
  </si>
  <si>
    <t>BELOGENT KRÉM</t>
  </si>
  <si>
    <t>DRM CRM 30GM</t>
  </si>
  <si>
    <t>Ciklopirox</t>
  </si>
  <si>
    <t>76150</t>
  </si>
  <si>
    <t>BATRAFEN KRÉM</t>
  </si>
  <si>
    <t>DRM CRM 1X20GM/200MG</t>
  </si>
  <si>
    <t>Fenofibrát</t>
  </si>
  <si>
    <t>11014</t>
  </si>
  <si>
    <t>LIPANTHYL 267 M</t>
  </si>
  <si>
    <t>POR CPS DUR 90X267MG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</si>
  <si>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</si>
  <si>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</si>
  <si>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</si>
  <si>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</si>
  <si>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</si>
  <si>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</si>
  <si>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</si>
  <si>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46693</t>
  </si>
  <si>
    <t>POR TBL NOB 50X125RG</t>
  </si>
  <si>
    <t>Midazolam</t>
  </si>
  <si>
    <t>15010</t>
  </si>
  <si>
    <t>DORMICUM 15 MG</t>
  </si>
  <si>
    <t>POR TBL FLM 10X15MG</t>
  </si>
  <si>
    <t>Promethazin</t>
  </si>
  <si>
    <t>122197</t>
  </si>
  <si>
    <t>PROTHAZIN</t>
  </si>
  <si>
    <t>POR TBL FLM 20X25MG</t>
  </si>
  <si>
    <t>Pseudoefedrin, kombinace</t>
  </si>
  <si>
    <t>83059</t>
  </si>
  <si>
    <t>CLARINASE REPETABS</t>
  </si>
  <si>
    <t>POR TBL RET 14</t>
  </si>
  <si>
    <t>Vápník, kombinace s vitaminem D a/nebo jinými léčivy</t>
  </si>
  <si>
    <t>164888</t>
  </si>
  <si>
    <t>CALTRATE 600 MG/400 IU D3 POTAHOVANÁ TABLETA</t>
  </si>
  <si>
    <t>POR TBL FLM 90</t>
  </si>
  <si>
    <t>189078</t>
  </si>
  <si>
    <t>CALCICHEW D3 LEMON 400 IU</t>
  </si>
  <si>
    <t>POR TBL MND 50</t>
  </si>
  <si>
    <t>53853</t>
  </si>
  <si>
    <t>Nimesulid</t>
  </si>
  <si>
    <t>17187</t>
  </si>
  <si>
    <t>NIMESIL</t>
  </si>
  <si>
    <t>POR GRA SUS 30X100MG</t>
  </si>
  <si>
    <t>202863</t>
  </si>
  <si>
    <t>HELICID 40 MG</t>
  </si>
  <si>
    <t>POR CPS ETD 100X40MG III HDPE</t>
  </si>
  <si>
    <t>Pitofenon a analgetika</t>
  </si>
  <si>
    <t>Acebutolol</t>
  </si>
  <si>
    <t>80058</t>
  </si>
  <si>
    <t>SECTRAL 400 MG</t>
  </si>
  <si>
    <t>POR TBL FLM 30X400MG</t>
  </si>
  <si>
    <t>14329</t>
  </si>
  <si>
    <t>ALPHA D3 0,25 MIKROGRAMU</t>
  </si>
  <si>
    <t>Alopurinol</t>
  </si>
  <si>
    <t>119773</t>
  </si>
  <si>
    <t>MILURIT 100</t>
  </si>
  <si>
    <t>POR TBL NOB 100X100MG</t>
  </si>
  <si>
    <t>Antipropulziva</t>
  </si>
  <si>
    <t>30652</t>
  </si>
  <si>
    <t>REASEC</t>
  </si>
  <si>
    <t>POR TBL NOB 20X2.5MG</t>
  </si>
  <si>
    <t>Beklometason</t>
  </si>
  <si>
    <t>102423</t>
  </si>
  <si>
    <t>BECLOMET NASAL AQUA 50 MCG, NOSNÍ SPREJ</t>
  </si>
  <si>
    <t>NAS SPR SUS 1X23ML/200DÁV</t>
  </si>
  <si>
    <t>Bimatoprost</t>
  </si>
  <si>
    <t>193838</t>
  </si>
  <si>
    <t>LUMIGAN 0,3 MG/ML</t>
  </si>
  <si>
    <t>OPH GTT SOL 30X0.4ML</t>
  </si>
  <si>
    <t>Bisoprolol</t>
  </si>
  <si>
    <t>176914</t>
  </si>
  <si>
    <t>RIVOCOR 10</t>
  </si>
  <si>
    <t>POR TBL FLM 90X10MG</t>
  </si>
  <si>
    <t>94164</t>
  </si>
  <si>
    <t>CONCOR 5</t>
  </si>
  <si>
    <t>Cetirizin</t>
  </si>
  <si>
    <t>66030</t>
  </si>
  <si>
    <t>ZODAC</t>
  </si>
  <si>
    <t>Cilazapril</t>
  </si>
  <si>
    <t>125440</t>
  </si>
  <si>
    <t>INHIBACE 2,5 MG</t>
  </si>
  <si>
    <t>POR TBL FLM 100X2.5MG</t>
  </si>
  <si>
    <t>27899</t>
  </si>
  <si>
    <t>POR TBL FLM 90X5MG</t>
  </si>
  <si>
    <t>Diosmin, kombinace</t>
  </si>
  <si>
    <t>14075</t>
  </si>
  <si>
    <t>DETRALEX</t>
  </si>
  <si>
    <t>POR TBL FLM 60X500MG</t>
  </si>
  <si>
    <t>Enalapril</t>
  </si>
  <si>
    <t>59643</t>
  </si>
  <si>
    <t>ENAP 5 MG</t>
  </si>
  <si>
    <t>POR TBL NOB 100X5MG</t>
  </si>
  <si>
    <t>Fentermin</t>
  </si>
  <si>
    <t>97374</t>
  </si>
  <si>
    <t>ADIPEX RETARD</t>
  </si>
  <si>
    <t>POR CPS RML 100X15MG</t>
  </si>
  <si>
    <t>Indapamid</t>
  </si>
  <si>
    <t>151949</t>
  </si>
  <si>
    <t>INDAP</t>
  </si>
  <si>
    <t>POR CPS DUR 100X2.5MG</t>
  </si>
  <si>
    <t>Jiná antibiotika pro lokální aplikaci</t>
  </si>
  <si>
    <t>48262</t>
  </si>
  <si>
    <t>FRAMYKOIN</t>
  </si>
  <si>
    <t>DRM PLV ADS 1X5GM</t>
  </si>
  <si>
    <t>Kombinace různých antibiotik</t>
  </si>
  <si>
    <t>1076</t>
  </si>
  <si>
    <t>OPHTHALMO-FRAMYKOIN</t>
  </si>
  <si>
    <t>OPH UNG 1X5GM</t>
  </si>
  <si>
    <t>Medroxyprogesteron a estrogen</t>
  </si>
  <si>
    <t>14628</t>
  </si>
  <si>
    <t>DIVINA</t>
  </si>
  <si>
    <t>POR TBL NOB 3X21</t>
  </si>
  <si>
    <t>Mefenoxalon</t>
  </si>
  <si>
    <t>85656</t>
  </si>
  <si>
    <t>DORSIFLEX 200 MG</t>
  </si>
  <si>
    <t>POR TBL NOB 30X200MG</t>
  </si>
  <si>
    <t>Norethisteron a estrogen</t>
  </si>
  <si>
    <t>96382</t>
  </si>
  <si>
    <t>TRISEQUENS</t>
  </si>
  <si>
    <t>POR TBL FLM 1X28</t>
  </si>
  <si>
    <t>Pentoxifylin</t>
  </si>
  <si>
    <t>47085</t>
  </si>
  <si>
    <t>PENTOMER RETARD 400 MG</t>
  </si>
  <si>
    <t>POR TBL PRO 100X400MG</t>
  </si>
  <si>
    <t>122690</t>
  </si>
  <si>
    <t>Různé jiné kombinace železa</t>
  </si>
  <si>
    <t>3424</t>
  </si>
  <si>
    <t>AKTIFERRIN COMPOSITUM</t>
  </si>
  <si>
    <t>POR CPS MOL 100</t>
  </si>
  <si>
    <t>Sodná sůl metamizolu</t>
  </si>
  <si>
    <t>NOVALGIN TABLETY</t>
  </si>
  <si>
    <t>POR TBL FLM 20X500MG</t>
  </si>
  <si>
    <t>198056</t>
  </si>
  <si>
    <t>Aktivní uhlí</t>
  </si>
  <si>
    <t>31951</t>
  </si>
  <si>
    <t>CARBOSORB</t>
  </si>
  <si>
    <t>POR TBL NOB 20X320MG</t>
  </si>
  <si>
    <t>Dienogest a ethinylestradiol</t>
  </si>
  <si>
    <t>132824</t>
  </si>
  <si>
    <t>BONADEA</t>
  </si>
  <si>
    <t>POR TBL FLM 3X21</t>
  </si>
  <si>
    <t>Itopridum</t>
  </si>
  <si>
    <t>166760</t>
  </si>
  <si>
    <t>KINITO 50 MG, POTAHOVANÉ TABLETY</t>
  </si>
  <si>
    <t>POR TBL FLM 100X50MG</t>
  </si>
  <si>
    <t>26331</t>
  </si>
  <si>
    <t>POR TBL FLM 100X5MG</t>
  </si>
  <si>
    <t>28812</t>
  </si>
  <si>
    <t>POR TBL DIS 90X5MG</t>
  </si>
  <si>
    <t>Mebendazol</t>
  </si>
  <si>
    <t>122198</t>
  </si>
  <si>
    <t>VERMOX</t>
  </si>
  <si>
    <t>POR TBL NOB 6X100MG</t>
  </si>
  <si>
    <t>199576</t>
  </si>
  <si>
    <t>14330</t>
  </si>
  <si>
    <t>POR CPS MOL 100X0.25RG</t>
  </si>
  <si>
    <t>Amoxicilin</t>
  </si>
  <si>
    <t>62052</t>
  </si>
  <si>
    <t>DUOMOX 1000</t>
  </si>
  <si>
    <t>POR TBL SUS 20X1000MG</t>
  </si>
  <si>
    <t>3801</t>
  </si>
  <si>
    <t>CONCOR COR 2,5 MG</t>
  </si>
  <si>
    <t>POR TBL FLM 28X2.5MG</t>
  </si>
  <si>
    <t>47740</t>
  </si>
  <si>
    <t>RIVOCOR 5</t>
  </si>
  <si>
    <t>Bromazepam</t>
  </si>
  <si>
    <t>LEXAURIN 1,5</t>
  </si>
  <si>
    <t>POR TBL NOB 30X1.5MG</t>
  </si>
  <si>
    <t>Gestoden a ethinylestradiol</t>
  </si>
  <si>
    <t>6247</t>
  </si>
  <si>
    <t>LUNAFEM</t>
  </si>
  <si>
    <t>POR TBL OBD 63</t>
  </si>
  <si>
    <t>Indometacin</t>
  </si>
  <si>
    <t>93723</t>
  </si>
  <si>
    <t>INDOMETACIN 50 BERLIN-CHEMIE</t>
  </si>
  <si>
    <t>RCT SUP 10X50MG</t>
  </si>
  <si>
    <t>14096</t>
  </si>
  <si>
    <t>OSTEOD 0,25 MIKROGRAMŮ</t>
  </si>
  <si>
    <t>14936</t>
  </si>
  <si>
    <t>ROCALTROL 0,50 MCG</t>
  </si>
  <si>
    <t>POR CPS MOL 30X0.50RG</t>
  </si>
  <si>
    <t>14937</t>
  </si>
  <si>
    <t>14938</t>
  </si>
  <si>
    <t>Komplex železa s isomaltosou a kyselina listová</t>
  </si>
  <si>
    <t>16593</t>
  </si>
  <si>
    <t>MALTOFER FOL TABLETY</t>
  </si>
  <si>
    <t>POR TBL MND 30</t>
  </si>
  <si>
    <t>98629</t>
  </si>
  <si>
    <t>POR TBL NOB 100X0.1MG</t>
  </si>
  <si>
    <t>Síran hořečnatý</t>
  </si>
  <si>
    <t>MAGNESIUM SULFURICUM BIOTIKA 10%</t>
  </si>
  <si>
    <t>INJ SOL 5X10ML 10%</t>
  </si>
  <si>
    <t>87150</t>
  </si>
  <si>
    <t>POR TBL FLM 100X10MG</t>
  </si>
  <si>
    <t>57610</t>
  </si>
  <si>
    <t>KOMBI-KALZ 1000/880</t>
  </si>
  <si>
    <t>POR GRA SOL SCC 30</t>
  </si>
  <si>
    <t>107869</t>
  </si>
  <si>
    <t>APO-ALLOPURINOL</t>
  </si>
  <si>
    <t>Atorvastatin</t>
  </si>
  <si>
    <t>93013</t>
  </si>
  <si>
    <t>SORTIS 10 MG</t>
  </si>
  <si>
    <t>93015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</si>
  <si>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</si>
  <si>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</si>
  <si>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</si>
  <si>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</si>
  <si>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</si>
  <si>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</si>
  <si>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</si>
  <si>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3645</t>
  </si>
  <si>
    <t>DIMEXOL</t>
  </si>
  <si>
    <t>Glimepirid</t>
  </si>
  <si>
    <t>163077</t>
  </si>
  <si>
    <t>AMARYL 2 MG</t>
  </si>
  <si>
    <t>POR TBL NOB 30X2MG</t>
  </si>
  <si>
    <t>114059</t>
  </si>
  <si>
    <t>LOZAP 12,5 ZENTIVA</t>
  </si>
  <si>
    <t>POR TBL FLM 30X12.5MG</t>
  </si>
  <si>
    <t>Nadroparin</t>
  </si>
  <si>
    <t>32058</t>
  </si>
  <si>
    <t>FRAXIPARINE</t>
  </si>
  <si>
    <t>INJ SOL 10X0.3ML</t>
  </si>
  <si>
    <t>Tramadol</t>
  </si>
  <si>
    <t>84262</t>
  </si>
  <si>
    <t>POR GTT SOL 1X96ML</t>
  </si>
  <si>
    <t>30020</t>
  </si>
  <si>
    <t>Jiná antihistaminika pro systémovou aplikaci</t>
  </si>
  <si>
    <t>POR TBL NOB 20X2MG</t>
  </si>
  <si>
    <t>189081</t>
  </si>
  <si>
    <t>POR TBL MND 100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</si>
  <si>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</si>
  <si>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</si>
  <si>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</si>
  <si>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</si>
  <si>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C07AB07 - Bisoprolol</t>
  </si>
  <si>
    <t>M01AX17 - Nimesulid</t>
  </si>
  <si>
    <t>J01FA09 - Klarithromycin</t>
  </si>
  <si>
    <t>N05BA12 - Alprazolam</t>
  </si>
  <si>
    <t>A07DA - Antipropulziva</t>
  </si>
  <si>
    <t>A10BB12 - Glimepirid</t>
  </si>
  <si>
    <t>J01FA10 - Azithromycin</t>
  </si>
  <si>
    <t>C09AA04 - Perindopril</t>
  </si>
  <si>
    <t>R06AX13 - Loratadin</t>
  </si>
  <si>
    <t>C09BA04 - Perindopril a diuretika</t>
  </si>
  <si>
    <t>B01AB06 - Nadroparin</t>
  </si>
  <si>
    <t>B01AC04 - Klopidogrel</t>
  </si>
  <si>
    <t>N06AB10 - Escitalopram</t>
  </si>
  <si>
    <t>C09CA01 - Losartan</t>
  </si>
  <si>
    <t>N06AB04 - Citalopram</t>
  </si>
  <si>
    <t>C10AA05 - Atorvastatin</t>
  </si>
  <si>
    <t>R06AE07 - Cetirizin</t>
  </si>
  <si>
    <t>C10AB05 - Fenofibrát</t>
  </si>
  <si>
    <t>A03FA07 - Itopridum</t>
  </si>
  <si>
    <t>A02BC03 - Lansoprazol</t>
  </si>
  <si>
    <t>J01CR02 - Amoxicilin a enzymový inhibitor</t>
  </si>
  <si>
    <t>A02BC03</t>
  </si>
  <si>
    <t>B01AC04</t>
  </si>
  <si>
    <t>C09AA04</t>
  </si>
  <si>
    <t>C09BA04</t>
  </si>
  <si>
    <t>C09CA01</t>
  </si>
  <si>
    <t>J01CR02</t>
  </si>
  <si>
    <t>J01FA09</t>
  </si>
  <si>
    <t>N05BA12</t>
  </si>
  <si>
    <t>N06AB04</t>
  </si>
  <si>
    <t>N06AB10</t>
  </si>
  <si>
    <t>ESOPREX 15 MG</t>
  </si>
  <si>
    <t>R06AX13</t>
  </si>
  <si>
    <t>C10AB05</t>
  </si>
  <si>
    <t>J01FA10</t>
  </si>
  <si>
    <t>A10BB12</t>
  </si>
  <si>
    <t>M01AX17</t>
  </si>
  <si>
    <t>A07DA</t>
  </si>
  <si>
    <t>C07AB07</t>
  </si>
  <si>
    <t>R06AE07</t>
  </si>
  <si>
    <t>A03FA07</t>
  </si>
  <si>
    <t>C10AA05</t>
  </si>
  <si>
    <t>B01AB06</t>
  </si>
  <si>
    <t>Přehled plnění PL - Preskripce léčivých přípravků - orientační přehled</t>
  </si>
  <si>
    <t>ZA090</t>
  </si>
  <si>
    <t>Vata buničitá přířezy 37 x 57 cm 2730152</t>
  </si>
  <si>
    <t>ZA439</t>
  </si>
  <si>
    <t>Obvaz elastický síťový pruban č. 6 427306</t>
  </si>
  <si>
    <t>ZC100</t>
  </si>
  <si>
    <t>Vata buničitá dělená 2 role / 500 ks 40 x 50 mm 1230200310</t>
  </si>
  <si>
    <t>ZB756</t>
  </si>
  <si>
    <t>Zkumavka 3 ml K3 edta fialová 454086</t>
  </si>
  <si>
    <t>ZB771</t>
  </si>
  <si>
    <t>Držák jehly základní 450201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</si>
  <si>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</si>
  <si>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</si>
  <si>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</si>
  <si>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</si>
  <si>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</si>
  <si>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</si>
  <si>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</si>
  <si>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</si>
  <si>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ZL688</t>
  </si>
  <si>
    <t>Proužky Accu-Check Inform IIStrip 50 EU1 á 50 ks 05942861</t>
  </si>
  <si>
    <t>ZB768</t>
  </si>
  <si>
    <t>Jehla vakuová 216/38 mm zelená 450076</t>
  </si>
  <si>
    <t>ZE668</t>
  </si>
  <si>
    <t>Rukavice latex bez p. zdrsněné L 9421625</t>
  </si>
  <si>
    <t>ZM292</t>
  </si>
  <si>
    <t>Rukavice nitril sempercare bez p. M bal. á 200 ks 30803</t>
  </si>
  <si>
    <t>ZM291</t>
  </si>
  <si>
    <t>Rukavice nitril sempercare bez p. S bal. á 200 ks 30802</t>
  </si>
  <si>
    <t>ZA338</t>
  </si>
  <si>
    <t>Obinadlo hydrofilní   6 cm x   5 m 13005</t>
  </si>
  <si>
    <t>ZA429</t>
  </si>
  <si>
    <t>Obinadlo elastické idealtex   8 cm x 5 m 931061</t>
  </si>
  <si>
    <t>ZB084</t>
  </si>
  <si>
    <t>Náplast transpore 2,50 cm x 9,14 m 1527-1</t>
  </si>
  <si>
    <t>ZD740</t>
  </si>
  <si>
    <t>Kompresa gáza sterilkompres 7,5 x 7,5 cm / 5 ks sterilní 1325019265(1230119225)</t>
  </si>
  <si>
    <t>ZL684</t>
  </si>
  <si>
    <t>Náplast santiband standard poinjekční jednotl. baleno 19 mm x 72 mm 652</t>
  </si>
  <si>
    <t>ZL997</t>
  </si>
  <si>
    <t>Obinadlo hyrofilní sterilní 10 cm x 5 m  004310174</t>
  </si>
  <si>
    <t>ZL999</t>
  </si>
  <si>
    <t>Rychloobvaz 8 x 4 cm / 3 ks ( pro obj. 1 kus = 3 náplasti) 001445510</t>
  </si>
  <si>
    <t>ZA065</t>
  </si>
  <si>
    <t>Verba č. 5 - břišní pás 105 - 115 cm 932535</t>
  </si>
  <si>
    <t>ZA066</t>
  </si>
  <si>
    <t>Verba č. 4 - břišní pás 95 - 105 cm 932534</t>
  </si>
  <si>
    <t>ZA067</t>
  </si>
  <si>
    <t>Verba č. 3 - břišní pás 85 - 95 cm 932533</t>
  </si>
  <si>
    <t>ZL685</t>
  </si>
  <si>
    <t>Verba č. 2 - břišní pás 75 - 85 cm 932532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</si>
  <si>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</si>
  <si>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</si>
  <si>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</si>
  <si>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</si>
  <si>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</si>
  <si>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</si>
  <si>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ZB844</t>
  </si>
  <si>
    <t>Esmarch 60 x 1250 KVS 06125</t>
  </si>
  <si>
    <t>ZB893</t>
  </si>
  <si>
    <t>Stříkačka inzulinová omnican 0,5 ml 100j s jehlou 30 G 9151125S</t>
  </si>
  <si>
    <t>ZC648</t>
  </si>
  <si>
    <t>Elektroda EKG s gelem ovál 33 x 51 mm pro dospělé H-108006</t>
  </si>
  <si>
    <t>Elektroda EKG s gelem ovál 33 x 51 mm pro dospělé H-108006(F9089)</t>
  </si>
  <si>
    <t>ZC769</t>
  </si>
  <si>
    <t>Hadička spojovací HS 1,8 x 450LL 606301-ND</t>
  </si>
  <si>
    <t>ZD211</t>
  </si>
  <si>
    <t>Kohout trojcestný modrý á 50 ks, RO 301- pouze pro KNM</t>
  </si>
  <si>
    <t>ZD808</t>
  </si>
  <si>
    <t>Kanyla vasofix 22G modrá safety 4269098S-01</t>
  </si>
  <si>
    <t>ZD809</t>
  </si>
  <si>
    <t>Kanyla vasofix 20G růžová safety 4269110S-01</t>
  </si>
  <si>
    <t>ZK798</t>
  </si>
  <si>
    <t>Zátka combi modrá 4495152</t>
  </si>
  <si>
    <t>ZC800</t>
  </si>
  <si>
    <t>Náústek jednorázový s nos. klipem á 20 ks DRN3694</t>
  </si>
  <si>
    <t>ZB905</t>
  </si>
  <si>
    <t>Elektroda defibrilační CPR-D Zoll 8900-0800-01</t>
  </si>
  <si>
    <t>ZF941</t>
  </si>
  <si>
    <t>Vzduchovod nosní 3,0 mm bal. á 10 ks 321030</t>
  </si>
  <si>
    <t>ZI995</t>
  </si>
  <si>
    <t>Manžeta na měření tlaku k přístroji Ergoselect střední 24 - 32 cm 706-506</t>
  </si>
  <si>
    <t>ZN328</t>
  </si>
  <si>
    <t>Manžeta na měření tlaku k přístroji Ergoselect střední 32 - 42 cm manžeta pro měření TK, kat. číslo 706-513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</si>
  <si>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</si>
  <si>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</si>
  <si>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</si>
  <si>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</si>
  <si>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</si>
  <si>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</si>
  <si>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</si>
  <si>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</si>
  <si>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</si>
  <si>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</si>
  <si>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Rukavice latex bez p.zdrsněné L 9421625</t>
  </si>
  <si>
    <t>ZM294</t>
  </si>
  <si>
    <t>Rukavice nitril sempercare bez p. XL bal. á 180 ks 30818</t>
  </si>
  <si>
    <t>ZM293</t>
  </si>
  <si>
    <t>Rukavice nitril sempercare bez p. L bal. á 200 ks 30804</t>
  </si>
  <si>
    <t>ZA459</t>
  </si>
  <si>
    <t>Kompresa AB 10 x 20 cm / 1 ks sterilní NT savá 1230114021</t>
  </si>
  <si>
    <t>ZA593</t>
  </si>
  <si>
    <t>Tampon stáčený sterilní 20 x 20 cm / 5 ks 28003</t>
  </si>
  <si>
    <t>ZA746</t>
  </si>
  <si>
    <t>Stříkačka injekční 3-dílná 1 ml L tuberculin Omnifix Solo 9161406V</t>
  </si>
  <si>
    <t>ZA790</t>
  </si>
  <si>
    <t>Stříkačka injekční 2-dílná 5 ml L Inject Solo4606051V</t>
  </si>
  <si>
    <t>ZB556</t>
  </si>
  <si>
    <t>Jehla injekční 1,2 x 40 mm růžová 4665120</t>
  </si>
  <si>
    <t>ZA737</t>
  </si>
  <si>
    <t>Filtr mini spike modrý 4550234</t>
  </si>
  <si>
    <t>ZA738</t>
  </si>
  <si>
    <t>Filtr mini spike zelený 4550242</t>
  </si>
  <si>
    <t>ZB289</t>
  </si>
  <si>
    <t>Válec do tlak. stříkačky Medrad SDS-CTP-QFT 1H07169</t>
  </si>
  <si>
    <t>ZB600</t>
  </si>
  <si>
    <t>Kit denní DDK-LU pro systém LU</t>
  </si>
  <si>
    <t>ZC863</t>
  </si>
  <si>
    <t>Hadička spojovací HS 1,8 x 1800LL 606304-ND</t>
  </si>
  <si>
    <t>ZC906</t>
  </si>
  <si>
    <t>Škrtidlo se sponou pro dospělé 25 x 500 mm KVS25500</t>
  </si>
  <si>
    <t>ZD801</t>
  </si>
  <si>
    <t>Fonendoskop jednostranný červený P00176</t>
  </si>
  <si>
    <t>ZL689</t>
  </si>
  <si>
    <t>Roztok Accu-Check Performa Int´l Controls 1+2 level 04861736</t>
  </si>
  <si>
    <t>ZB599</t>
  </si>
  <si>
    <t>Kit denní DDK-A pro dávávkovač DDK-A</t>
  </si>
  <si>
    <t>ZC799</t>
  </si>
  <si>
    <t>Filtr hygienický jednorázový DRN3693</t>
  </si>
  <si>
    <t>ZJ222</t>
  </si>
  <si>
    <t>Stříkačka injekční ke kitu DDK-A/SYR, bal.á 15 ks, AF-D002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</si>
  <si>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</si>
  <si>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</si>
  <si>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</si>
  <si>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</si>
  <si>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</si>
  <si>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</si>
  <si>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</si>
  <si>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</si>
  <si>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</si>
  <si>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</si>
  <si>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</si>
  <si>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</si>
  <si>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</si>
  <si>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</si>
  <si>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</si>
  <si>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Zdravotní výkony vykázané na pracovišti v rámci ambulantní péče dle lékařů *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</si>
  <si>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</si>
  <si>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</si>
  <si>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</si>
  <si>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</si>
  <si>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</si>
  <si>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</si>
  <si>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</si>
  <si>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</si>
  <si>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</si>
  <si>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</si>
  <si>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</si>
  <si>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</si>
  <si>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</si>
  <si>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</si>
  <si>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</si>
  <si>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</si>
  <si>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</si>
  <si>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</si>
  <si>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</si>
  <si>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</si>
  <si>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99mTc Mefenin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</si>
  <si>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</si>
  <si>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</si>
  <si>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</si>
  <si>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</si>
  <si>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</si>
  <si>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</si>
  <si>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</si>
  <si>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</si>
  <si>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</si>
  <si>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</si>
  <si>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</si>
  <si>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</si>
  <si>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</si>
  <si>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</si>
  <si>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</si>
  <si>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</si>
  <si>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</si>
  <si>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</si>
  <si>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</si>
  <si>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</si>
  <si>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</si>
  <si>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</si>
  <si>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</si>
  <si>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</si>
  <si>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</si>
  <si>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</si>
  <si>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</si>
  <si>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</si>
  <si>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</si>
  <si>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</si>
  <si>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0002081</t>
  </si>
  <si>
    <t>153Sm-EDTMP inj.</t>
  </si>
  <si>
    <t>0002087</t>
  </si>
  <si>
    <t>18F-FDG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</si>
  <si>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</si>
  <si>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</si>
  <si>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</si>
  <si>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</si>
  <si>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</si>
  <si>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</si>
  <si>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</si>
  <si>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</si>
  <si>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0002101</t>
  </si>
  <si>
    <t>18F Fluoromethylcholin inj.</t>
  </si>
  <si>
    <t>0002099</t>
  </si>
  <si>
    <t>18 F-FLT inj.</t>
  </si>
  <si>
    <t>0002090</t>
  </si>
  <si>
    <t>186Re-koloidní rhenium sulfid inj.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</si>
  <si>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</si>
  <si>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</si>
  <si>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</si>
  <si>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</si>
  <si>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</si>
  <si>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</si>
  <si>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</si>
  <si>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</si>
  <si>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</si>
  <si>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</si>
  <si>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</si>
  <si>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</si>
  <si>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</si>
  <si>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</si>
  <si>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</si>
  <si>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</si>
  <si>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</si>
  <si>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</si>
  <si>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</si>
  <si>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</si>
  <si>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</si>
  <si>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</si>
  <si>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</si>
  <si>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</si>
  <si>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</si>
  <si>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</si>
  <si>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</si>
  <si>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</si>
  <si>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</si>
  <si>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</si>
  <si>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</si>
  <si>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</si>
  <si>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</si>
  <si>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</si>
  <si>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</si>
  <si>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</si>
  <si>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</si>
  <si>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</si>
  <si>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</si>
  <si>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</si>
  <si>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</si>
  <si>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</si>
  <si>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</si>
  <si>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</si>
  <si>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</si>
  <si>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</si>
  <si>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</si>
  <si>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</si>
  <si>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</si>
  <si>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</si>
  <si>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</si>
  <si>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</si>
  <si>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</si>
  <si>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</si>
  <si>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</si>
  <si>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</si>
  <si>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</si>
  <si>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</si>
  <si>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</si>
  <si>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SIGNÁLNÍ VÝKON KLINICKÉHO VYŠETŘENÍ / DO 31.12.201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</si>
  <si>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</si>
  <si>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</si>
  <si>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</si>
  <si>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</si>
  <si>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</si>
  <si>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</si>
  <si>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</si>
  <si>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</si>
  <si>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</si>
  <si>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</si>
  <si>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</si>
  <si>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</si>
  <si>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</si>
  <si>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</si>
  <si>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</si>
  <si>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</si>
  <si>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</si>
  <si>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</si>
  <si>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</si>
  <si>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</si>
  <si>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</si>
  <si>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</si>
  <si>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</si>
  <si>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</si>
  <si>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</si>
  <si>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</si>
  <si>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</si>
  <si>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</si>
  <si>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</si>
  <si>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</si>
  <si>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</si>
  <si>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</si>
  <si>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</si>
  <si>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</si>
  <si>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</si>
  <si>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</si>
  <si>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</si>
  <si>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</si>
  <si>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</si>
  <si>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</si>
  <si>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</si>
  <si>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</si>
  <si>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</si>
  <si>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</si>
  <si>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</si>
  <si>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</si>
  <si>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</si>
  <si>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</si>
  <si>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</si>
  <si>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</si>
  <si>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</si>
  <si>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</si>
  <si>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</si>
  <si>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</si>
  <si>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</si>
  <si>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</si>
  <si>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</si>
  <si>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</si>
  <si>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</si>
  <si>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</si>
  <si>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</si>
  <si>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</si>
  <si>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</si>
  <si>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</si>
  <si>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</si>
  <si>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</si>
  <si>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</si>
  <si>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</si>
  <si>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</si>
  <si>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</si>
  <si>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</si>
  <si>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</si>
  <si>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</si>
  <si>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</si>
  <si>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</si>
  <si>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</si>
  <si>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</si>
  <si>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</si>
  <si>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</si>
  <si>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</si>
  <si>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99999</t>
  </si>
  <si>
    <t>Nespecifikovany vykon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</si>
  <si>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</si>
  <si>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</si>
  <si>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</si>
  <si>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</si>
  <si>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</si>
  <si>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</si>
  <si>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</si>
  <si>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</si>
  <si>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</si>
  <si>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</si>
  <si>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</si>
  <si>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</si>
  <si>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</si>
  <si>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</si>
  <si>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</si>
  <si>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</si>
  <si>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</si>
  <si>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09215</t>
  </si>
  <si>
    <t>INJEKCE I. M., S. C., I. D.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</si>
  <si>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</si>
  <si>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</si>
  <si>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</si>
  <si>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</si>
  <si>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</si>
  <si>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</si>
  <si>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</si>
  <si>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</si>
  <si>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</si>
  <si>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</si>
  <si>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</si>
  <si>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</si>
  <si>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</si>
  <si>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99Y-ibritumomab tiuxetan inj.</t>
  </si>
  <si>
    <t>50</t>
  </si>
  <si>
    <t>59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</si>
  <si>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</si>
  <si>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</si>
  <si>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</si>
  <si>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</si>
  <si>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</si>
  <si>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</si>
  <si>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</si>
  <si>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</si>
  <si>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</si>
  <si>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</si>
  <si>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</si>
  <si>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</si>
  <si>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</si>
  <si>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</si>
  <si>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</si>
  <si>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</si>
  <si>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</si>
  <si>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</si>
  <si>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</si>
  <si>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</si>
  <si>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</si>
  <si>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</si>
  <si>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</si>
  <si>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</si>
  <si>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</si>
  <si>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</si>
  <si>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</si>
  <si>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</si>
  <si>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</si>
  <si>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</si>
  <si>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</si>
  <si>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</si>
  <si>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</si>
  <si>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</si>
  <si>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</si>
  <si>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81157</t>
  </si>
  <si>
    <t>CHLORIDY STATIM</t>
  </si>
  <si>
    <t>81237</t>
  </si>
  <si>
    <t>TROPONIN - T NEBO I ELISA</t>
  </si>
  <si>
    <t>81427</t>
  </si>
  <si>
    <t>FOSFOR ANORGANICKÝ</t>
  </si>
  <si>
    <t>81731</t>
  </si>
  <si>
    <t>STANOVENÍ NATRIURETICKÝCH PEPTIDŮ V SÉRU A V PLAZM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</si>
  <si>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</si>
  <si>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</si>
  <si>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</si>
  <si>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</si>
  <si>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</si>
  <si>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</si>
  <si>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</si>
  <si>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</si>
  <si>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</si>
  <si>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</si>
  <si>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</si>
  <si>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</si>
  <si>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</si>
  <si>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</si>
  <si>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</si>
  <si>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</si>
  <si>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</si>
  <si>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</si>
  <si>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</si>
  <si>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</si>
  <si>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</si>
  <si>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</si>
  <si>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</si>
  <si>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</si>
  <si>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</si>
  <si>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</si>
  <si>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</si>
  <si>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</si>
  <si>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</si>
  <si>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</si>
  <si>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</si>
  <si>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</si>
  <si>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</si>
  <si>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</si>
  <si>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</si>
  <si>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</si>
  <si>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</si>
  <si>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</si>
  <si>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</si>
  <si>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</si>
  <si>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</si>
  <si>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</si>
  <si>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</si>
  <si>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</si>
  <si>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</si>
  <si>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</si>
  <si>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34</t>
  </si>
  <si>
    <t>809</t>
  </si>
  <si>
    <t>89131</t>
  </si>
  <si>
    <t>RTG HRUDNÍKU</t>
  </si>
  <si>
    <t>89615</t>
  </si>
  <si>
    <t>CT VYŠETŘENÍ S VĚTŠÍM POČTEM SKENŮ (NAD 30), BEZ P</t>
  </si>
  <si>
    <t>37</t>
  </si>
  <si>
    <t>807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</si>
  <si>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</si>
  <si>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</si>
  <si>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</si>
  <si>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</si>
  <si>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</si>
  <si>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</si>
  <si>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</si>
  <si>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</si>
  <si>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82057</t>
  </si>
  <si>
    <t>IDENTIFIKACE KMENE ORIENTAČNÍ JEDNODUCHÝM TESTEM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</si>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</sst>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3" fontId="35" fillId="0" borderId="141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0.9839620857548701</c:v>
                </c:pt>
                <c:pt idx="1">
                  <c:v>0.99721326352026096</c:v>
                </c:pt>
                <c:pt idx="2">
                  <c:v>1.0390450532548143</c:v>
                </c:pt>
                <c:pt idx="3">
                  <c:v>1.0610663551372517</c:v>
                </c:pt>
                <c:pt idx="4">
                  <c:v>1.035737775314816</c:v>
                </c:pt>
                <c:pt idx="5">
                  <c:v>0.87170988778502323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3392"/>
        <c:axId val="1373905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0.83043156392245809</c:v>
                </c:pt>
                <c:pt idx="1">
                  <c:v>0.83043156392245809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6656"/>
        <c:axId val="1373903936"/>
      </c:scatterChart>
      <c:catAx>
        <c:axId val="137390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3392"/>
        <c:crosses val="autoZero"/>
        <c:crossBetween val="between"/>
      </c:valAx>
      <c:valAx>
        <c:axId val="13739066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3936"/>
        <c:crosses val="max"/>
        <c:crossBetween val="midCat"/>
      </c:valAx>
      <c:valAx>
        <c:axId val="137390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66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1.2464782720054641</c:v>
                </c:pt>
                <c:pt idx="1">
                  <c:v>1.1683567424576431</c:v>
                </c:pt>
                <c:pt idx="2">
                  <c:v>1.1061819438843117</c:v>
                </c:pt>
                <c:pt idx="3">
                  <c:v>1.1359613342158328</c:v>
                </c:pt>
                <c:pt idx="4">
                  <c:v>1.1360761399915669</c:v>
                </c:pt>
                <c:pt idx="5">
                  <c:v>1.1170340201245808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23680"/>
        <c:axId val="2469302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30752"/>
        <c:axId val="246931840"/>
      </c:scatterChart>
      <c:catAx>
        <c:axId val="24692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69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30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6923680"/>
        <c:crosses val="autoZero"/>
        <c:crossBetween val="between"/>
      </c:valAx>
      <c:valAx>
        <c:axId val="2469307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6931840"/>
        <c:crosses val="max"/>
        <c:crossBetween val="midCat"/>
      </c:valAx>
      <c:valAx>
        <c:axId val="246931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469307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336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338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927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1401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1402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1446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1585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1588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1592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1758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1839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1855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1967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927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777</v>
      </c>
      <c r="J3" s="47">
        <f>SUBTOTAL(9,J6:J1048576)</f>
        <v>1611373.7223218936</v>
      </c>
      <c r="K3" s="48">
        <f>IF(M3=0,0,J3/M3)</f>
        <v>1</v>
      </c>
      <c r="L3" s="47">
        <f>SUBTOTAL(9,L6:L1048576)</f>
        <v>777</v>
      </c>
      <c r="M3" s="49">
        <f>SUBTOTAL(9,M6:M1048576)</f>
        <v>1611373.7223218936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162</v>
      </c>
      <c r="B5" s="690" t="s">
        <v>163</v>
      </c>
      <c r="C5" s="690" t="s">
        <v>90</v>
      </c>
      <c r="D5" s="690" t="s">
        <v>164</v>
      </c>
      <c r="E5" s="690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654" t="s">
        <v>544</v>
      </c>
      <c r="B6" s="655" t="s">
        <v>908</v>
      </c>
      <c r="C6" s="655" t="s">
        <v>699</v>
      </c>
      <c r="D6" s="655" t="s">
        <v>688</v>
      </c>
      <c r="E6" s="655" t="s">
        <v>700</v>
      </c>
      <c r="F6" s="658"/>
      <c r="G6" s="658"/>
      <c r="H6" s="676">
        <v>0</v>
      </c>
      <c r="I6" s="658">
        <v>2</v>
      </c>
      <c r="J6" s="658">
        <v>147.97980237641696</v>
      </c>
      <c r="K6" s="676">
        <v>1</v>
      </c>
      <c r="L6" s="658">
        <v>2</v>
      </c>
      <c r="M6" s="659">
        <v>147.97980237641696</v>
      </c>
    </row>
    <row r="7" spans="1:13" ht="14.4" customHeight="1" x14ac:dyDescent="0.3">
      <c r="A7" s="660" t="s">
        <v>544</v>
      </c>
      <c r="B7" s="661" t="s">
        <v>908</v>
      </c>
      <c r="C7" s="661" t="s">
        <v>687</v>
      </c>
      <c r="D7" s="661" t="s">
        <v>688</v>
      </c>
      <c r="E7" s="661" t="s">
        <v>689</v>
      </c>
      <c r="F7" s="664"/>
      <c r="G7" s="664"/>
      <c r="H7" s="677">
        <v>0</v>
      </c>
      <c r="I7" s="664">
        <v>2</v>
      </c>
      <c r="J7" s="664">
        <v>213.72865654033421</v>
      </c>
      <c r="K7" s="677">
        <v>1</v>
      </c>
      <c r="L7" s="664">
        <v>2</v>
      </c>
      <c r="M7" s="665">
        <v>213.72865654033421</v>
      </c>
    </row>
    <row r="8" spans="1:13" ht="14.4" customHeight="1" x14ac:dyDescent="0.3">
      <c r="A8" s="660" t="s">
        <v>544</v>
      </c>
      <c r="B8" s="661" t="s">
        <v>909</v>
      </c>
      <c r="C8" s="661" t="s">
        <v>695</v>
      </c>
      <c r="D8" s="661" t="s">
        <v>910</v>
      </c>
      <c r="E8" s="661" t="s">
        <v>911</v>
      </c>
      <c r="F8" s="664"/>
      <c r="G8" s="664"/>
      <c r="H8" s="677">
        <v>0</v>
      </c>
      <c r="I8" s="664">
        <v>1</v>
      </c>
      <c r="J8" s="664">
        <v>95.822452772231614</v>
      </c>
      <c r="K8" s="677">
        <v>1</v>
      </c>
      <c r="L8" s="664">
        <v>1</v>
      </c>
      <c r="M8" s="665">
        <v>95.822452772231614</v>
      </c>
    </row>
    <row r="9" spans="1:13" ht="14.4" customHeight="1" x14ac:dyDescent="0.3">
      <c r="A9" s="660" t="s">
        <v>544</v>
      </c>
      <c r="B9" s="661" t="s">
        <v>912</v>
      </c>
      <c r="C9" s="661" t="s">
        <v>712</v>
      </c>
      <c r="D9" s="661" t="s">
        <v>713</v>
      </c>
      <c r="E9" s="661" t="s">
        <v>714</v>
      </c>
      <c r="F9" s="664"/>
      <c r="G9" s="664"/>
      <c r="H9" s="677">
        <v>0</v>
      </c>
      <c r="I9" s="664">
        <v>1</v>
      </c>
      <c r="J9" s="664">
        <v>82.57999999999997</v>
      </c>
      <c r="K9" s="677">
        <v>1</v>
      </c>
      <c r="L9" s="664">
        <v>1</v>
      </c>
      <c r="M9" s="665">
        <v>82.57999999999997</v>
      </c>
    </row>
    <row r="10" spans="1:13" ht="14.4" customHeight="1" x14ac:dyDescent="0.3">
      <c r="A10" s="660" t="s">
        <v>544</v>
      </c>
      <c r="B10" s="661" t="s">
        <v>912</v>
      </c>
      <c r="C10" s="661" t="s">
        <v>709</v>
      </c>
      <c r="D10" s="661" t="s">
        <v>710</v>
      </c>
      <c r="E10" s="661" t="s">
        <v>711</v>
      </c>
      <c r="F10" s="664"/>
      <c r="G10" s="664"/>
      <c r="H10" s="677">
        <v>0</v>
      </c>
      <c r="I10" s="664">
        <v>3</v>
      </c>
      <c r="J10" s="664">
        <v>145.24</v>
      </c>
      <c r="K10" s="677">
        <v>1</v>
      </c>
      <c r="L10" s="664">
        <v>3</v>
      </c>
      <c r="M10" s="665">
        <v>145.24</v>
      </c>
    </row>
    <row r="11" spans="1:13" ht="14.4" customHeight="1" x14ac:dyDescent="0.3">
      <c r="A11" s="660" t="s">
        <v>544</v>
      </c>
      <c r="B11" s="661" t="s">
        <v>912</v>
      </c>
      <c r="C11" s="661" t="s">
        <v>691</v>
      </c>
      <c r="D11" s="661" t="s">
        <v>692</v>
      </c>
      <c r="E11" s="661" t="s">
        <v>913</v>
      </c>
      <c r="F11" s="664"/>
      <c r="G11" s="664"/>
      <c r="H11" s="677">
        <v>0</v>
      </c>
      <c r="I11" s="664">
        <v>5</v>
      </c>
      <c r="J11" s="664">
        <v>299.37999999999988</v>
      </c>
      <c r="K11" s="677">
        <v>1</v>
      </c>
      <c r="L11" s="664">
        <v>5</v>
      </c>
      <c r="M11" s="665">
        <v>299.37999999999988</v>
      </c>
    </row>
    <row r="12" spans="1:13" ht="14.4" customHeight="1" x14ac:dyDescent="0.3">
      <c r="A12" s="660" t="s">
        <v>544</v>
      </c>
      <c r="B12" s="661" t="s">
        <v>912</v>
      </c>
      <c r="C12" s="661" t="s">
        <v>702</v>
      </c>
      <c r="D12" s="661" t="s">
        <v>914</v>
      </c>
      <c r="E12" s="661" t="s">
        <v>915</v>
      </c>
      <c r="F12" s="664"/>
      <c r="G12" s="664"/>
      <c r="H12" s="677">
        <v>0</v>
      </c>
      <c r="I12" s="664">
        <v>1</v>
      </c>
      <c r="J12" s="664">
        <v>64.608652870809323</v>
      </c>
      <c r="K12" s="677">
        <v>1</v>
      </c>
      <c r="L12" s="664">
        <v>1</v>
      </c>
      <c r="M12" s="665">
        <v>64.608652870809323</v>
      </c>
    </row>
    <row r="13" spans="1:13" ht="14.4" customHeight="1" x14ac:dyDescent="0.3">
      <c r="A13" s="660" t="s">
        <v>544</v>
      </c>
      <c r="B13" s="661" t="s">
        <v>916</v>
      </c>
      <c r="C13" s="661" t="s">
        <v>706</v>
      </c>
      <c r="D13" s="661" t="s">
        <v>707</v>
      </c>
      <c r="E13" s="661" t="s">
        <v>708</v>
      </c>
      <c r="F13" s="664"/>
      <c r="G13" s="664"/>
      <c r="H13" s="677">
        <v>0</v>
      </c>
      <c r="I13" s="664">
        <v>1</v>
      </c>
      <c r="J13" s="664">
        <v>28.3</v>
      </c>
      <c r="K13" s="677">
        <v>1</v>
      </c>
      <c r="L13" s="664">
        <v>1</v>
      </c>
      <c r="M13" s="665">
        <v>28.3</v>
      </c>
    </row>
    <row r="14" spans="1:13" ht="14.4" customHeight="1" x14ac:dyDescent="0.3">
      <c r="A14" s="660" t="s">
        <v>549</v>
      </c>
      <c r="B14" s="661" t="s">
        <v>917</v>
      </c>
      <c r="C14" s="661" t="s">
        <v>806</v>
      </c>
      <c r="D14" s="661" t="s">
        <v>918</v>
      </c>
      <c r="E14" s="661" t="s">
        <v>919</v>
      </c>
      <c r="F14" s="664"/>
      <c r="G14" s="664"/>
      <c r="H14" s="677">
        <v>0</v>
      </c>
      <c r="I14" s="664">
        <v>1</v>
      </c>
      <c r="J14" s="664">
        <v>133.60005890451458</v>
      </c>
      <c r="K14" s="677">
        <v>1</v>
      </c>
      <c r="L14" s="664">
        <v>1</v>
      </c>
      <c r="M14" s="665">
        <v>133.60005890451458</v>
      </c>
    </row>
    <row r="15" spans="1:13" ht="14.4" customHeight="1" x14ac:dyDescent="0.3">
      <c r="A15" s="660" t="s">
        <v>549</v>
      </c>
      <c r="B15" s="661" t="s">
        <v>920</v>
      </c>
      <c r="C15" s="661" t="s">
        <v>802</v>
      </c>
      <c r="D15" s="661" t="s">
        <v>803</v>
      </c>
      <c r="E15" s="661" t="s">
        <v>921</v>
      </c>
      <c r="F15" s="664"/>
      <c r="G15" s="664"/>
      <c r="H15" s="677">
        <v>0</v>
      </c>
      <c r="I15" s="664">
        <v>1</v>
      </c>
      <c r="J15" s="664">
        <v>50.61</v>
      </c>
      <c r="K15" s="677">
        <v>1</v>
      </c>
      <c r="L15" s="664">
        <v>1</v>
      </c>
      <c r="M15" s="665">
        <v>50.61</v>
      </c>
    </row>
    <row r="16" spans="1:13" ht="14.4" customHeight="1" x14ac:dyDescent="0.3">
      <c r="A16" s="660" t="s">
        <v>555</v>
      </c>
      <c r="B16" s="661" t="s">
        <v>922</v>
      </c>
      <c r="C16" s="661" t="s">
        <v>839</v>
      </c>
      <c r="D16" s="661" t="s">
        <v>840</v>
      </c>
      <c r="E16" s="661" t="s">
        <v>841</v>
      </c>
      <c r="F16" s="664"/>
      <c r="G16" s="664"/>
      <c r="H16" s="677">
        <v>0</v>
      </c>
      <c r="I16" s="664">
        <v>2</v>
      </c>
      <c r="J16" s="664">
        <v>727.95269163086459</v>
      </c>
      <c r="K16" s="677">
        <v>1</v>
      </c>
      <c r="L16" s="664">
        <v>2</v>
      </c>
      <c r="M16" s="665">
        <v>727.95269163086459</v>
      </c>
    </row>
    <row r="17" spans="1:13" ht="14.4" customHeight="1" x14ac:dyDescent="0.3">
      <c r="A17" s="660" t="s">
        <v>555</v>
      </c>
      <c r="B17" s="661" t="s">
        <v>923</v>
      </c>
      <c r="C17" s="661" t="s">
        <v>859</v>
      </c>
      <c r="D17" s="661" t="s">
        <v>860</v>
      </c>
      <c r="E17" s="661" t="s">
        <v>924</v>
      </c>
      <c r="F17" s="664"/>
      <c r="G17" s="664"/>
      <c r="H17" s="677">
        <v>0</v>
      </c>
      <c r="I17" s="664">
        <v>1</v>
      </c>
      <c r="J17" s="664">
        <v>465.40999999999997</v>
      </c>
      <c r="K17" s="677">
        <v>1</v>
      </c>
      <c r="L17" s="664">
        <v>1</v>
      </c>
      <c r="M17" s="665">
        <v>465.40999999999997</v>
      </c>
    </row>
    <row r="18" spans="1:13" ht="14.4" customHeight="1" x14ac:dyDescent="0.3">
      <c r="A18" s="660" t="s">
        <v>555</v>
      </c>
      <c r="B18" s="661" t="s">
        <v>916</v>
      </c>
      <c r="C18" s="661" t="s">
        <v>855</v>
      </c>
      <c r="D18" s="661" t="s">
        <v>856</v>
      </c>
      <c r="E18" s="661" t="s">
        <v>857</v>
      </c>
      <c r="F18" s="664"/>
      <c r="G18" s="664"/>
      <c r="H18" s="677">
        <v>0</v>
      </c>
      <c r="I18" s="664">
        <v>2</v>
      </c>
      <c r="J18" s="664">
        <v>117.46999839491252</v>
      </c>
      <c r="K18" s="677">
        <v>1</v>
      </c>
      <c r="L18" s="664">
        <v>2</v>
      </c>
      <c r="M18" s="665">
        <v>117.46999839491252</v>
      </c>
    </row>
    <row r="19" spans="1:13" ht="14.4" customHeight="1" x14ac:dyDescent="0.3">
      <c r="A19" s="660" t="s">
        <v>555</v>
      </c>
      <c r="B19" s="661" t="s">
        <v>925</v>
      </c>
      <c r="C19" s="661" t="s">
        <v>878</v>
      </c>
      <c r="D19" s="661" t="s">
        <v>883</v>
      </c>
      <c r="E19" s="661" t="s">
        <v>926</v>
      </c>
      <c r="F19" s="664"/>
      <c r="G19" s="664"/>
      <c r="H19" s="677">
        <v>0</v>
      </c>
      <c r="I19" s="664">
        <v>4</v>
      </c>
      <c r="J19" s="664">
        <v>41786.974999999999</v>
      </c>
      <c r="K19" s="677">
        <v>1</v>
      </c>
      <c r="L19" s="664">
        <v>4</v>
      </c>
      <c r="M19" s="665">
        <v>41786.974999999999</v>
      </c>
    </row>
    <row r="20" spans="1:13" ht="14.4" customHeight="1" thickBot="1" x14ac:dyDescent="0.35">
      <c r="A20" s="666" t="s">
        <v>555</v>
      </c>
      <c r="B20" s="667" t="s">
        <v>925</v>
      </c>
      <c r="C20" s="667" t="s">
        <v>882</v>
      </c>
      <c r="D20" s="667" t="s">
        <v>883</v>
      </c>
      <c r="E20" s="667" t="s">
        <v>869</v>
      </c>
      <c r="F20" s="670"/>
      <c r="G20" s="670"/>
      <c r="H20" s="678">
        <v>0</v>
      </c>
      <c r="I20" s="670">
        <v>750</v>
      </c>
      <c r="J20" s="670">
        <v>1567014.0650084035</v>
      </c>
      <c r="K20" s="678">
        <v>1</v>
      </c>
      <c r="L20" s="670">
        <v>750</v>
      </c>
      <c r="M20" s="671">
        <v>1567014.0650084035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336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159</v>
      </c>
      <c r="C3" s="460">
        <f>SUM(C6:C1048576)</f>
        <v>18</v>
      </c>
      <c r="D3" s="460">
        <f>SUM(D6:D1048576)</f>
        <v>0</v>
      </c>
      <c r="E3" s="461">
        <f>SUM(E6:E1048576)</f>
        <v>8</v>
      </c>
      <c r="F3" s="458">
        <f>IF(SUM($B3:$E3)=0,"",B3/SUM($B3:$E3))</f>
        <v>0.85945945945945945</v>
      </c>
      <c r="G3" s="456">
        <f t="shared" ref="G3:I3" si="0">IF(SUM($B3:$E3)=0,"",C3/SUM($B3:$E3))</f>
        <v>9.7297297297297303E-2</v>
      </c>
      <c r="H3" s="456">
        <f t="shared" si="0"/>
        <v>0</v>
      </c>
      <c r="I3" s="457">
        <f t="shared" si="0"/>
        <v>4.3243243243243246E-2</v>
      </c>
      <c r="J3" s="460">
        <f>SUM(J6:J1048576)</f>
        <v>65</v>
      </c>
      <c r="K3" s="460">
        <f>SUM(K6:K1048576)</f>
        <v>6</v>
      </c>
      <c r="L3" s="460">
        <f>SUM(L6:L1048576)</f>
        <v>0</v>
      </c>
      <c r="M3" s="461">
        <f>SUM(M6:M1048576)</f>
        <v>8</v>
      </c>
      <c r="N3" s="458">
        <f>IF(SUM($J3:$M3)=0,"",J3/SUM($J3:$M3))</f>
        <v>0.82278481012658233</v>
      </c>
      <c r="O3" s="456">
        <f t="shared" ref="O3:Q3" si="1">IF(SUM($J3:$M3)=0,"",K3/SUM($J3:$M3))</f>
        <v>7.5949367088607597E-2</v>
      </c>
      <c r="P3" s="456">
        <f t="shared" si="1"/>
        <v>0</v>
      </c>
      <c r="Q3" s="457">
        <f t="shared" si="1"/>
        <v>0.10126582278481013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928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929</v>
      </c>
      <c r="B7" s="709">
        <v>49</v>
      </c>
      <c r="C7" s="664">
        <v>14</v>
      </c>
      <c r="D7" s="664"/>
      <c r="E7" s="665"/>
      <c r="F7" s="706">
        <v>0.77777777777777779</v>
      </c>
      <c r="G7" s="677">
        <v>0.22222222222222221</v>
      </c>
      <c r="H7" s="677">
        <v>0</v>
      </c>
      <c r="I7" s="712">
        <v>0</v>
      </c>
      <c r="J7" s="709">
        <v>12</v>
      </c>
      <c r="K7" s="664">
        <v>3</v>
      </c>
      <c r="L7" s="664"/>
      <c r="M7" s="665"/>
      <c r="N7" s="706">
        <v>0.8</v>
      </c>
      <c r="O7" s="677">
        <v>0.2</v>
      </c>
      <c r="P7" s="677">
        <v>0</v>
      </c>
      <c r="Q7" s="700">
        <v>0</v>
      </c>
    </row>
    <row r="8" spans="1:17" ht="14.4" customHeight="1" x14ac:dyDescent="0.3">
      <c r="A8" s="703" t="s">
        <v>930</v>
      </c>
      <c r="B8" s="709">
        <v>42</v>
      </c>
      <c r="C8" s="664">
        <v>4</v>
      </c>
      <c r="D8" s="664"/>
      <c r="E8" s="665"/>
      <c r="F8" s="706">
        <v>0.91304347826086951</v>
      </c>
      <c r="G8" s="677">
        <v>8.6956521739130432E-2</v>
      </c>
      <c r="H8" s="677">
        <v>0</v>
      </c>
      <c r="I8" s="712">
        <v>0</v>
      </c>
      <c r="J8" s="709">
        <v>13</v>
      </c>
      <c r="K8" s="664">
        <v>3</v>
      </c>
      <c r="L8" s="664"/>
      <c r="M8" s="665"/>
      <c r="N8" s="706">
        <v>0.8125</v>
      </c>
      <c r="O8" s="677">
        <v>0.1875</v>
      </c>
      <c r="P8" s="677">
        <v>0</v>
      </c>
      <c r="Q8" s="700">
        <v>0</v>
      </c>
    </row>
    <row r="9" spans="1:17" ht="14.4" customHeight="1" x14ac:dyDescent="0.3">
      <c r="A9" s="703" t="s">
        <v>931</v>
      </c>
      <c r="B9" s="709">
        <v>2</v>
      </c>
      <c r="C9" s="664"/>
      <c r="D9" s="664"/>
      <c r="E9" s="665"/>
      <c r="F9" s="706">
        <v>1</v>
      </c>
      <c r="G9" s="677">
        <v>0</v>
      </c>
      <c r="H9" s="677">
        <v>0</v>
      </c>
      <c r="I9" s="712">
        <v>0</v>
      </c>
      <c r="J9" s="709">
        <v>2</v>
      </c>
      <c r="K9" s="664"/>
      <c r="L9" s="664"/>
      <c r="M9" s="665"/>
      <c r="N9" s="706">
        <v>1</v>
      </c>
      <c r="O9" s="677">
        <v>0</v>
      </c>
      <c r="P9" s="677">
        <v>0</v>
      </c>
      <c r="Q9" s="700">
        <v>0</v>
      </c>
    </row>
    <row r="10" spans="1:17" ht="14.4" customHeight="1" x14ac:dyDescent="0.3">
      <c r="A10" s="703" t="s">
        <v>932</v>
      </c>
      <c r="B10" s="709">
        <v>66</v>
      </c>
      <c r="C10" s="664"/>
      <c r="D10" s="664"/>
      <c r="E10" s="665"/>
      <c r="F10" s="706">
        <v>1</v>
      </c>
      <c r="G10" s="677">
        <v>0</v>
      </c>
      <c r="H10" s="677">
        <v>0</v>
      </c>
      <c r="I10" s="712">
        <v>0</v>
      </c>
      <c r="J10" s="709">
        <v>38</v>
      </c>
      <c r="K10" s="664"/>
      <c r="L10" s="664"/>
      <c r="M10" s="665"/>
      <c r="N10" s="706">
        <v>1</v>
      </c>
      <c r="O10" s="677">
        <v>0</v>
      </c>
      <c r="P10" s="677">
        <v>0</v>
      </c>
      <c r="Q10" s="700">
        <v>0</v>
      </c>
    </row>
    <row r="11" spans="1:17" ht="14.4" customHeight="1" thickBot="1" x14ac:dyDescent="0.35">
      <c r="A11" s="704" t="s">
        <v>933</v>
      </c>
      <c r="B11" s="710"/>
      <c r="C11" s="670"/>
      <c r="D11" s="670"/>
      <c r="E11" s="671">
        <v>8</v>
      </c>
      <c r="F11" s="707">
        <v>0</v>
      </c>
      <c r="G11" s="678">
        <v>0</v>
      </c>
      <c r="H11" s="678">
        <v>0</v>
      </c>
      <c r="I11" s="713">
        <v>1</v>
      </c>
      <c r="J11" s="710"/>
      <c r="K11" s="670"/>
      <c r="L11" s="670"/>
      <c r="M11" s="671">
        <v>8</v>
      </c>
      <c r="N11" s="707">
        <v>0</v>
      </c>
      <c r="O11" s="678">
        <v>0</v>
      </c>
      <c r="P11" s="678">
        <v>0</v>
      </c>
      <c r="Q11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336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22</v>
      </c>
      <c r="B5" s="645" t="s">
        <v>540</v>
      </c>
      <c r="C5" s="648">
        <v>152136.69</v>
      </c>
      <c r="D5" s="648">
        <v>1299</v>
      </c>
      <c r="E5" s="648">
        <v>58785.450000000033</v>
      </c>
      <c r="F5" s="714">
        <v>0.38639890219775408</v>
      </c>
      <c r="G5" s="648">
        <v>520</v>
      </c>
      <c r="H5" s="714">
        <v>0.40030792917628943</v>
      </c>
      <c r="I5" s="648">
        <v>93351.239999999976</v>
      </c>
      <c r="J5" s="714">
        <v>0.61360109780224592</v>
      </c>
      <c r="K5" s="648">
        <v>779</v>
      </c>
      <c r="L5" s="714">
        <v>0.59969207082371057</v>
      </c>
      <c r="M5" s="648" t="s">
        <v>74</v>
      </c>
      <c r="N5" s="277"/>
    </row>
    <row r="6" spans="1:14" ht="14.4" customHeight="1" x14ac:dyDescent="0.3">
      <c r="A6" s="644">
        <v>22</v>
      </c>
      <c r="B6" s="645" t="s">
        <v>934</v>
      </c>
      <c r="C6" s="648">
        <v>152136.69</v>
      </c>
      <c r="D6" s="648">
        <v>1299</v>
      </c>
      <c r="E6" s="648">
        <v>58785.450000000033</v>
      </c>
      <c r="F6" s="714">
        <v>0.38639890219775408</v>
      </c>
      <c r="G6" s="648">
        <v>520</v>
      </c>
      <c r="H6" s="714">
        <v>0.40030792917628943</v>
      </c>
      <c r="I6" s="648">
        <v>93351.239999999976</v>
      </c>
      <c r="J6" s="714">
        <v>0.61360109780224592</v>
      </c>
      <c r="K6" s="648">
        <v>779</v>
      </c>
      <c r="L6" s="714">
        <v>0.59969207082371057</v>
      </c>
      <c r="M6" s="648" t="s">
        <v>1</v>
      </c>
      <c r="N6" s="277"/>
    </row>
    <row r="7" spans="1:14" ht="14.4" customHeight="1" x14ac:dyDescent="0.3">
      <c r="A7" s="644" t="s">
        <v>539</v>
      </c>
      <c r="B7" s="645" t="s">
        <v>3</v>
      </c>
      <c r="C7" s="648">
        <v>152136.69</v>
      </c>
      <c r="D7" s="648">
        <v>1299</v>
      </c>
      <c r="E7" s="648">
        <v>58785.450000000033</v>
      </c>
      <c r="F7" s="714">
        <v>0.38639890219775408</v>
      </c>
      <c r="G7" s="648">
        <v>520</v>
      </c>
      <c r="H7" s="714">
        <v>0.40030792917628943</v>
      </c>
      <c r="I7" s="648">
        <v>93351.239999999976</v>
      </c>
      <c r="J7" s="714">
        <v>0.61360109780224592</v>
      </c>
      <c r="K7" s="648">
        <v>779</v>
      </c>
      <c r="L7" s="714">
        <v>0.59969207082371057</v>
      </c>
      <c r="M7" s="648" t="s">
        <v>543</v>
      </c>
      <c r="N7" s="277"/>
    </row>
    <row r="9" spans="1:14" ht="14.4" customHeight="1" x14ac:dyDescent="0.3">
      <c r="A9" s="644">
        <v>22</v>
      </c>
      <c r="B9" s="645" t="s">
        <v>540</v>
      </c>
      <c r="C9" s="648" t="s">
        <v>541</v>
      </c>
      <c r="D9" s="648" t="s">
        <v>541</v>
      </c>
      <c r="E9" s="648" t="s">
        <v>541</v>
      </c>
      <c r="F9" s="714" t="s">
        <v>541</v>
      </c>
      <c r="G9" s="648" t="s">
        <v>541</v>
      </c>
      <c r="H9" s="714" t="s">
        <v>541</v>
      </c>
      <c r="I9" s="648" t="s">
        <v>541</v>
      </c>
      <c r="J9" s="714" t="s">
        <v>541</v>
      </c>
      <c r="K9" s="648" t="s">
        <v>541</v>
      </c>
      <c r="L9" s="714" t="s">
        <v>541</v>
      </c>
      <c r="M9" s="648" t="s">
        <v>74</v>
      </c>
      <c r="N9" s="277"/>
    </row>
    <row r="10" spans="1:14" ht="14.4" customHeight="1" x14ac:dyDescent="0.3">
      <c r="A10" s="644" t="s">
        <v>935</v>
      </c>
      <c r="B10" s="645" t="s">
        <v>934</v>
      </c>
      <c r="C10" s="648">
        <v>19360.959999999995</v>
      </c>
      <c r="D10" s="648">
        <v>148</v>
      </c>
      <c r="E10" s="648">
        <v>5234.8199999999979</v>
      </c>
      <c r="F10" s="714">
        <v>0.27038018775928463</v>
      </c>
      <c r="G10" s="648">
        <v>42</v>
      </c>
      <c r="H10" s="714">
        <v>0.28378378378378377</v>
      </c>
      <c r="I10" s="648">
        <v>14126.139999999998</v>
      </c>
      <c r="J10" s="714">
        <v>0.72961981224071537</v>
      </c>
      <c r="K10" s="648">
        <v>106</v>
      </c>
      <c r="L10" s="714">
        <v>0.71621621621621623</v>
      </c>
      <c r="M10" s="648" t="s">
        <v>1</v>
      </c>
      <c r="N10" s="277"/>
    </row>
    <row r="11" spans="1:14" ht="14.4" customHeight="1" x14ac:dyDescent="0.3">
      <c r="A11" s="644" t="s">
        <v>935</v>
      </c>
      <c r="B11" s="645" t="s">
        <v>936</v>
      </c>
      <c r="C11" s="648">
        <v>19360.959999999995</v>
      </c>
      <c r="D11" s="648">
        <v>148</v>
      </c>
      <c r="E11" s="648">
        <v>5234.8199999999979</v>
      </c>
      <c r="F11" s="714">
        <v>0.27038018775928463</v>
      </c>
      <c r="G11" s="648">
        <v>42</v>
      </c>
      <c r="H11" s="714">
        <v>0.28378378378378377</v>
      </c>
      <c r="I11" s="648">
        <v>14126.139999999998</v>
      </c>
      <c r="J11" s="714">
        <v>0.72961981224071537</v>
      </c>
      <c r="K11" s="648">
        <v>106</v>
      </c>
      <c r="L11" s="714">
        <v>0.71621621621621623</v>
      </c>
      <c r="M11" s="648" t="s">
        <v>547</v>
      </c>
      <c r="N11" s="277"/>
    </row>
    <row r="12" spans="1:14" ht="14.4" customHeight="1" x14ac:dyDescent="0.3">
      <c r="A12" s="644" t="s">
        <v>541</v>
      </c>
      <c r="B12" s="645" t="s">
        <v>541</v>
      </c>
      <c r="C12" s="648" t="s">
        <v>541</v>
      </c>
      <c r="D12" s="648" t="s">
        <v>541</v>
      </c>
      <c r="E12" s="648" t="s">
        <v>541</v>
      </c>
      <c r="F12" s="714" t="s">
        <v>541</v>
      </c>
      <c r="G12" s="648" t="s">
        <v>541</v>
      </c>
      <c r="H12" s="714" t="s">
        <v>541</v>
      </c>
      <c r="I12" s="648" t="s">
        <v>541</v>
      </c>
      <c r="J12" s="714" t="s">
        <v>541</v>
      </c>
      <c r="K12" s="648" t="s">
        <v>541</v>
      </c>
      <c r="L12" s="714" t="s">
        <v>541</v>
      </c>
      <c r="M12" s="648" t="s">
        <v>548</v>
      </c>
      <c r="N12" s="277"/>
    </row>
    <row r="13" spans="1:14" ht="14.4" customHeight="1" x14ac:dyDescent="0.3">
      <c r="A13" s="644" t="s">
        <v>937</v>
      </c>
      <c r="B13" s="645" t="s">
        <v>934</v>
      </c>
      <c r="C13" s="648">
        <v>132775.73000000004</v>
      </c>
      <c r="D13" s="648">
        <v>1151</v>
      </c>
      <c r="E13" s="648">
        <v>53550.630000000019</v>
      </c>
      <c r="F13" s="714">
        <v>0.40331640428563265</v>
      </c>
      <c r="G13" s="648">
        <v>478</v>
      </c>
      <c r="H13" s="714">
        <v>0.41529105125977411</v>
      </c>
      <c r="I13" s="648">
        <v>79225.10000000002</v>
      </c>
      <c r="J13" s="714">
        <v>0.59668359571436735</v>
      </c>
      <c r="K13" s="648">
        <v>673</v>
      </c>
      <c r="L13" s="714">
        <v>0.58470894874022594</v>
      </c>
      <c r="M13" s="648" t="s">
        <v>1</v>
      </c>
      <c r="N13" s="277"/>
    </row>
    <row r="14" spans="1:14" ht="14.4" customHeight="1" x14ac:dyDescent="0.3">
      <c r="A14" s="644" t="s">
        <v>937</v>
      </c>
      <c r="B14" s="645" t="s">
        <v>938</v>
      </c>
      <c r="C14" s="648">
        <v>132775.73000000004</v>
      </c>
      <c r="D14" s="648">
        <v>1151</v>
      </c>
      <c r="E14" s="648">
        <v>53550.630000000019</v>
      </c>
      <c r="F14" s="714">
        <v>0.40331640428563265</v>
      </c>
      <c r="G14" s="648">
        <v>478</v>
      </c>
      <c r="H14" s="714">
        <v>0.41529105125977411</v>
      </c>
      <c r="I14" s="648">
        <v>79225.10000000002</v>
      </c>
      <c r="J14" s="714">
        <v>0.59668359571436735</v>
      </c>
      <c r="K14" s="648">
        <v>673</v>
      </c>
      <c r="L14" s="714">
        <v>0.58470894874022594</v>
      </c>
      <c r="M14" s="648" t="s">
        <v>547</v>
      </c>
      <c r="N14" s="277"/>
    </row>
    <row r="15" spans="1:14" ht="14.4" customHeight="1" x14ac:dyDescent="0.3">
      <c r="A15" s="644" t="s">
        <v>541</v>
      </c>
      <c r="B15" s="645" t="s">
        <v>541</v>
      </c>
      <c r="C15" s="648" t="s">
        <v>541</v>
      </c>
      <c r="D15" s="648" t="s">
        <v>541</v>
      </c>
      <c r="E15" s="648" t="s">
        <v>541</v>
      </c>
      <c r="F15" s="714" t="s">
        <v>541</v>
      </c>
      <c r="G15" s="648" t="s">
        <v>541</v>
      </c>
      <c r="H15" s="714" t="s">
        <v>541</v>
      </c>
      <c r="I15" s="648" t="s">
        <v>541</v>
      </c>
      <c r="J15" s="714" t="s">
        <v>541</v>
      </c>
      <c r="K15" s="648" t="s">
        <v>541</v>
      </c>
      <c r="L15" s="714" t="s">
        <v>541</v>
      </c>
      <c r="M15" s="648" t="s">
        <v>548</v>
      </c>
      <c r="N15" s="277"/>
    </row>
    <row r="16" spans="1:14" ht="14.4" customHeight="1" x14ac:dyDescent="0.3">
      <c r="A16" s="644" t="s">
        <v>539</v>
      </c>
      <c r="B16" s="645" t="s">
        <v>542</v>
      </c>
      <c r="C16" s="648">
        <v>152136.69000000003</v>
      </c>
      <c r="D16" s="648">
        <v>1299</v>
      </c>
      <c r="E16" s="648">
        <v>58785.450000000019</v>
      </c>
      <c r="F16" s="714">
        <v>0.38639890219775391</v>
      </c>
      <c r="G16" s="648">
        <v>520</v>
      </c>
      <c r="H16" s="714">
        <v>0.40030792917628943</v>
      </c>
      <c r="I16" s="648">
        <v>93351.24000000002</v>
      </c>
      <c r="J16" s="714">
        <v>0.61360109780224614</v>
      </c>
      <c r="K16" s="648">
        <v>779</v>
      </c>
      <c r="L16" s="714">
        <v>0.59969207082371057</v>
      </c>
      <c r="M16" s="648" t="s">
        <v>543</v>
      </c>
      <c r="N16" s="277"/>
    </row>
    <row r="17" spans="1:1" ht="14.4" customHeight="1" x14ac:dyDescent="0.3">
      <c r="A17" s="715" t="s">
        <v>939</v>
      </c>
    </row>
    <row r="18" spans="1:1" ht="14.4" customHeight="1" x14ac:dyDescent="0.3">
      <c r="A18" s="716" t="s">
        <v>940</v>
      </c>
    </row>
    <row r="19" spans="1:1" ht="14.4" customHeight="1" x14ac:dyDescent="0.3">
      <c r="A19" s="715" t="s">
        <v>941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3" priority="15" stopIfTrue="1" operator="lessThan">
      <formula>0.6</formula>
    </cfRule>
  </conditionalFormatting>
  <conditionalFormatting sqref="B5:B7">
    <cfRule type="expression" dxfId="52" priority="10">
      <formula>AND(LEFT(M5,6)&lt;&gt;"mezera",M5&lt;&gt;"")</formula>
    </cfRule>
  </conditionalFormatting>
  <conditionalFormatting sqref="A5:A7">
    <cfRule type="expression" dxfId="51" priority="8">
      <formula>AND(M5&lt;&gt;"",M5&lt;&gt;"mezeraKL")</formula>
    </cfRule>
  </conditionalFormatting>
  <conditionalFormatting sqref="F5:F7">
    <cfRule type="cellIs" dxfId="50" priority="7" operator="lessThan">
      <formula>0.6</formula>
    </cfRule>
  </conditionalFormatting>
  <conditionalFormatting sqref="B5:L7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7">
    <cfRule type="expression" dxfId="47" priority="12">
      <formula>$M5&lt;&gt;""</formula>
    </cfRule>
  </conditionalFormatting>
  <conditionalFormatting sqref="B9:B16">
    <cfRule type="expression" dxfId="46" priority="4">
      <formula>AND(LEFT(M9,6)&lt;&gt;"mezera",M9&lt;&gt;"")</formula>
    </cfRule>
  </conditionalFormatting>
  <conditionalFormatting sqref="A9:A16">
    <cfRule type="expression" dxfId="45" priority="2">
      <formula>AND(M9&lt;&gt;"",M9&lt;&gt;"mezeraKL")</formula>
    </cfRule>
  </conditionalFormatting>
  <conditionalFormatting sqref="F9:F16">
    <cfRule type="cellIs" dxfId="44" priority="1" operator="lessThan">
      <formula>0.6</formula>
    </cfRule>
  </conditionalFormatting>
  <conditionalFormatting sqref="B9:L16">
    <cfRule type="expression" dxfId="43" priority="3">
      <formula>OR($M9="KL",$M9="SumaKL")</formula>
    </cfRule>
    <cfRule type="expression" dxfId="42" priority="5">
      <formula>$M9="SumaNS"</formula>
    </cfRule>
  </conditionalFormatting>
  <conditionalFormatting sqref="A9:L16">
    <cfRule type="expression" dxfId="4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336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3" t="s">
        <v>167</v>
      </c>
      <c r="B4" s="694" t="s">
        <v>19</v>
      </c>
      <c r="C4" s="720"/>
      <c r="D4" s="694" t="s">
        <v>20</v>
      </c>
      <c r="E4" s="720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7" t="s">
        <v>942</v>
      </c>
      <c r="B5" s="708">
        <v>25813.62999999999</v>
      </c>
      <c r="C5" s="655">
        <v>1</v>
      </c>
      <c r="D5" s="721">
        <v>234</v>
      </c>
      <c r="E5" s="724" t="s">
        <v>942</v>
      </c>
      <c r="F5" s="708">
        <v>10325.369999999997</v>
      </c>
      <c r="G5" s="676">
        <v>0.39999682338361559</v>
      </c>
      <c r="H5" s="658">
        <v>92</v>
      </c>
      <c r="I5" s="699">
        <v>0.39316239316239315</v>
      </c>
      <c r="J5" s="727">
        <v>15488.259999999991</v>
      </c>
      <c r="K5" s="676">
        <v>0.60000317661638436</v>
      </c>
      <c r="L5" s="658">
        <v>142</v>
      </c>
      <c r="M5" s="699">
        <v>0.60683760683760679</v>
      </c>
    </row>
    <row r="6" spans="1:13" ht="14.4" customHeight="1" x14ac:dyDescent="0.3">
      <c r="A6" s="718" t="s">
        <v>943</v>
      </c>
      <c r="B6" s="709">
        <v>21285.289999999994</v>
      </c>
      <c r="C6" s="661">
        <v>1</v>
      </c>
      <c r="D6" s="722">
        <v>183</v>
      </c>
      <c r="E6" s="725" t="s">
        <v>943</v>
      </c>
      <c r="F6" s="709">
        <v>9309.8499999999967</v>
      </c>
      <c r="G6" s="677">
        <v>0.43738422168549262</v>
      </c>
      <c r="H6" s="664">
        <v>89</v>
      </c>
      <c r="I6" s="700">
        <v>0.48633879781420764</v>
      </c>
      <c r="J6" s="728">
        <v>11975.439999999999</v>
      </c>
      <c r="K6" s="677">
        <v>0.56261577831450749</v>
      </c>
      <c r="L6" s="664">
        <v>94</v>
      </c>
      <c r="M6" s="700">
        <v>0.51366120218579236</v>
      </c>
    </row>
    <row r="7" spans="1:13" ht="14.4" customHeight="1" x14ac:dyDescent="0.3">
      <c r="A7" s="718" t="s">
        <v>944</v>
      </c>
      <c r="B7" s="709">
        <v>578.12</v>
      </c>
      <c r="C7" s="661">
        <v>1</v>
      </c>
      <c r="D7" s="722">
        <v>5</v>
      </c>
      <c r="E7" s="725" t="s">
        <v>944</v>
      </c>
      <c r="F7" s="709">
        <v>578.12</v>
      </c>
      <c r="G7" s="677">
        <v>1</v>
      </c>
      <c r="H7" s="664">
        <v>4</v>
      </c>
      <c r="I7" s="700">
        <v>0.8</v>
      </c>
      <c r="J7" s="728">
        <v>0</v>
      </c>
      <c r="K7" s="677">
        <v>0</v>
      </c>
      <c r="L7" s="664">
        <v>1</v>
      </c>
      <c r="M7" s="700">
        <v>0.2</v>
      </c>
    </row>
    <row r="8" spans="1:13" ht="14.4" customHeight="1" x14ac:dyDescent="0.3">
      <c r="A8" s="718" t="s">
        <v>945</v>
      </c>
      <c r="B8" s="709">
        <v>37540.439999999995</v>
      </c>
      <c r="C8" s="661">
        <v>1</v>
      </c>
      <c r="D8" s="722">
        <v>292</v>
      </c>
      <c r="E8" s="725" t="s">
        <v>945</v>
      </c>
      <c r="F8" s="709">
        <v>12356.23</v>
      </c>
      <c r="G8" s="677">
        <v>0.32914451721929738</v>
      </c>
      <c r="H8" s="664">
        <v>104</v>
      </c>
      <c r="I8" s="700">
        <v>0.35616438356164382</v>
      </c>
      <c r="J8" s="728">
        <v>25184.209999999995</v>
      </c>
      <c r="K8" s="677">
        <v>0.67085548278070262</v>
      </c>
      <c r="L8" s="664">
        <v>188</v>
      </c>
      <c r="M8" s="700">
        <v>0.64383561643835618</v>
      </c>
    </row>
    <row r="9" spans="1:13" ht="14.4" customHeight="1" x14ac:dyDescent="0.3">
      <c r="A9" s="718" t="s">
        <v>946</v>
      </c>
      <c r="B9" s="709">
        <v>431.92</v>
      </c>
      <c r="C9" s="661">
        <v>1</v>
      </c>
      <c r="D9" s="722">
        <v>2</v>
      </c>
      <c r="E9" s="725" t="s">
        <v>946</v>
      </c>
      <c r="F9" s="709">
        <v>431.92</v>
      </c>
      <c r="G9" s="677">
        <v>1</v>
      </c>
      <c r="H9" s="664">
        <v>2</v>
      </c>
      <c r="I9" s="700">
        <v>1</v>
      </c>
      <c r="J9" s="728"/>
      <c r="K9" s="677">
        <v>0</v>
      </c>
      <c r="L9" s="664"/>
      <c r="M9" s="700">
        <v>0</v>
      </c>
    </row>
    <row r="10" spans="1:13" ht="14.4" customHeight="1" x14ac:dyDescent="0.3">
      <c r="A10" s="718" t="s">
        <v>947</v>
      </c>
      <c r="B10" s="709">
        <v>871.4</v>
      </c>
      <c r="C10" s="661">
        <v>1</v>
      </c>
      <c r="D10" s="722">
        <v>10</v>
      </c>
      <c r="E10" s="725" t="s">
        <v>947</v>
      </c>
      <c r="F10" s="709">
        <v>477.19</v>
      </c>
      <c r="G10" s="677">
        <v>0.54761303649299975</v>
      </c>
      <c r="H10" s="664">
        <v>7</v>
      </c>
      <c r="I10" s="700">
        <v>0.7</v>
      </c>
      <c r="J10" s="728">
        <v>394.21</v>
      </c>
      <c r="K10" s="677">
        <v>0.45238696350700019</v>
      </c>
      <c r="L10" s="664">
        <v>3</v>
      </c>
      <c r="M10" s="700">
        <v>0.3</v>
      </c>
    </row>
    <row r="11" spans="1:13" ht="14.4" customHeight="1" x14ac:dyDescent="0.3">
      <c r="A11" s="718" t="s">
        <v>948</v>
      </c>
      <c r="B11" s="709">
        <v>33410.889999999992</v>
      </c>
      <c r="C11" s="661">
        <v>1</v>
      </c>
      <c r="D11" s="722">
        <v>340</v>
      </c>
      <c r="E11" s="725" t="s">
        <v>948</v>
      </c>
      <c r="F11" s="709">
        <v>10694.81</v>
      </c>
      <c r="G11" s="677">
        <v>0.32009952443649364</v>
      </c>
      <c r="H11" s="664">
        <v>123</v>
      </c>
      <c r="I11" s="700">
        <v>0.36176470588235293</v>
      </c>
      <c r="J11" s="728">
        <v>22716.079999999991</v>
      </c>
      <c r="K11" s="677">
        <v>0.6799004755635063</v>
      </c>
      <c r="L11" s="664">
        <v>217</v>
      </c>
      <c r="M11" s="700">
        <v>0.63823529411764701</v>
      </c>
    </row>
    <row r="12" spans="1:13" ht="14.4" customHeight="1" x14ac:dyDescent="0.3">
      <c r="A12" s="718" t="s">
        <v>949</v>
      </c>
      <c r="B12" s="709">
        <v>2765.63</v>
      </c>
      <c r="C12" s="661">
        <v>1</v>
      </c>
      <c r="D12" s="722">
        <v>10</v>
      </c>
      <c r="E12" s="725" t="s">
        <v>949</v>
      </c>
      <c r="F12" s="709">
        <v>2509.84</v>
      </c>
      <c r="G12" s="677">
        <v>0.90751112766349806</v>
      </c>
      <c r="H12" s="664">
        <v>7</v>
      </c>
      <c r="I12" s="700">
        <v>0.7</v>
      </c>
      <c r="J12" s="728">
        <v>255.79000000000002</v>
      </c>
      <c r="K12" s="677">
        <v>9.2488872336501993E-2</v>
      </c>
      <c r="L12" s="664">
        <v>3</v>
      </c>
      <c r="M12" s="700">
        <v>0.3</v>
      </c>
    </row>
    <row r="13" spans="1:13" ht="14.4" customHeight="1" x14ac:dyDescent="0.3">
      <c r="A13" s="718" t="s">
        <v>950</v>
      </c>
      <c r="B13" s="709">
        <v>6759.8399999999992</v>
      </c>
      <c r="C13" s="661">
        <v>1</v>
      </c>
      <c r="D13" s="722">
        <v>55</v>
      </c>
      <c r="E13" s="725" t="s">
        <v>950</v>
      </c>
      <c r="F13" s="709">
        <v>3157.2999999999997</v>
      </c>
      <c r="G13" s="677">
        <v>0.46706726786432817</v>
      </c>
      <c r="H13" s="664">
        <v>24</v>
      </c>
      <c r="I13" s="700">
        <v>0.43636363636363634</v>
      </c>
      <c r="J13" s="728">
        <v>3602.5399999999995</v>
      </c>
      <c r="K13" s="677">
        <v>0.53293273213567183</v>
      </c>
      <c r="L13" s="664">
        <v>31</v>
      </c>
      <c r="M13" s="700">
        <v>0.5636363636363636</v>
      </c>
    </row>
    <row r="14" spans="1:13" ht="14.4" customHeight="1" x14ac:dyDescent="0.3">
      <c r="A14" s="718" t="s">
        <v>951</v>
      </c>
      <c r="B14" s="709">
        <v>4663.08</v>
      </c>
      <c r="C14" s="661">
        <v>1</v>
      </c>
      <c r="D14" s="722">
        <v>30</v>
      </c>
      <c r="E14" s="725" t="s">
        <v>951</v>
      </c>
      <c r="F14" s="709">
        <v>2387.69</v>
      </c>
      <c r="G14" s="677">
        <v>0.51204139753124545</v>
      </c>
      <c r="H14" s="664">
        <v>14</v>
      </c>
      <c r="I14" s="700">
        <v>0.46666666666666667</v>
      </c>
      <c r="J14" s="728">
        <v>2275.39</v>
      </c>
      <c r="K14" s="677">
        <v>0.48795860246875455</v>
      </c>
      <c r="L14" s="664">
        <v>16</v>
      </c>
      <c r="M14" s="700">
        <v>0.53333333333333333</v>
      </c>
    </row>
    <row r="15" spans="1:13" ht="14.4" customHeight="1" thickBot="1" x14ac:dyDescent="0.35">
      <c r="A15" s="719" t="s">
        <v>952</v>
      </c>
      <c r="B15" s="710">
        <v>18016.449999999993</v>
      </c>
      <c r="C15" s="667">
        <v>1</v>
      </c>
      <c r="D15" s="723">
        <v>138</v>
      </c>
      <c r="E15" s="726" t="s">
        <v>952</v>
      </c>
      <c r="F15" s="710">
        <v>6557.1299999999983</v>
      </c>
      <c r="G15" s="678">
        <v>0.36395238795656198</v>
      </c>
      <c r="H15" s="670">
        <v>54</v>
      </c>
      <c r="I15" s="701">
        <v>0.39130434782608697</v>
      </c>
      <c r="J15" s="729">
        <v>11459.319999999996</v>
      </c>
      <c r="K15" s="678">
        <v>0.63604761204343807</v>
      </c>
      <c r="L15" s="670">
        <v>84</v>
      </c>
      <c r="M15" s="701">
        <v>0.60869565217391308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8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1401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336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152136.68999999994</v>
      </c>
      <c r="N3" s="70">
        <f>SUBTOTAL(9,N7:N1048576)</f>
        <v>1726</v>
      </c>
      <c r="O3" s="70">
        <f>SUBTOTAL(9,O7:O1048576)</f>
        <v>1299</v>
      </c>
      <c r="P3" s="70">
        <f>SUBTOTAL(9,P7:P1048576)</f>
        <v>58785.449999999975</v>
      </c>
      <c r="Q3" s="71">
        <f>IF(M3=0,0,P3/M3)</f>
        <v>0.38639890219775386</v>
      </c>
      <c r="R3" s="70">
        <f>SUBTOTAL(9,R7:R1048576)</f>
        <v>693</v>
      </c>
      <c r="S3" s="71">
        <f>IF(N3=0,0,R3/N3)</f>
        <v>0.40150637311703358</v>
      </c>
      <c r="T3" s="70">
        <f>SUBTOTAL(9,T7:T1048576)</f>
        <v>520</v>
      </c>
      <c r="U3" s="72">
        <f>IF(O3=0,0,T3/O3)</f>
        <v>0.40030792917628943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0" t="s">
        <v>23</v>
      </c>
      <c r="B6" s="731" t="s">
        <v>5</v>
      </c>
      <c r="C6" s="730" t="s">
        <v>24</v>
      </c>
      <c r="D6" s="731" t="s">
        <v>6</v>
      </c>
      <c r="E6" s="731" t="s">
        <v>193</v>
      </c>
      <c r="F6" s="731" t="s">
        <v>25</v>
      </c>
      <c r="G6" s="731" t="s">
        <v>26</v>
      </c>
      <c r="H6" s="731" t="s">
        <v>8</v>
      </c>
      <c r="I6" s="731" t="s">
        <v>10</v>
      </c>
      <c r="J6" s="731" t="s">
        <v>11</v>
      </c>
      <c r="K6" s="731" t="s">
        <v>12</v>
      </c>
      <c r="L6" s="731" t="s">
        <v>27</v>
      </c>
      <c r="M6" s="732" t="s">
        <v>14</v>
      </c>
      <c r="N6" s="733" t="s">
        <v>28</v>
      </c>
      <c r="O6" s="733" t="s">
        <v>28</v>
      </c>
      <c r="P6" s="733" t="s">
        <v>14</v>
      </c>
      <c r="Q6" s="733" t="s">
        <v>2</v>
      </c>
      <c r="R6" s="733" t="s">
        <v>28</v>
      </c>
      <c r="S6" s="733" t="s">
        <v>2</v>
      </c>
      <c r="T6" s="733" t="s">
        <v>28</v>
      </c>
      <c r="U6" s="734" t="s">
        <v>2</v>
      </c>
    </row>
    <row r="7" spans="1:21" ht="14.4" customHeight="1" x14ac:dyDescent="0.3">
      <c r="A7" s="735">
        <v>22</v>
      </c>
      <c r="B7" s="736" t="s">
        <v>540</v>
      </c>
      <c r="C7" s="736" t="s">
        <v>935</v>
      </c>
      <c r="D7" s="737" t="s">
        <v>1399</v>
      </c>
      <c r="E7" s="738" t="s">
        <v>943</v>
      </c>
      <c r="F7" s="736" t="s">
        <v>934</v>
      </c>
      <c r="G7" s="736" t="s">
        <v>953</v>
      </c>
      <c r="H7" s="736" t="s">
        <v>685</v>
      </c>
      <c r="I7" s="736" t="s">
        <v>954</v>
      </c>
      <c r="J7" s="736" t="s">
        <v>713</v>
      </c>
      <c r="K7" s="736" t="s">
        <v>714</v>
      </c>
      <c r="L7" s="739">
        <v>103.74</v>
      </c>
      <c r="M7" s="739">
        <v>103.74</v>
      </c>
      <c r="N7" s="736">
        <v>1</v>
      </c>
      <c r="O7" s="740">
        <v>1</v>
      </c>
      <c r="P7" s="739"/>
      <c r="Q7" s="741">
        <v>0</v>
      </c>
      <c r="R7" s="736"/>
      <c r="S7" s="741">
        <v>0</v>
      </c>
      <c r="T7" s="740"/>
      <c r="U7" s="235">
        <v>0</v>
      </c>
    </row>
    <row r="8" spans="1:21" ht="14.4" customHeight="1" x14ac:dyDescent="0.3">
      <c r="A8" s="660">
        <v>22</v>
      </c>
      <c r="B8" s="661" t="s">
        <v>540</v>
      </c>
      <c r="C8" s="661" t="s">
        <v>935</v>
      </c>
      <c r="D8" s="742" t="s">
        <v>1399</v>
      </c>
      <c r="E8" s="743" t="s">
        <v>943</v>
      </c>
      <c r="F8" s="661" t="s">
        <v>934</v>
      </c>
      <c r="G8" s="661" t="s">
        <v>953</v>
      </c>
      <c r="H8" s="661" t="s">
        <v>685</v>
      </c>
      <c r="I8" s="661" t="s">
        <v>955</v>
      </c>
      <c r="J8" s="661" t="s">
        <v>956</v>
      </c>
      <c r="K8" s="661" t="s">
        <v>957</v>
      </c>
      <c r="L8" s="662">
        <v>124.49</v>
      </c>
      <c r="M8" s="662">
        <v>497.96</v>
      </c>
      <c r="N8" s="661">
        <v>4</v>
      </c>
      <c r="O8" s="744">
        <v>2.5</v>
      </c>
      <c r="P8" s="662">
        <v>248.98</v>
      </c>
      <c r="Q8" s="677">
        <v>0.5</v>
      </c>
      <c r="R8" s="661">
        <v>2</v>
      </c>
      <c r="S8" s="677">
        <v>0.5</v>
      </c>
      <c r="T8" s="744">
        <v>1</v>
      </c>
      <c r="U8" s="700">
        <v>0.4</v>
      </c>
    </row>
    <row r="9" spans="1:21" ht="14.4" customHeight="1" x14ac:dyDescent="0.3">
      <c r="A9" s="660">
        <v>22</v>
      </c>
      <c r="B9" s="661" t="s">
        <v>540</v>
      </c>
      <c r="C9" s="661" t="s">
        <v>935</v>
      </c>
      <c r="D9" s="742" t="s">
        <v>1399</v>
      </c>
      <c r="E9" s="743" t="s">
        <v>943</v>
      </c>
      <c r="F9" s="661" t="s">
        <v>934</v>
      </c>
      <c r="G9" s="661" t="s">
        <v>953</v>
      </c>
      <c r="H9" s="661" t="s">
        <v>685</v>
      </c>
      <c r="I9" s="661" t="s">
        <v>691</v>
      </c>
      <c r="J9" s="661" t="s">
        <v>692</v>
      </c>
      <c r="K9" s="661" t="s">
        <v>913</v>
      </c>
      <c r="L9" s="662">
        <v>82.99</v>
      </c>
      <c r="M9" s="662">
        <v>248.96999999999997</v>
      </c>
      <c r="N9" s="661">
        <v>3</v>
      </c>
      <c r="O9" s="744">
        <v>2</v>
      </c>
      <c r="P9" s="662">
        <v>165.98</v>
      </c>
      <c r="Q9" s="677">
        <v>0.66666666666666674</v>
      </c>
      <c r="R9" s="661">
        <v>2</v>
      </c>
      <c r="S9" s="677">
        <v>0.66666666666666663</v>
      </c>
      <c r="T9" s="744">
        <v>1.5</v>
      </c>
      <c r="U9" s="700">
        <v>0.75</v>
      </c>
    </row>
    <row r="10" spans="1:21" ht="14.4" customHeight="1" x14ac:dyDescent="0.3">
      <c r="A10" s="660">
        <v>22</v>
      </c>
      <c r="B10" s="661" t="s">
        <v>540</v>
      </c>
      <c r="C10" s="661" t="s">
        <v>935</v>
      </c>
      <c r="D10" s="742" t="s">
        <v>1399</v>
      </c>
      <c r="E10" s="743" t="s">
        <v>943</v>
      </c>
      <c r="F10" s="661" t="s">
        <v>934</v>
      </c>
      <c r="G10" s="661" t="s">
        <v>958</v>
      </c>
      <c r="H10" s="661" t="s">
        <v>541</v>
      </c>
      <c r="I10" s="661" t="s">
        <v>580</v>
      </c>
      <c r="J10" s="661" t="s">
        <v>581</v>
      </c>
      <c r="K10" s="661" t="s">
        <v>582</v>
      </c>
      <c r="L10" s="662">
        <v>301.2</v>
      </c>
      <c r="M10" s="662">
        <v>301.2</v>
      </c>
      <c r="N10" s="661">
        <v>1</v>
      </c>
      <c r="O10" s="744">
        <v>0.5</v>
      </c>
      <c r="P10" s="662">
        <v>301.2</v>
      </c>
      <c r="Q10" s="677">
        <v>1</v>
      </c>
      <c r="R10" s="661">
        <v>1</v>
      </c>
      <c r="S10" s="677">
        <v>1</v>
      </c>
      <c r="T10" s="744">
        <v>0.5</v>
      </c>
      <c r="U10" s="700">
        <v>1</v>
      </c>
    </row>
    <row r="11" spans="1:21" ht="14.4" customHeight="1" x14ac:dyDescent="0.3">
      <c r="A11" s="660">
        <v>22</v>
      </c>
      <c r="B11" s="661" t="s">
        <v>540</v>
      </c>
      <c r="C11" s="661" t="s">
        <v>935</v>
      </c>
      <c r="D11" s="742" t="s">
        <v>1399</v>
      </c>
      <c r="E11" s="743" t="s">
        <v>943</v>
      </c>
      <c r="F11" s="661" t="s">
        <v>934</v>
      </c>
      <c r="G11" s="661" t="s">
        <v>959</v>
      </c>
      <c r="H11" s="661" t="s">
        <v>541</v>
      </c>
      <c r="I11" s="661" t="s">
        <v>649</v>
      </c>
      <c r="J11" s="661" t="s">
        <v>960</v>
      </c>
      <c r="K11" s="661" t="s">
        <v>961</v>
      </c>
      <c r="L11" s="662">
        <v>99.11</v>
      </c>
      <c r="M11" s="662">
        <v>198.22</v>
      </c>
      <c r="N11" s="661">
        <v>2</v>
      </c>
      <c r="O11" s="744">
        <v>0.5</v>
      </c>
      <c r="P11" s="662">
        <v>198.22</v>
      </c>
      <c r="Q11" s="677">
        <v>1</v>
      </c>
      <c r="R11" s="661">
        <v>2</v>
      </c>
      <c r="S11" s="677">
        <v>1</v>
      </c>
      <c r="T11" s="744">
        <v>0.5</v>
      </c>
      <c r="U11" s="700">
        <v>1</v>
      </c>
    </row>
    <row r="12" spans="1:21" ht="14.4" customHeight="1" x14ac:dyDescent="0.3">
      <c r="A12" s="660">
        <v>22</v>
      </c>
      <c r="B12" s="661" t="s">
        <v>540</v>
      </c>
      <c r="C12" s="661" t="s">
        <v>935</v>
      </c>
      <c r="D12" s="742" t="s">
        <v>1399</v>
      </c>
      <c r="E12" s="743" t="s">
        <v>943</v>
      </c>
      <c r="F12" s="661" t="s">
        <v>934</v>
      </c>
      <c r="G12" s="661" t="s">
        <v>962</v>
      </c>
      <c r="H12" s="661" t="s">
        <v>541</v>
      </c>
      <c r="I12" s="661" t="s">
        <v>963</v>
      </c>
      <c r="J12" s="661" t="s">
        <v>964</v>
      </c>
      <c r="K12" s="661" t="s">
        <v>965</v>
      </c>
      <c r="L12" s="662">
        <v>0</v>
      </c>
      <c r="M12" s="662">
        <v>0</v>
      </c>
      <c r="N12" s="661">
        <v>1</v>
      </c>
      <c r="O12" s="744">
        <v>0.5</v>
      </c>
      <c r="P12" s="662">
        <v>0</v>
      </c>
      <c r="Q12" s="677"/>
      <c r="R12" s="661">
        <v>1</v>
      </c>
      <c r="S12" s="677">
        <v>1</v>
      </c>
      <c r="T12" s="744">
        <v>0.5</v>
      </c>
      <c r="U12" s="700">
        <v>1</v>
      </c>
    </row>
    <row r="13" spans="1:21" ht="14.4" customHeight="1" x14ac:dyDescent="0.3">
      <c r="A13" s="660">
        <v>22</v>
      </c>
      <c r="B13" s="661" t="s">
        <v>540</v>
      </c>
      <c r="C13" s="661" t="s">
        <v>935</v>
      </c>
      <c r="D13" s="742" t="s">
        <v>1399</v>
      </c>
      <c r="E13" s="743" t="s">
        <v>943</v>
      </c>
      <c r="F13" s="661" t="s">
        <v>934</v>
      </c>
      <c r="G13" s="661" t="s">
        <v>962</v>
      </c>
      <c r="H13" s="661" t="s">
        <v>541</v>
      </c>
      <c r="I13" s="661" t="s">
        <v>662</v>
      </c>
      <c r="J13" s="661" t="s">
        <v>663</v>
      </c>
      <c r="K13" s="661" t="s">
        <v>966</v>
      </c>
      <c r="L13" s="662">
        <v>0</v>
      </c>
      <c r="M13" s="662">
        <v>0</v>
      </c>
      <c r="N13" s="661">
        <v>3</v>
      </c>
      <c r="O13" s="744">
        <v>1</v>
      </c>
      <c r="P13" s="662"/>
      <c r="Q13" s="677"/>
      <c r="R13" s="661"/>
      <c r="S13" s="677">
        <v>0</v>
      </c>
      <c r="T13" s="744"/>
      <c r="U13" s="700">
        <v>0</v>
      </c>
    </row>
    <row r="14" spans="1:21" ht="14.4" customHeight="1" x14ac:dyDescent="0.3">
      <c r="A14" s="660">
        <v>22</v>
      </c>
      <c r="B14" s="661" t="s">
        <v>540</v>
      </c>
      <c r="C14" s="661" t="s">
        <v>935</v>
      </c>
      <c r="D14" s="742" t="s">
        <v>1399</v>
      </c>
      <c r="E14" s="743" t="s">
        <v>945</v>
      </c>
      <c r="F14" s="661" t="s">
        <v>934</v>
      </c>
      <c r="G14" s="661" t="s">
        <v>953</v>
      </c>
      <c r="H14" s="661" t="s">
        <v>685</v>
      </c>
      <c r="I14" s="661" t="s">
        <v>967</v>
      </c>
      <c r="J14" s="661" t="s">
        <v>968</v>
      </c>
      <c r="K14" s="661" t="s">
        <v>969</v>
      </c>
      <c r="L14" s="662">
        <v>88.51</v>
      </c>
      <c r="M14" s="662">
        <v>88.51</v>
      </c>
      <c r="N14" s="661">
        <v>1</v>
      </c>
      <c r="O14" s="744">
        <v>0.5</v>
      </c>
      <c r="P14" s="662"/>
      <c r="Q14" s="677">
        <v>0</v>
      </c>
      <c r="R14" s="661"/>
      <c r="S14" s="677">
        <v>0</v>
      </c>
      <c r="T14" s="744"/>
      <c r="U14" s="700">
        <v>0</v>
      </c>
    </row>
    <row r="15" spans="1:21" ht="14.4" customHeight="1" x14ac:dyDescent="0.3">
      <c r="A15" s="660">
        <v>22</v>
      </c>
      <c r="B15" s="661" t="s">
        <v>540</v>
      </c>
      <c r="C15" s="661" t="s">
        <v>935</v>
      </c>
      <c r="D15" s="742" t="s">
        <v>1399</v>
      </c>
      <c r="E15" s="743" t="s">
        <v>945</v>
      </c>
      <c r="F15" s="661" t="s">
        <v>934</v>
      </c>
      <c r="G15" s="661" t="s">
        <v>953</v>
      </c>
      <c r="H15" s="661" t="s">
        <v>685</v>
      </c>
      <c r="I15" s="661" t="s">
        <v>970</v>
      </c>
      <c r="J15" s="661" t="s">
        <v>971</v>
      </c>
      <c r="K15" s="661" t="s">
        <v>972</v>
      </c>
      <c r="L15" s="662">
        <v>0</v>
      </c>
      <c r="M15" s="662">
        <v>0</v>
      </c>
      <c r="N15" s="661">
        <v>1</v>
      </c>
      <c r="O15" s="744">
        <v>1</v>
      </c>
      <c r="P15" s="662"/>
      <c r="Q15" s="677"/>
      <c r="R15" s="661"/>
      <c r="S15" s="677">
        <v>0</v>
      </c>
      <c r="T15" s="744"/>
      <c r="U15" s="700">
        <v>0</v>
      </c>
    </row>
    <row r="16" spans="1:21" ht="14.4" customHeight="1" x14ac:dyDescent="0.3">
      <c r="A16" s="660">
        <v>22</v>
      </c>
      <c r="B16" s="661" t="s">
        <v>540</v>
      </c>
      <c r="C16" s="661" t="s">
        <v>935</v>
      </c>
      <c r="D16" s="742" t="s">
        <v>1399</v>
      </c>
      <c r="E16" s="743" t="s">
        <v>945</v>
      </c>
      <c r="F16" s="661" t="s">
        <v>934</v>
      </c>
      <c r="G16" s="661" t="s">
        <v>953</v>
      </c>
      <c r="H16" s="661" t="s">
        <v>685</v>
      </c>
      <c r="I16" s="661" t="s">
        <v>712</v>
      </c>
      <c r="J16" s="661" t="s">
        <v>713</v>
      </c>
      <c r="K16" s="661" t="s">
        <v>714</v>
      </c>
      <c r="L16" s="662">
        <v>103.74</v>
      </c>
      <c r="M16" s="662">
        <v>207.48</v>
      </c>
      <c r="N16" s="661">
        <v>2</v>
      </c>
      <c r="O16" s="744">
        <v>1.5</v>
      </c>
      <c r="P16" s="662">
        <v>103.74</v>
      </c>
      <c r="Q16" s="677">
        <v>0.5</v>
      </c>
      <c r="R16" s="661">
        <v>1</v>
      </c>
      <c r="S16" s="677">
        <v>0.5</v>
      </c>
      <c r="T16" s="744">
        <v>0.5</v>
      </c>
      <c r="U16" s="700">
        <v>0.33333333333333331</v>
      </c>
    </row>
    <row r="17" spans="1:21" ht="14.4" customHeight="1" x14ac:dyDescent="0.3">
      <c r="A17" s="660">
        <v>22</v>
      </c>
      <c r="B17" s="661" t="s">
        <v>540</v>
      </c>
      <c r="C17" s="661" t="s">
        <v>935</v>
      </c>
      <c r="D17" s="742" t="s">
        <v>1399</v>
      </c>
      <c r="E17" s="743" t="s">
        <v>945</v>
      </c>
      <c r="F17" s="661" t="s">
        <v>934</v>
      </c>
      <c r="G17" s="661" t="s">
        <v>953</v>
      </c>
      <c r="H17" s="661" t="s">
        <v>685</v>
      </c>
      <c r="I17" s="661" t="s">
        <v>712</v>
      </c>
      <c r="J17" s="661" t="s">
        <v>713</v>
      </c>
      <c r="K17" s="661" t="s">
        <v>714</v>
      </c>
      <c r="L17" s="662">
        <v>98.78</v>
      </c>
      <c r="M17" s="662">
        <v>395.12</v>
      </c>
      <c r="N17" s="661">
        <v>4</v>
      </c>
      <c r="O17" s="744">
        <v>4</v>
      </c>
      <c r="P17" s="662"/>
      <c r="Q17" s="677">
        <v>0</v>
      </c>
      <c r="R17" s="661"/>
      <c r="S17" s="677">
        <v>0</v>
      </c>
      <c r="T17" s="744"/>
      <c r="U17" s="700">
        <v>0</v>
      </c>
    </row>
    <row r="18" spans="1:21" ht="14.4" customHeight="1" x14ac:dyDescent="0.3">
      <c r="A18" s="660">
        <v>22</v>
      </c>
      <c r="B18" s="661" t="s">
        <v>540</v>
      </c>
      <c r="C18" s="661" t="s">
        <v>935</v>
      </c>
      <c r="D18" s="742" t="s">
        <v>1399</v>
      </c>
      <c r="E18" s="743" t="s">
        <v>945</v>
      </c>
      <c r="F18" s="661" t="s">
        <v>934</v>
      </c>
      <c r="G18" s="661" t="s">
        <v>953</v>
      </c>
      <c r="H18" s="661" t="s">
        <v>685</v>
      </c>
      <c r="I18" s="661" t="s">
        <v>954</v>
      </c>
      <c r="J18" s="661" t="s">
        <v>713</v>
      </c>
      <c r="K18" s="661" t="s">
        <v>714</v>
      </c>
      <c r="L18" s="662">
        <v>103.74</v>
      </c>
      <c r="M18" s="662">
        <v>311.21999999999997</v>
      </c>
      <c r="N18" s="661">
        <v>3</v>
      </c>
      <c r="O18" s="744">
        <v>3</v>
      </c>
      <c r="P18" s="662">
        <v>103.74</v>
      </c>
      <c r="Q18" s="677">
        <v>0.33333333333333337</v>
      </c>
      <c r="R18" s="661">
        <v>1</v>
      </c>
      <c r="S18" s="677">
        <v>0.33333333333333331</v>
      </c>
      <c r="T18" s="744">
        <v>1</v>
      </c>
      <c r="U18" s="700">
        <v>0.33333333333333331</v>
      </c>
    </row>
    <row r="19" spans="1:21" ht="14.4" customHeight="1" x14ac:dyDescent="0.3">
      <c r="A19" s="660">
        <v>22</v>
      </c>
      <c r="B19" s="661" t="s">
        <v>540</v>
      </c>
      <c r="C19" s="661" t="s">
        <v>935</v>
      </c>
      <c r="D19" s="742" t="s">
        <v>1399</v>
      </c>
      <c r="E19" s="743" t="s">
        <v>945</v>
      </c>
      <c r="F19" s="661" t="s">
        <v>934</v>
      </c>
      <c r="G19" s="661" t="s">
        <v>953</v>
      </c>
      <c r="H19" s="661" t="s">
        <v>685</v>
      </c>
      <c r="I19" s="661" t="s">
        <v>973</v>
      </c>
      <c r="J19" s="661" t="s">
        <v>974</v>
      </c>
      <c r="K19" s="661" t="s">
        <v>975</v>
      </c>
      <c r="L19" s="662">
        <v>62.24</v>
      </c>
      <c r="M19" s="662">
        <v>62.24</v>
      </c>
      <c r="N19" s="661">
        <v>1</v>
      </c>
      <c r="O19" s="744">
        <v>1</v>
      </c>
      <c r="P19" s="662"/>
      <c r="Q19" s="677">
        <v>0</v>
      </c>
      <c r="R19" s="661"/>
      <c r="S19" s="677">
        <v>0</v>
      </c>
      <c r="T19" s="744"/>
      <c r="U19" s="700">
        <v>0</v>
      </c>
    </row>
    <row r="20" spans="1:21" ht="14.4" customHeight="1" x14ac:dyDescent="0.3">
      <c r="A20" s="660">
        <v>22</v>
      </c>
      <c r="B20" s="661" t="s">
        <v>540</v>
      </c>
      <c r="C20" s="661" t="s">
        <v>935</v>
      </c>
      <c r="D20" s="742" t="s">
        <v>1399</v>
      </c>
      <c r="E20" s="743" t="s">
        <v>945</v>
      </c>
      <c r="F20" s="661" t="s">
        <v>934</v>
      </c>
      <c r="G20" s="661" t="s">
        <v>953</v>
      </c>
      <c r="H20" s="661" t="s">
        <v>685</v>
      </c>
      <c r="I20" s="661" t="s">
        <v>955</v>
      </c>
      <c r="J20" s="661" t="s">
        <v>956</v>
      </c>
      <c r="K20" s="661" t="s">
        <v>957</v>
      </c>
      <c r="L20" s="662">
        <v>124.49</v>
      </c>
      <c r="M20" s="662">
        <v>1369.3899999999999</v>
      </c>
      <c r="N20" s="661">
        <v>11</v>
      </c>
      <c r="O20" s="744">
        <v>11</v>
      </c>
      <c r="P20" s="662">
        <v>746.93999999999994</v>
      </c>
      <c r="Q20" s="677">
        <v>0.54545454545454541</v>
      </c>
      <c r="R20" s="661">
        <v>6</v>
      </c>
      <c r="S20" s="677">
        <v>0.54545454545454541</v>
      </c>
      <c r="T20" s="744">
        <v>6</v>
      </c>
      <c r="U20" s="700">
        <v>0.54545454545454541</v>
      </c>
    </row>
    <row r="21" spans="1:21" ht="14.4" customHeight="1" x14ac:dyDescent="0.3">
      <c r="A21" s="660">
        <v>22</v>
      </c>
      <c r="B21" s="661" t="s">
        <v>540</v>
      </c>
      <c r="C21" s="661" t="s">
        <v>935</v>
      </c>
      <c r="D21" s="742" t="s">
        <v>1399</v>
      </c>
      <c r="E21" s="743" t="s">
        <v>945</v>
      </c>
      <c r="F21" s="661" t="s">
        <v>934</v>
      </c>
      <c r="G21" s="661" t="s">
        <v>953</v>
      </c>
      <c r="H21" s="661" t="s">
        <v>685</v>
      </c>
      <c r="I21" s="661" t="s">
        <v>955</v>
      </c>
      <c r="J21" s="661" t="s">
        <v>956</v>
      </c>
      <c r="K21" s="661" t="s">
        <v>957</v>
      </c>
      <c r="L21" s="662">
        <v>118.54</v>
      </c>
      <c r="M21" s="662">
        <v>592.70000000000005</v>
      </c>
      <c r="N21" s="661">
        <v>5</v>
      </c>
      <c r="O21" s="744">
        <v>3.5</v>
      </c>
      <c r="P21" s="662"/>
      <c r="Q21" s="677">
        <v>0</v>
      </c>
      <c r="R21" s="661"/>
      <c r="S21" s="677">
        <v>0</v>
      </c>
      <c r="T21" s="744"/>
      <c r="U21" s="700">
        <v>0</v>
      </c>
    </row>
    <row r="22" spans="1:21" ht="14.4" customHeight="1" x14ac:dyDescent="0.3">
      <c r="A22" s="660">
        <v>22</v>
      </c>
      <c r="B22" s="661" t="s">
        <v>540</v>
      </c>
      <c r="C22" s="661" t="s">
        <v>935</v>
      </c>
      <c r="D22" s="742" t="s">
        <v>1399</v>
      </c>
      <c r="E22" s="743" t="s">
        <v>945</v>
      </c>
      <c r="F22" s="661" t="s">
        <v>934</v>
      </c>
      <c r="G22" s="661" t="s">
        <v>953</v>
      </c>
      <c r="H22" s="661" t="s">
        <v>685</v>
      </c>
      <c r="I22" s="661" t="s">
        <v>691</v>
      </c>
      <c r="J22" s="661" t="s">
        <v>692</v>
      </c>
      <c r="K22" s="661" t="s">
        <v>913</v>
      </c>
      <c r="L22" s="662">
        <v>82.99</v>
      </c>
      <c r="M22" s="662">
        <v>331.96</v>
      </c>
      <c r="N22" s="661">
        <v>4</v>
      </c>
      <c r="O22" s="744">
        <v>4</v>
      </c>
      <c r="P22" s="662">
        <v>82.99</v>
      </c>
      <c r="Q22" s="677">
        <v>0.25</v>
      </c>
      <c r="R22" s="661">
        <v>1</v>
      </c>
      <c r="S22" s="677">
        <v>0.25</v>
      </c>
      <c r="T22" s="744">
        <v>1</v>
      </c>
      <c r="U22" s="700">
        <v>0.25</v>
      </c>
    </row>
    <row r="23" spans="1:21" ht="14.4" customHeight="1" x14ac:dyDescent="0.3">
      <c r="A23" s="660">
        <v>22</v>
      </c>
      <c r="B23" s="661" t="s">
        <v>540</v>
      </c>
      <c r="C23" s="661" t="s">
        <v>935</v>
      </c>
      <c r="D23" s="742" t="s">
        <v>1399</v>
      </c>
      <c r="E23" s="743" t="s">
        <v>945</v>
      </c>
      <c r="F23" s="661" t="s">
        <v>934</v>
      </c>
      <c r="G23" s="661" t="s">
        <v>953</v>
      </c>
      <c r="H23" s="661" t="s">
        <v>685</v>
      </c>
      <c r="I23" s="661" t="s">
        <v>691</v>
      </c>
      <c r="J23" s="661" t="s">
        <v>692</v>
      </c>
      <c r="K23" s="661" t="s">
        <v>913</v>
      </c>
      <c r="L23" s="662">
        <v>79.03</v>
      </c>
      <c r="M23" s="662">
        <v>316.12</v>
      </c>
      <c r="N23" s="661">
        <v>4</v>
      </c>
      <c r="O23" s="744">
        <v>2.5</v>
      </c>
      <c r="P23" s="662"/>
      <c r="Q23" s="677">
        <v>0</v>
      </c>
      <c r="R23" s="661"/>
      <c r="S23" s="677">
        <v>0</v>
      </c>
      <c r="T23" s="744"/>
      <c r="U23" s="700">
        <v>0</v>
      </c>
    </row>
    <row r="24" spans="1:21" ht="14.4" customHeight="1" x14ac:dyDescent="0.3">
      <c r="A24" s="660">
        <v>22</v>
      </c>
      <c r="B24" s="661" t="s">
        <v>540</v>
      </c>
      <c r="C24" s="661" t="s">
        <v>935</v>
      </c>
      <c r="D24" s="742" t="s">
        <v>1399</v>
      </c>
      <c r="E24" s="743" t="s">
        <v>945</v>
      </c>
      <c r="F24" s="661" t="s">
        <v>934</v>
      </c>
      <c r="G24" s="661" t="s">
        <v>953</v>
      </c>
      <c r="H24" s="661" t="s">
        <v>685</v>
      </c>
      <c r="I24" s="661" t="s">
        <v>976</v>
      </c>
      <c r="J24" s="661" t="s">
        <v>977</v>
      </c>
      <c r="K24" s="661" t="s">
        <v>957</v>
      </c>
      <c r="L24" s="662">
        <v>124.49</v>
      </c>
      <c r="M24" s="662">
        <v>248.98</v>
      </c>
      <c r="N24" s="661">
        <v>2</v>
      </c>
      <c r="O24" s="744">
        <v>1.5</v>
      </c>
      <c r="P24" s="662"/>
      <c r="Q24" s="677">
        <v>0</v>
      </c>
      <c r="R24" s="661"/>
      <c r="S24" s="677">
        <v>0</v>
      </c>
      <c r="T24" s="744"/>
      <c r="U24" s="700">
        <v>0</v>
      </c>
    </row>
    <row r="25" spans="1:21" ht="14.4" customHeight="1" x14ac:dyDescent="0.3">
      <c r="A25" s="660">
        <v>22</v>
      </c>
      <c r="B25" s="661" t="s">
        <v>540</v>
      </c>
      <c r="C25" s="661" t="s">
        <v>935</v>
      </c>
      <c r="D25" s="742" t="s">
        <v>1399</v>
      </c>
      <c r="E25" s="743" t="s">
        <v>945</v>
      </c>
      <c r="F25" s="661" t="s">
        <v>934</v>
      </c>
      <c r="G25" s="661" t="s">
        <v>953</v>
      </c>
      <c r="H25" s="661" t="s">
        <v>685</v>
      </c>
      <c r="I25" s="661" t="s">
        <v>976</v>
      </c>
      <c r="J25" s="661" t="s">
        <v>977</v>
      </c>
      <c r="K25" s="661" t="s">
        <v>957</v>
      </c>
      <c r="L25" s="662">
        <v>118.54</v>
      </c>
      <c r="M25" s="662">
        <v>118.54</v>
      </c>
      <c r="N25" s="661">
        <v>1</v>
      </c>
      <c r="O25" s="744">
        <v>0.5</v>
      </c>
      <c r="P25" s="662"/>
      <c r="Q25" s="677">
        <v>0</v>
      </c>
      <c r="R25" s="661"/>
      <c r="S25" s="677">
        <v>0</v>
      </c>
      <c r="T25" s="744"/>
      <c r="U25" s="700">
        <v>0</v>
      </c>
    </row>
    <row r="26" spans="1:21" ht="14.4" customHeight="1" x14ac:dyDescent="0.3">
      <c r="A26" s="660">
        <v>22</v>
      </c>
      <c r="B26" s="661" t="s">
        <v>540</v>
      </c>
      <c r="C26" s="661" t="s">
        <v>935</v>
      </c>
      <c r="D26" s="742" t="s">
        <v>1399</v>
      </c>
      <c r="E26" s="743" t="s">
        <v>945</v>
      </c>
      <c r="F26" s="661" t="s">
        <v>934</v>
      </c>
      <c r="G26" s="661" t="s">
        <v>953</v>
      </c>
      <c r="H26" s="661" t="s">
        <v>541</v>
      </c>
      <c r="I26" s="661" t="s">
        <v>978</v>
      </c>
      <c r="J26" s="661" t="s">
        <v>979</v>
      </c>
      <c r="K26" s="661" t="s">
        <v>980</v>
      </c>
      <c r="L26" s="662">
        <v>82.99</v>
      </c>
      <c r="M26" s="662">
        <v>165.98</v>
      </c>
      <c r="N26" s="661">
        <v>2</v>
      </c>
      <c r="O26" s="744">
        <v>1.5</v>
      </c>
      <c r="P26" s="662"/>
      <c r="Q26" s="677">
        <v>0</v>
      </c>
      <c r="R26" s="661"/>
      <c r="S26" s="677">
        <v>0</v>
      </c>
      <c r="T26" s="744"/>
      <c r="U26" s="700">
        <v>0</v>
      </c>
    </row>
    <row r="27" spans="1:21" ht="14.4" customHeight="1" x14ac:dyDescent="0.3">
      <c r="A27" s="660">
        <v>22</v>
      </c>
      <c r="B27" s="661" t="s">
        <v>540</v>
      </c>
      <c r="C27" s="661" t="s">
        <v>935</v>
      </c>
      <c r="D27" s="742" t="s">
        <v>1399</v>
      </c>
      <c r="E27" s="743" t="s">
        <v>945</v>
      </c>
      <c r="F27" s="661" t="s">
        <v>934</v>
      </c>
      <c r="G27" s="661" t="s">
        <v>953</v>
      </c>
      <c r="H27" s="661" t="s">
        <v>541</v>
      </c>
      <c r="I27" s="661" t="s">
        <v>978</v>
      </c>
      <c r="J27" s="661" t="s">
        <v>979</v>
      </c>
      <c r="K27" s="661" t="s">
        <v>980</v>
      </c>
      <c r="L27" s="662">
        <v>79.03</v>
      </c>
      <c r="M27" s="662">
        <v>158.06</v>
      </c>
      <c r="N27" s="661">
        <v>2</v>
      </c>
      <c r="O27" s="744">
        <v>1</v>
      </c>
      <c r="P27" s="662"/>
      <c r="Q27" s="677">
        <v>0</v>
      </c>
      <c r="R27" s="661"/>
      <c r="S27" s="677">
        <v>0</v>
      </c>
      <c r="T27" s="744"/>
      <c r="U27" s="700">
        <v>0</v>
      </c>
    </row>
    <row r="28" spans="1:21" ht="14.4" customHeight="1" x14ac:dyDescent="0.3">
      <c r="A28" s="660">
        <v>22</v>
      </c>
      <c r="B28" s="661" t="s">
        <v>540</v>
      </c>
      <c r="C28" s="661" t="s">
        <v>935</v>
      </c>
      <c r="D28" s="742" t="s">
        <v>1399</v>
      </c>
      <c r="E28" s="743" t="s">
        <v>945</v>
      </c>
      <c r="F28" s="661" t="s">
        <v>934</v>
      </c>
      <c r="G28" s="661" t="s">
        <v>958</v>
      </c>
      <c r="H28" s="661" t="s">
        <v>541</v>
      </c>
      <c r="I28" s="661" t="s">
        <v>981</v>
      </c>
      <c r="J28" s="661" t="s">
        <v>982</v>
      </c>
      <c r="K28" s="661" t="s">
        <v>582</v>
      </c>
      <c r="L28" s="662">
        <v>185.26</v>
      </c>
      <c r="M28" s="662">
        <v>185.26</v>
      </c>
      <c r="N28" s="661">
        <v>1</v>
      </c>
      <c r="O28" s="744">
        <v>1</v>
      </c>
      <c r="P28" s="662"/>
      <c r="Q28" s="677">
        <v>0</v>
      </c>
      <c r="R28" s="661"/>
      <c r="S28" s="677">
        <v>0</v>
      </c>
      <c r="T28" s="744"/>
      <c r="U28" s="700">
        <v>0</v>
      </c>
    </row>
    <row r="29" spans="1:21" ht="14.4" customHeight="1" x14ac:dyDescent="0.3">
      <c r="A29" s="660">
        <v>22</v>
      </c>
      <c r="B29" s="661" t="s">
        <v>540</v>
      </c>
      <c r="C29" s="661" t="s">
        <v>935</v>
      </c>
      <c r="D29" s="742" t="s">
        <v>1399</v>
      </c>
      <c r="E29" s="743" t="s">
        <v>945</v>
      </c>
      <c r="F29" s="661" t="s">
        <v>934</v>
      </c>
      <c r="G29" s="661" t="s">
        <v>958</v>
      </c>
      <c r="H29" s="661" t="s">
        <v>541</v>
      </c>
      <c r="I29" s="661" t="s">
        <v>580</v>
      </c>
      <c r="J29" s="661" t="s">
        <v>581</v>
      </c>
      <c r="K29" s="661" t="s">
        <v>582</v>
      </c>
      <c r="L29" s="662">
        <v>185.26</v>
      </c>
      <c r="M29" s="662">
        <v>185.26</v>
      </c>
      <c r="N29" s="661">
        <v>1</v>
      </c>
      <c r="O29" s="744">
        <v>0.5</v>
      </c>
      <c r="P29" s="662"/>
      <c r="Q29" s="677">
        <v>0</v>
      </c>
      <c r="R29" s="661"/>
      <c r="S29" s="677">
        <v>0</v>
      </c>
      <c r="T29" s="744"/>
      <c r="U29" s="700">
        <v>0</v>
      </c>
    </row>
    <row r="30" spans="1:21" ht="14.4" customHeight="1" x14ac:dyDescent="0.3">
      <c r="A30" s="660">
        <v>22</v>
      </c>
      <c r="B30" s="661" t="s">
        <v>540</v>
      </c>
      <c r="C30" s="661" t="s">
        <v>935</v>
      </c>
      <c r="D30" s="742" t="s">
        <v>1399</v>
      </c>
      <c r="E30" s="743" t="s">
        <v>945</v>
      </c>
      <c r="F30" s="661" t="s">
        <v>934</v>
      </c>
      <c r="G30" s="661" t="s">
        <v>959</v>
      </c>
      <c r="H30" s="661" t="s">
        <v>541</v>
      </c>
      <c r="I30" s="661" t="s">
        <v>649</v>
      </c>
      <c r="J30" s="661" t="s">
        <v>960</v>
      </c>
      <c r="K30" s="661" t="s">
        <v>961</v>
      </c>
      <c r="L30" s="662">
        <v>99.11</v>
      </c>
      <c r="M30" s="662">
        <v>396.44</v>
      </c>
      <c r="N30" s="661">
        <v>4</v>
      </c>
      <c r="O30" s="744">
        <v>1</v>
      </c>
      <c r="P30" s="662"/>
      <c r="Q30" s="677">
        <v>0</v>
      </c>
      <c r="R30" s="661"/>
      <c r="S30" s="677">
        <v>0</v>
      </c>
      <c r="T30" s="744"/>
      <c r="U30" s="700">
        <v>0</v>
      </c>
    </row>
    <row r="31" spans="1:21" ht="14.4" customHeight="1" x14ac:dyDescent="0.3">
      <c r="A31" s="660">
        <v>22</v>
      </c>
      <c r="B31" s="661" t="s">
        <v>540</v>
      </c>
      <c r="C31" s="661" t="s">
        <v>935</v>
      </c>
      <c r="D31" s="742" t="s">
        <v>1399</v>
      </c>
      <c r="E31" s="743" t="s">
        <v>945</v>
      </c>
      <c r="F31" s="661" t="s">
        <v>934</v>
      </c>
      <c r="G31" s="661" t="s">
        <v>983</v>
      </c>
      <c r="H31" s="661" t="s">
        <v>541</v>
      </c>
      <c r="I31" s="661" t="s">
        <v>984</v>
      </c>
      <c r="J31" s="661" t="s">
        <v>985</v>
      </c>
      <c r="K31" s="661" t="s">
        <v>986</v>
      </c>
      <c r="L31" s="662">
        <v>131.08000000000001</v>
      </c>
      <c r="M31" s="662">
        <v>262.16000000000003</v>
      </c>
      <c r="N31" s="661">
        <v>2</v>
      </c>
      <c r="O31" s="744">
        <v>1.5</v>
      </c>
      <c r="P31" s="662"/>
      <c r="Q31" s="677">
        <v>0</v>
      </c>
      <c r="R31" s="661"/>
      <c r="S31" s="677">
        <v>0</v>
      </c>
      <c r="T31" s="744"/>
      <c r="U31" s="700">
        <v>0</v>
      </c>
    </row>
    <row r="32" spans="1:21" ht="14.4" customHeight="1" x14ac:dyDescent="0.3">
      <c r="A32" s="660">
        <v>22</v>
      </c>
      <c r="B32" s="661" t="s">
        <v>540</v>
      </c>
      <c r="C32" s="661" t="s">
        <v>935</v>
      </c>
      <c r="D32" s="742" t="s">
        <v>1399</v>
      </c>
      <c r="E32" s="743" t="s">
        <v>945</v>
      </c>
      <c r="F32" s="661" t="s">
        <v>934</v>
      </c>
      <c r="G32" s="661" t="s">
        <v>962</v>
      </c>
      <c r="H32" s="661" t="s">
        <v>541</v>
      </c>
      <c r="I32" s="661" t="s">
        <v>987</v>
      </c>
      <c r="J32" s="661" t="s">
        <v>988</v>
      </c>
      <c r="K32" s="661" t="s">
        <v>989</v>
      </c>
      <c r="L32" s="662">
        <v>0</v>
      </c>
      <c r="M32" s="662">
        <v>0</v>
      </c>
      <c r="N32" s="661">
        <v>3</v>
      </c>
      <c r="O32" s="744">
        <v>0.5</v>
      </c>
      <c r="P32" s="662">
        <v>0</v>
      </c>
      <c r="Q32" s="677"/>
      <c r="R32" s="661">
        <v>3</v>
      </c>
      <c r="S32" s="677">
        <v>1</v>
      </c>
      <c r="T32" s="744">
        <v>0.5</v>
      </c>
      <c r="U32" s="700">
        <v>1</v>
      </c>
    </row>
    <row r="33" spans="1:21" ht="14.4" customHeight="1" x14ac:dyDescent="0.3">
      <c r="A33" s="660">
        <v>22</v>
      </c>
      <c r="B33" s="661" t="s">
        <v>540</v>
      </c>
      <c r="C33" s="661" t="s">
        <v>935</v>
      </c>
      <c r="D33" s="742" t="s">
        <v>1399</v>
      </c>
      <c r="E33" s="743" t="s">
        <v>948</v>
      </c>
      <c r="F33" s="661" t="s">
        <v>934</v>
      </c>
      <c r="G33" s="661" t="s">
        <v>990</v>
      </c>
      <c r="H33" s="661" t="s">
        <v>541</v>
      </c>
      <c r="I33" s="661" t="s">
        <v>991</v>
      </c>
      <c r="J33" s="661" t="s">
        <v>992</v>
      </c>
      <c r="K33" s="661" t="s">
        <v>993</v>
      </c>
      <c r="L33" s="662">
        <v>0</v>
      </c>
      <c r="M33" s="662">
        <v>0</v>
      </c>
      <c r="N33" s="661">
        <v>1</v>
      </c>
      <c r="O33" s="744">
        <v>0.5</v>
      </c>
      <c r="P33" s="662"/>
      <c r="Q33" s="677"/>
      <c r="R33" s="661"/>
      <c r="S33" s="677">
        <v>0</v>
      </c>
      <c r="T33" s="744"/>
      <c r="U33" s="700">
        <v>0</v>
      </c>
    </row>
    <row r="34" spans="1:21" ht="14.4" customHeight="1" x14ac:dyDescent="0.3">
      <c r="A34" s="660">
        <v>22</v>
      </c>
      <c r="B34" s="661" t="s">
        <v>540</v>
      </c>
      <c r="C34" s="661" t="s">
        <v>935</v>
      </c>
      <c r="D34" s="742" t="s">
        <v>1399</v>
      </c>
      <c r="E34" s="743" t="s">
        <v>948</v>
      </c>
      <c r="F34" s="661" t="s">
        <v>934</v>
      </c>
      <c r="G34" s="661" t="s">
        <v>994</v>
      </c>
      <c r="H34" s="661" t="s">
        <v>541</v>
      </c>
      <c r="I34" s="661" t="s">
        <v>995</v>
      </c>
      <c r="J34" s="661" t="s">
        <v>996</v>
      </c>
      <c r="K34" s="661"/>
      <c r="L34" s="662">
        <v>0</v>
      </c>
      <c r="M34" s="662">
        <v>0</v>
      </c>
      <c r="N34" s="661">
        <v>1</v>
      </c>
      <c r="O34" s="744">
        <v>0.5</v>
      </c>
      <c r="P34" s="662">
        <v>0</v>
      </c>
      <c r="Q34" s="677"/>
      <c r="R34" s="661">
        <v>1</v>
      </c>
      <c r="S34" s="677">
        <v>1</v>
      </c>
      <c r="T34" s="744">
        <v>0.5</v>
      </c>
      <c r="U34" s="700">
        <v>1</v>
      </c>
    </row>
    <row r="35" spans="1:21" ht="14.4" customHeight="1" x14ac:dyDescent="0.3">
      <c r="A35" s="660">
        <v>22</v>
      </c>
      <c r="B35" s="661" t="s">
        <v>540</v>
      </c>
      <c r="C35" s="661" t="s">
        <v>935</v>
      </c>
      <c r="D35" s="742" t="s">
        <v>1399</v>
      </c>
      <c r="E35" s="743" t="s">
        <v>948</v>
      </c>
      <c r="F35" s="661" t="s">
        <v>934</v>
      </c>
      <c r="G35" s="661" t="s">
        <v>953</v>
      </c>
      <c r="H35" s="661" t="s">
        <v>685</v>
      </c>
      <c r="I35" s="661" t="s">
        <v>997</v>
      </c>
      <c r="J35" s="661" t="s">
        <v>998</v>
      </c>
      <c r="K35" s="661" t="s">
        <v>999</v>
      </c>
      <c r="L35" s="662">
        <v>69.55</v>
      </c>
      <c r="M35" s="662">
        <v>69.55</v>
      </c>
      <c r="N35" s="661">
        <v>1</v>
      </c>
      <c r="O35" s="744">
        <v>0.5</v>
      </c>
      <c r="P35" s="662">
        <v>69.55</v>
      </c>
      <c r="Q35" s="677">
        <v>1</v>
      </c>
      <c r="R35" s="661">
        <v>1</v>
      </c>
      <c r="S35" s="677">
        <v>1</v>
      </c>
      <c r="T35" s="744">
        <v>0.5</v>
      </c>
      <c r="U35" s="700">
        <v>1</v>
      </c>
    </row>
    <row r="36" spans="1:21" ht="14.4" customHeight="1" x14ac:dyDescent="0.3">
      <c r="A36" s="660">
        <v>22</v>
      </c>
      <c r="B36" s="661" t="s">
        <v>540</v>
      </c>
      <c r="C36" s="661" t="s">
        <v>935</v>
      </c>
      <c r="D36" s="742" t="s">
        <v>1399</v>
      </c>
      <c r="E36" s="743" t="s">
        <v>948</v>
      </c>
      <c r="F36" s="661" t="s">
        <v>934</v>
      </c>
      <c r="G36" s="661" t="s">
        <v>953</v>
      </c>
      <c r="H36" s="661" t="s">
        <v>541</v>
      </c>
      <c r="I36" s="661" t="s">
        <v>1000</v>
      </c>
      <c r="J36" s="661" t="s">
        <v>1001</v>
      </c>
      <c r="K36" s="661" t="s">
        <v>1002</v>
      </c>
      <c r="L36" s="662">
        <v>0</v>
      </c>
      <c r="M36" s="662">
        <v>0</v>
      </c>
      <c r="N36" s="661">
        <v>1</v>
      </c>
      <c r="O36" s="744">
        <v>0.5</v>
      </c>
      <c r="P36" s="662"/>
      <c r="Q36" s="677"/>
      <c r="R36" s="661"/>
      <c r="S36" s="677">
        <v>0</v>
      </c>
      <c r="T36" s="744"/>
      <c r="U36" s="700">
        <v>0</v>
      </c>
    </row>
    <row r="37" spans="1:21" ht="14.4" customHeight="1" x14ac:dyDescent="0.3">
      <c r="A37" s="660">
        <v>22</v>
      </c>
      <c r="B37" s="661" t="s">
        <v>540</v>
      </c>
      <c r="C37" s="661" t="s">
        <v>935</v>
      </c>
      <c r="D37" s="742" t="s">
        <v>1399</v>
      </c>
      <c r="E37" s="743" t="s">
        <v>948</v>
      </c>
      <c r="F37" s="661" t="s">
        <v>934</v>
      </c>
      <c r="G37" s="661" t="s">
        <v>953</v>
      </c>
      <c r="H37" s="661" t="s">
        <v>685</v>
      </c>
      <c r="I37" s="661" t="s">
        <v>970</v>
      </c>
      <c r="J37" s="661" t="s">
        <v>971</v>
      </c>
      <c r="K37" s="661" t="s">
        <v>972</v>
      </c>
      <c r="L37" s="662">
        <v>0</v>
      </c>
      <c r="M37" s="662">
        <v>0</v>
      </c>
      <c r="N37" s="661">
        <v>2</v>
      </c>
      <c r="O37" s="744">
        <v>2</v>
      </c>
      <c r="P37" s="662">
        <v>0</v>
      </c>
      <c r="Q37" s="677"/>
      <c r="R37" s="661">
        <v>1</v>
      </c>
      <c r="S37" s="677">
        <v>0.5</v>
      </c>
      <c r="T37" s="744">
        <v>1</v>
      </c>
      <c r="U37" s="700">
        <v>0.5</v>
      </c>
    </row>
    <row r="38" spans="1:21" ht="14.4" customHeight="1" x14ac:dyDescent="0.3">
      <c r="A38" s="660">
        <v>22</v>
      </c>
      <c r="B38" s="661" t="s">
        <v>540</v>
      </c>
      <c r="C38" s="661" t="s">
        <v>935</v>
      </c>
      <c r="D38" s="742" t="s">
        <v>1399</v>
      </c>
      <c r="E38" s="743" t="s">
        <v>948</v>
      </c>
      <c r="F38" s="661" t="s">
        <v>934</v>
      </c>
      <c r="G38" s="661" t="s">
        <v>953</v>
      </c>
      <c r="H38" s="661" t="s">
        <v>685</v>
      </c>
      <c r="I38" s="661" t="s">
        <v>1003</v>
      </c>
      <c r="J38" s="661" t="s">
        <v>971</v>
      </c>
      <c r="K38" s="661" t="s">
        <v>1004</v>
      </c>
      <c r="L38" s="662">
        <v>113.7</v>
      </c>
      <c r="M38" s="662">
        <v>227.4</v>
      </c>
      <c r="N38" s="661">
        <v>2</v>
      </c>
      <c r="O38" s="744">
        <v>1</v>
      </c>
      <c r="P38" s="662"/>
      <c r="Q38" s="677">
        <v>0</v>
      </c>
      <c r="R38" s="661"/>
      <c r="S38" s="677">
        <v>0</v>
      </c>
      <c r="T38" s="744"/>
      <c r="U38" s="700">
        <v>0</v>
      </c>
    </row>
    <row r="39" spans="1:21" ht="14.4" customHeight="1" x14ac:dyDescent="0.3">
      <c r="A39" s="660">
        <v>22</v>
      </c>
      <c r="B39" s="661" t="s">
        <v>540</v>
      </c>
      <c r="C39" s="661" t="s">
        <v>935</v>
      </c>
      <c r="D39" s="742" t="s">
        <v>1399</v>
      </c>
      <c r="E39" s="743" t="s">
        <v>948</v>
      </c>
      <c r="F39" s="661" t="s">
        <v>934</v>
      </c>
      <c r="G39" s="661" t="s">
        <v>953</v>
      </c>
      <c r="H39" s="661" t="s">
        <v>685</v>
      </c>
      <c r="I39" s="661" t="s">
        <v>1003</v>
      </c>
      <c r="J39" s="661" t="s">
        <v>971</v>
      </c>
      <c r="K39" s="661" t="s">
        <v>1004</v>
      </c>
      <c r="L39" s="662">
        <v>108.26</v>
      </c>
      <c r="M39" s="662">
        <v>216.52</v>
      </c>
      <c r="N39" s="661">
        <v>2</v>
      </c>
      <c r="O39" s="744">
        <v>2</v>
      </c>
      <c r="P39" s="662"/>
      <c r="Q39" s="677">
        <v>0</v>
      </c>
      <c r="R39" s="661"/>
      <c r="S39" s="677">
        <v>0</v>
      </c>
      <c r="T39" s="744"/>
      <c r="U39" s="700">
        <v>0</v>
      </c>
    </row>
    <row r="40" spans="1:21" ht="14.4" customHeight="1" x14ac:dyDescent="0.3">
      <c r="A40" s="660">
        <v>22</v>
      </c>
      <c r="B40" s="661" t="s">
        <v>540</v>
      </c>
      <c r="C40" s="661" t="s">
        <v>935</v>
      </c>
      <c r="D40" s="742" t="s">
        <v>1399</v>
      </c>
      <c r="E40" s="743" t="s">
        <v>948</v>
      </c>
      <c r="F40" s="661" t="s">
        <v>934</v>
      </c>
      <c r="G40" s="661" t="s">
        <v>953</v>
      </c>
      <c r="H40" s="661" t="s">
        <v>685</v>
      </c>
      <c r="I40" s="661" t="s">
        <v>712</v>
      </c>
      <c r="J40" s="661" t="s">
        <v>713</v>
      </c>
      <c r="K40" s="661" t="s">
        <v>714</v>
      </c>
      <c r="L40" s="662">
        <v>103.74</v>
      </c>
      <c r="M40" s="662">
        <v>103.74</v>
      </c>
      <c r="N40" s="661">
        <v>1</v>
      </c>
      <c r="O40" s="744">
        <v>1</v>
      </c>
      <c r="P40" s="662"/>
      <c r="Q40" s="677">
        <v>0</v>
      </c>
      <c r="R40" s="661"/>
      <c r="S40" s="677">
        <v>0</v>
      </c>
      <c r="T40" s="744"/>
      <c r="U40" s="700">
        <v>0</v>
      </c>
    </row>
    <row r="41" spans="1:21" ht="14.4" customHeight="1" x14ac:dyDescent="0.3">
      <c r="A41" s="660">
        <v>22</v>
      </c>
      <c r="B41" s="661" t="s">
        <v>540</v>
      </c>
      <c r="C41" s="661" t="s">
        <v>935</v>
      </c>
      <c r="D41" s="742" t="s">
        <v>1399</v>
      </c>
      <c r="E41" s="743" t="s">
        <v>948</v>
      </c>
      <c r="F41" s="661" t="s">
        <v>934</v>
      </c>
      <c r="G41" s="661" t="s">
        <v>953</v>
      </c>
      <c r="H41" s="661" t="s">
        <v>685</v>
      </c>
      <c r="I41" s="661" t="s">
        <v>712</v>
      </c>
      <c r="J41" s="661" t="s">
        <v>713</v>
      </c>
      <c r="K41" s="661" t="s">
        <v>714</v>
      </c>
      <c r="L41" s="662">
        <v>98.78</v>
      </c>
      <c r="M41" s="662">
        <v>197.56</v>
      </c>
      <c r="N41" s="661">
        <v>2</v>
      </c>
      <c r="O41" s="744">
        <v>2</v>
      </c>
      <c r="P41" s="662">
        <v>197.56</v>
      </c>
      <c r="Q41" s="677">
        <v>1</v>
      </c>
      <c r="R41" s="661">
        <v>2</v>
      </c>
      <c r="S41" s="677">
        <v>1</v>
      </c>
      <c r="T41" s="744">
        <v>2</v>
      </c>
      <c r="U41" s="700">
        <v>1</v>
      </c>
    </row>
    <row r="42" spans="1:21" ht="14.4" customHeight="1" x14ac:dyDescent="0.3">
      <c r="A42" s="660">
        <v>22</v>
      </c>
      <c r="B42" s="661" t="s">
        <v>540</v>
      </c>
      <c r="C42" s="661" t="s">
        <v>935</v>
      </c>
      <c r="D42" s="742" t="s">
        <v>1399</v>
      </c>
      <c r="E42" s="743" t="s">
        <v>948</v>
      </c>
      <c r="F42" s="661" t="s">
        <v>934</v>
      </c>
      <c r="G42" s="661" t="s">
        <v>953</v>
      </c>
      <c r="H42" s="661" t="s">
        <v>685</v>
      </c>
      <c r="I42" s="661" t="s">
        <v>1005</v>
      </c>
      <c r="J42" s="661" t="s">
        <v>692</v>
      </c>
      <c r="K42" s="661" t="s">
        <v>1006</v>
      </c>
      <c r="L42" s="662">
        <v>82.99</v>
      </c>
      <c r="M42" s="662">
        <v>82.99</v>
      </c>
      <c r="N42" s="661">
        <v>1</v>
      </c>
      <c r="O42" s="744">
        <v>0.5</v>
      </c>
      <c r="P42" s="662"/>
      <c r="Q42" s="677">
        <v>0</v>
      </c>
      <c r="R42" s="661"/>
      <c r="S42" s="677">
        <v>0</v>
      </c>
      <c r="T42" s="744"/>
      <c r="U42" s="700">
        <v>0</v>
      </c>
    </row>
    <row r="43" spans="1:21" ht="14.4" customHeight="1" x14ac:dyDescent="0.3">
      <c r="A43" s="660">
        <v>22</v>
      </c>
      <c r="B43" s="661" t="s">
        <v>540</v>
      </c>
      <c r="C43" s="661" t="s">
        <v>935</v>
      </c>
      <c r="D43" s="742" t="s">
        <v>1399</v>
      </c>
      <c r="E43" s="743" t="s">
        <v>948</v>
      </c>
      <c r="F43" s="661" t="s">
        <v>934</v>
      </c>
      <c r="G43" s="661" t="s">
        <v>953</v>
      </c>
      <c r="H43" s="661" t="s">
        <v>685</v>
      </c>
      <c r="I43" s="661" t="s">
        <v>1007</v>
      </c>
      <c r="J43" s="661" t="s">
        <v>1008</v>
      </c>
      <c r="K43" s="661" t="s">
        <v>1009</v>
      </c>
      <c r="L43" s="662">
        <v>62.24</v>
      </c>
      <c r="M43" s="662">
        <v>124.48</v>
      </c>
      <c r="N43" s="661">
        <v>2</v>
      </c>
      <c r="O43" s="744">
        <v>1.5</v>
      </c>
      <c r="P43" s="662"/>
      <c r="Q43" s="677">
        <v>0</v>
      </c>
      <c r="R43" s="661"/>
      <c r="S43" s="677">
        <v>0</v>
      </c>
      <c r="T43" s="744"/>
      <c r="U43" s="700">
        <v>0</v>
      </c>
    </row>
    <row r="44" spans="1:21" ht="14.4" customHeight="1" x14ac:dyDescent="0.3">
      <c r="A44" s="660">
        <v>22</v>
      </c>
      <c r="B44" s="661" t="s">
        <v>540</v>
      </c>
      <c r="C44" s="661" t="s">
        <v>935</v>
      </c>
      <c r="D44" s="742" t="s">
        <v>1399</v>
      </c>
      <c r="E44" s="743" t="s">
        <v>948</v>
      </c>
      <c r="F44" s="661" t="s">
        <v>934</v>
      </c>
      <c r="G44" s="661" t="s">
        <v>953</v>
      </c>
      <c r="H44" s="661" t="s">
        <v>685</v>
      </c>
      <c r="I44" s="661" t="s">
        <v>954</v>
      </c>
      <c r="J44" s="661" t="s">
        <v>713</v>
      </c>
      <c r="K44" s="661" t="s">
        <v>714</v>
      </c>
      <c r="L44" s="662">
        <v>103.74</v>
      </c>
      <c r="M44" s="662">
        <v>1244.8799999999999</v>
      </c>
      <c r="N44" s="661">
        <v>12</v>
      </c>
      <c r="O44" s="744">
        <v>11.5</v>
      </c>
      <c r="P44" s="662">
        <v>414.96</v>
      </c>
      <c r="Q44" s="677">
        <v>0.33333333333333337</v>
      </c>
      <c r="R44" s="661">
        <v>4</v>
      </c>
      <c r="S44" s="677">
        <v>0.33333333333333331</v>
      </c>
      <c r="T44" s="744">
        <v>3.5</v>
      </c>
      <c r="U44" s="700">
        <v>0.30434782608695654</v>
      </c>
    </row>
    <row r="45" spans="1:21" ht="14.4" customHeight="1" x14ac:dyDescent="0.3">
      <c r="A45" s="660">
        <v>22</v>
      </c>
      <c r="B45" s="661" t="s">
        <v>540</v>
      </c>
      <c r="C45" s="661" t="s">
        <v>935</v>
      </c>
      <c r="D45" s="742" t="s">
        <v>1399</v>
      </c>
      <c r="E45" s="743" t="s">
        <v>948</v>
      </c>
      <c r="F45" s="661" t="s">
        <v>934</v>
      </c>
      <c r="G45" s="661" t="s">
        <v>953</v>
      </c>
      <c r="H45" s="661" t="s">
        <v>541</v>
      </c>
      <c r="I45" s="661" t="s">
        <v>1010</v>
      </c>
      <c r="J45" s="661" t="s">
        <v>1011</v>
      </c>
      <c r="K45" s="661" t="s">
        <v>1012</v>
      </c>
      <c r="L45" s="662">
        <v>103.74</v>
      </c>
      <c r="M45" s="662">
        <v>103.74</v>
      </c>
      <c r="N45" s="661">
        <v>1</v>
      </c>
      <c r="O45" s="744">
        <v>1</v>
      </c>
      <c r="P45" s="662">
        <v>103.74</v>
      </c>
      <c r="Q45" s="677">
        <v>1</v>
      </c>
      <c r="R45" s="661">
        <v>1</v>
      </c>
      <c r="S45" s="677">
        <v>1</v>
      </c>
      <c r="T45" s="744">
        <v>1</v>
      </c>
      <c r="U45" s="700">
        <v>1</v>
      </c>
    </row>
    <row r="46" spans="1:21" ht="14.4" customHeight="1" x14ac:dyDescent="0.3">
      <c r="A46" s="660">
        <v>22</v>
      </c>
      <c r="B46" s="661" t="s">
        <v>540</v>
      </c>
      <c r="C46" s="661" t="s">
        <v>935</v>
      </c>
      <c r="D46" s="742" t="s">
        <v>1399</v>
      </c>
      <c r="E46" s="743" t="s">
        <v>948</v>
      </c>
      <c r="F46" s="661" t="s">
        <v>934</v>
      </c>
      <c r="G46" s="661" t="s">
        <v>953</v>
      </c>
      <c r="H46" s="661" t="s">
        <v>685</v>
      </c>
      <c r="I46" s="661" t="s">
        <v>955</v>
      </c>
      <c r="J46" s="661" t="s">
        <v>956</v>
      </c>
      <c r="K46" s="661" t="s">
        <v>957</v>
      </c>
      <c r="L46" s="662">
        <v>124.49</v>
      </c>
      <c r="M46" s="662">
        <v>1244.8999999999999</v>
      </c>
      <c r="N46" s="661">
        <v>10</v>
      </c>
      <c r="O46" s="744">
        <v>9</v>
      </c>
      <c r="P46" s="662">
        <v>124.49</v>
      </c>
      <c r="Q46" s="677">
        <v>0.1</v>
      </c>
      <c r="R46" s="661">
        <v>1</v>
      </c>
      <c r="S46" s="677">
        <v>0.1</v>
      </c>
      <c r="T46" s="744">
        <v>1</v>
      </c>
      <c r="U46" s="700">
        <v>0.1111111111111111</v>
      </c>
    </row>
    <row r="47" spans="1:21" ht="14.4" customHeight="1" x14ac:dyDescent="0.3">
      <c r="A47" s="660">
        <v>22</v>
      </c>
      <c r="B47" s="661" t="s">
        <v>540</v>
      </c>
      <c r="C47" s="661" t="s">
        <v>935</v>
      </c>
      <c r="D47" s="742" t="s">
        <v>1399</v>
      </c>
      <c r="E47" s="743" t="s">
        <v>948</v>
      </c>
      <c r="F47" s="661" t="s">
        <v>934</v>
      </c>
      <c r="G47" s="661" t="s">
        <v>953</v>
      </c>
      <c r="H47" s="661" t="s">
        <v>685</v>
      </c>
      <c r="I47" s="661" t="s">
        <v>955</v>
      </c>
      <c r="J47" s="661" t="s">
        <v>956</v>
      </c>
      <c r="K47" s="661" t="s">
        <v>957</v>
      </c>
      <c r="L47" s="662">
        <v>118.54</v>
      </c>
      <c r="M47" s="662">
        <v>355.62</v>
      </c>
      <c r="N47" s="661">
        <v>3</v>
      </c>
      <c r="O47" s="744">
        <v>2</v>
      </c>
      <c r="P47" s="662"/>
      <c r="Q47" s="677">
        <v>0</v>
      </c>
      <c r="R47" s="661"/>
      <c r="S47" s="677">
        <v>0</v>
      </c>
      <c r="T47" s="744"/>
      <c r="U47" s="700">
        <v>0</v>
      </c>
    </row>
    <row r="48" spans="1:21" ht="14.4" customHeight="1" x14ac:dyDescent="0.3">
      <c r="A48" s="660">
        <v>22</v>
      </c>
      <c r="B48" s="661" t="s">
        <v>540</v>
      </c>
      <c r="C48" s="661" t="s">
        <v>935</v>
      </c>
      <c r="D48" s="742" t="s">
        <v>1399</v>
      </c>
      <c r="E48" s="743" t="s">
        <v>948</v>
      </c>
      <c r="F48" s="661" t="s">
        <v>934</v>
      </c>
      <c r="G48" s="661" t="s">
        <v>953</v>
      </c>
      <c r="H48" s="661" t="s">
        <v>685</v>
      </c>
      <c r="I48" s="661" t="s">
        <v>691</v>
      </c>
      <c r="J48" s="661" t="s">
        <v>692</v>
      </c>
      <c r="K48" s="661" t="s">
        <v>913</v>
      </c>
      <c r="L48" s="662">
        <v>82.99</v>
      </c>
      <c r="M48" s="662">
        <v>1078.8699999999999</v>
      </c>
      <c r="N48" s="661">
        <v>13</v>
      </c>
      <c r="O48" s="744">
        <v>8</v>
      </c>
      <c r="P48" s="662">
        <v>165.98</v>
      </c>
      <c r="Q48" s="677">
        <v>0.15384615384615385</v>
      </c>
      <c r="R48" s="661">
        <v>2</v>
      </c>
      <c r="S48" s="677">
        <v>0.15384615384615385</v>
      </c>
      <c r="T48" s="744">
        <v>1</v>
      </c>
      <c r="U48" s="700">
        <v>0.125</v>
      </c>
    </row>
    <row r="49" spans="1:21" ht="14.4" customHeight="1" x14ac:dyDescent="0.3">
      <c r="A49" s="660">
        <v>22</v>
      </c>
      <c r="B49" s="661" t="s">
        <v>540</v>
      </c>
      <c r="C49" s="661" t="s">
        <v>935</v>
      </c>
      <c r="D49" s="742" t="s">
        <v>1399</v>
      </c>
      <c r="E49" s="743" t="s">
        <v>948</v>
      </c>
      <c r="F49" s="661" t="s">
        <v>934</v>
      </c>
      <c r="G49" s="661" t="s">
        <v>953</v>
      </c>
      <c r="H49" s="661" t="s">
        <v>685</v>
      </c>
      <c r="I49" s="661" t="s">
        <v>691</v>
      </c>
      <c r="J49" s="661" t="s">
        <v>692</v>
      </c>
      <c r="K49" s="661" t="s">
        <v>913</v>
      </c>
      <c r="L49" s="662">
        <v>79.03</v>
      </c>
      <c r="M49" s="662">
        <v>237.09</v>
      </c>
      <c r="N49" s="661">
        <v>3</v>
      </c>
      <c r="O49" s="744">
        <v>2</v>
      </c>
      <c r="P49" s="662"/>
      <c r="Q49" s="677">
        <v>0</v>
      </c>
      <c r="R49" s="661"/>
      <c r="S49" s="677">
        <v>0</v>
      </c>
      <c r="T49" s="744"/>
      <c r="U49" s="700">
        <v>0</v>
      </c>
    </row>
    <row r="50" spans="1:21" ht="14.4" customHeight="1" x14ac:dyDescent="0.3">
      <c r="A50" s="660">
        <v>22</v>
      </c>
      <c r="B50" s="661" t="s">
        <v>540</v>
      </c>
      <c r="C50" s="661" t="s">
        <v>935</v>
      </c>
      <c r="D50" s="742" t="s">
        <v>1399</v>
      </c>
      <c r="E50" s="743" t="s">
        <v>948</v>
      </c>
      <c r="F50" s="661" t="s">
        <v>934</v>
      </c>
      <c r="G50" s="661" t="s">
        <v>953</v>
      </c>
      <c r="H50" s="661" t="s">
        <v>685</v>
      </c>
      <c r="I50" s="661" t="s">
        <v>702</v>
      </c>
      <c r="J50" s="661" t="s">
        <v>914</v>
      </c>
      <c r="K50" s="661" t="s">
        <v>915</v>
      </c>
      <c r="L50" s="662">
        <v>48.37</v>
      </c>
      <c r="M50" s="662">
        <v>48.37</v>
      </c>
      <c r="N50" s="661">
        <v>1</v>
      </c>
      <c r="O50" s="744">
        <v>0.5</v>
      </c>
      <c r="P50" s="662"/>
      <c r="Q50" s="677">
        <v>0</v>
      </c>
      <c r="R50" s="661"/>
      <c r="S50" s="677">
        <v>0</v>
      </c>
      <c r="T50" s="744"/>
      <c r="U50" s="700">
        <v>0</v>
      </c>
    </row>
    <row r="51" spans="1:21" ht="14.4" customHeight="1" x14ac:dyDescent="0.3">
      <c r="A51" s="660">
        <v>22</v>
      </c>
      <c r="B51" s="661" t="s">
        <v>540</v>
      </c>
      <c r="C51" s="661" t="s">
        <v>935</v>
      </c>
      <c r="D51" s="742" t="s">
        <v>1399</v>
      </c>
      <c r="E51" s="743" t="s">
        <v>948</v>
      </c>
      <c r="F51" s="661" t="s">
        <v>934</v>
      </c>
      <c r="G51" s="661" t="s">
        <v>953</v>
      </c>
      <c r="H51" s="661" t="s">
        <v>541</v>
      </c>
      <c r="I51" s="661" t="s">
        <v>978</v>
      </c>
      <c r="J51" s="661" t="s">
        <v>979</v>
      </c>
      <c r="K51" s="661" t="s">
        <v>980</v>
      </c>
      <c r="L51" s="662">
        <v>79.03</v>
      </c>
      <c r="M51" s="662">
        <v>79.03</v>
      </c>
      <c r="N51" s="661">
        <v>1</v>
      </c>
      <c r="O51" s="744">
        <v>0.5</v>
      </c>
      <c r="P51" s="662">
        <v>79.03</v>
      </c>
      <c r="Q51" s="677">
        <v>1</v>
      </c>
      <c r="R51" s="661">
        <v>1</v>
      </c>
      <c r="S51" s="677">
        <v>1</v>
      </c>
      <c r="T51" s="744">
        <v>0.5</v>
      </c>
      <c r="U51" s="700">
        <v>1</v>
      </c>
    </row>
    <row r="52" spans="1:21" ht="14.4" customHeight="1" x14ac:dyDescent="0.3">
      <c r="A52" s="660">
        <v>22</v>
      </c>
      <c r="B52" s="661" t="s">
        <v>540</v>
      </c>
      <c r="C52" s="661" t="s">
        <v>935</v>
      </c>
      <c r="D52" s="742" t="s">
        <v>1399</v>
      </c>
      <c r="E52" s="743" t="s">
        <v>948</v>
      </c>
      <c r="F52" s="661" t="s">
        <v>934</v>
      </c>
      <c r="G52" s="661" t="s">
        <v>958</v>
      </c>
      <c r="H52" s="661" t="s">
        <v>541</v>
      </c>
      <c r="I52" s="661" t="s">
        <v>1013</v>
      </c>
      <c r="J52" s="661" t="s">
        <v>982</v>
      </c>
      <c r="K52" s="661" t="s">
        <v>1014</v>
      </c>
      <c r="L52" s="662">
        <v>93.71</v>
      </c>
      <c r="M52" s="662">
        <v>187.42</v>
      </c>
      <c r="N52" s="661">
        <v>2</v>
      </c>
      <c r="O52" s="744">
        <v>1</v>
      </c>
      <c r="P52" s="662"/>
      <c r="Q52" s="677">
        <v>0</v>
      </c>
      <c r="R52" s="661"/>
      <c r="S52" s="677">
        <v>0</v>
      </c>
      <c r="T52" s="744"/>
      <c r="U52" s="700">
        <v>0</v>
      </c>
    </row>
    <row r="53" spans="1:21" ht="14.4" customHeight="1" x14ac:dyDescent="0.3">
      <c r="A53" s="660">
        <v>22</v>
      </c>
      <c r="B53" s="661" t="s">
        <v>540</v>
      </c>
      <c r="C53" s="661" t="s">
        <v>935</v>
      </c>
      <c r="D53" s="742" t="s">
        <v>1399</v>
      </c>
      <c r="E53" s="743" t="s">
        <v>948</v>
      </c>
      <c r="F53" s="661" t="s">
        <v>934</v>
      </c>
      <c r="G53" s="661" t="s">
        <v>958</v>
      </c>
      <c r="H53" s="661" t="s">
        <v>541</v>
      </c>
      <c r="I53" s="661" t="s">
        <v>981</v>
      </c>
      <c r="J53" s="661" t="s">
        <v>982</v>
      </c>
      <c r="K53" s="661" t="s">
        <v>582</v>
      </c>
      <c r="L53" s="662">
        <v>301.2</v>
      </c>
      <c r="M53" s="662">
        <v>301.2</v>
      </c>
      <c r="N53" s="661">
        <v>1</v>
      </c>
      <c r="O53" s="744">
        <v>0.5</v>
      </c>
      <c r="P53" s="662"/>
      <c r="Q53" s="677">
        <v>0</v>
      </c>
      <c r="R53" s="661"/>
      <c r="S53" s="677">
        <v>0</v>
      </c>
      <c r="T53" s="744"/>
      <c r="U53" s="700">
        <v>0</v>
      </c>
    </row>
    <row r="54" spans="1:21" ht="14.4" customHeight="1" x14ac:dyDescent="0.3">
      <c r="A54" s="660">
        <v>22</v>
      </c>
      <c r="B54" s="661" t="s">
        <v>540</v>
      </c>
      <c r="C54" s="661" t="s">
        <v>935</v>
      </c>
      <c r="D54" s="742" t="s">
        <v>1399</v>
      </c>
      <c r="E54" s="743" t="s">
        <v>948</v>
      </c>
      <c r="F54" s="661" t="s">
        <v>934</v>
      </c>
      <c r="G54" s="661" t="s">
        <v>959</v>
      </c>
      <c r="H54" s="661" t="s">
        <v>541</v>
      </c>
      <c r="I54" s="661" t="s">
        <v>649</v>
      </c>
      <c r="J54" s="661" t="s">
        <v>960</v>
      </c>
      <c r="K54" s="661" t="s">
        <v>961</v>
      </c>
      <c r="L54" s="662">
        <v>99.11</v>
      </c>
      <c r="M54" s="662">
        <v>297.33</v>
      </c>
      <c r="N54" s="661">
        <v>3</v>
      </c>
      <c r="O54" s="744">
        <v>1</v>
      </c>
      <c r="P54" s="662"/>
      <c r="Q54" s="677">
        <v>0</v>
      </c>
      <c r="R54" s="661"/>
      <c r="S54" s="677">
        <v>0</v>
      </c>
      <c r="T54" s="744"/>
      <c r="U54" s="700">
        <v>0</v>
      </c>
    </row>
    <row r="55" spans="1:21" ht="14.4" customHeight="1" x14ac:dyDescent="0.3">
      <c r="A55" s="660">
        <v>22</v>
      </c>
      <c r="B55" s="661" t="s">
        <v>540</v>
      </c>
      <c r="C55" s="661" t="s">
        <v>935</v>
      </c>
      <c r="D55" s="742" t="s">
        <v>1399</v>
      </c>
      <c r="E55" s="743" t="s">
        <v>952</v>
      </c>
      <c r="F55" s="661" t="s">
        <v>934</v>
      </c>
      <c r="G55" s="661" t="s">
        <v>990</v>
      </c>
      <c r="H55" s="661" t="s">
        <v>541</v>
      </c>
      <c r="I55" s="661" t="s">
        <v>991</v>
      </c>
      <c r="J55" s="661" t="s">
        <v>992</v>
      </c>
      <c r="K55" s="661" t="s">
        <v>993</v>
      </c>
      <c r="L55" s="662">
        <v>0</v>
      </c>
      <c r="M55" s="662">
        <v>0</v>
      </c>
      <c r="N55" s="661">
        <v>1</v>
      </c>
      <c r="O55" s="744">
        <v>0.5</v>
      </c>
      <c r="P55" s="662">
        <v>0</v>
      </c>
      <c r="Q55" s="677"/>
      <c r="R55" s="661">
        <v>1</v>
      </c>
      <c r="S55" s="677">
        <v>1</v>
      </c>
      <c r="T55" s="744">
        <v>0.5</v>
      </c>
      <c r="U55" s="700">
        <v>1</v>
      </c>
    </row>
    <row r="56" spans="1:21" ht="14.4" customHeight="1" x14ac:dyDescent="0.3">
      <c r="A56" s="660">
        <v>22</v>
      </c>
      <c r="B56" s="661" t="s">
        <v>540</v>
      </c>
      <c r="C56" s="661" t="s">
        <v>935</v>
      </c>
      <c r="D56" s="742" t="s">
        <v>1399</v>
      </c>
      <c r="E56" s="743" t="s">
        <v>952</v>
      </c>
      <c r="F56" s="661" t="s">
        <v>934</v>
      </c>
      <c r="G56" s="661" t="s">
        <v>953</v>
      </c>
      <c r="H56" s="661" t="s">
        <v>541</v>
      </c>
      <c r="I56" s="661" t="s">
        <v>1015</v>
      </c>
      <c r="J56" s="661" t="s">
        <v>1001</v>
      </c>
      <c r="K56" s="661" t="s">
        <v>1016</v>
      </c>
      <c r="L56" s="662">
        <v>166</v>
      </c>
      <c r="M56" s="662">
        <v>166</v>
      </c>
      <c r="N56" s="661">
        <v>1</v>
      </c>
      <c r="O56" s="744">
        <v>0.5</v>
      </c>
      <c r="P56" s="662">
        <v>166</v>
      </c>
      <c r="Q56" s="677">
        <v>1</v>
      </c>
      <c r="R56" s="661">
        <v>1</v>
      </c>
      <c r="S56" s="677">
        <v>1</v>
      </c>
      <c r="T56" s="744">
        <v>0.5</v>
      </c>
      <c r="U56" s="700">
        <v>1</v>
      </c>
    </row>
    <row r="57" spans="1:21" ht="14.4" customHeight="1" x14ac:dyDescent="0.3">
      <c r="A57" s="660">
        <v>22</v>
      </c>
      <c r="B57" s="661" t="s">
        <v>540</v>
      </c>
      <c r="C57" s="661" t="s">
        <v>935</v>
      </c>
      <c r="D57" s="742" t="s">
        <v>1399</v>
      </c>
      <c r="E57" s="743" t="s">
        <v>952</v>
      </c>
      <c r="F57" s="661" t="s">
        <v>934</v>
      </c>
      <c r="G57" s="661" t="s">
        <v>953</v>
      </c>
      <c r="H57" s="661" t="s">
        <v>685</v>
      </c>
      <c r="I57" s="661" t="s">
        <v>970</v>
      </c>
      <c r="J57" s="661" t="s">
        <v>971</v>
      </c>
      <c r="K57" s="661" t="s">
        <v>972</v>
      </c>
      <c r="L57" s="662">
        <v>0</v>
      </c>
      <c r="M57" s="662">
        <v>0</v>
      </c>
      <c r="N57" s="661">
        <v>2</v>
      </c>
      <c r="O57" s="744">
        <v>2</v>
      </c>
      <c r="P57" s="662"/>
      <c r="Q57" s="677"/>
      <c r="R57" s="661"/>
      <c r="S57" s="677">
        <v>0</v>
      </c>
      <c r="T57" s="744"/>
      <c r="U57" s="700">
        <v>0</v>
      </c>
    </row>
    <row r="58" spans="1:21" ht="14.4" customHeight="1" x14ac:dyDescent="0.3">
      <c r="A58" s="660">
        <v>22</v>
      </c>
      <c r="B58" s="661" t="s">
        <v>540</v>
      </c>
      <c r="C58" s="661" t="s">
        <v>935</v>
      </c>
      <c r="D58" s="742" t="s">
        <v>1399</v>
      </c>
      <c r="E58" s="743" t="s">
        <v>952</v>
      </c>
      <c r="F58" s="661" t="s">
        <v>934</v>
      </c>
      <c r="G58" s="661" t="s">
        <v>953</v>
      </c>
      <c r="H58" s="661" t="s">
        <v>685</v>
      </c>
      <c r="I58" s="661" t="s">
        <v>1003</v>
      </c>
      <c r="J58" s="661" t="s">
        <v>971</v>
      </c>
      <c r="K58" s="661" t="s">
        <v>1004</v>
      </c>
      <c r="L58" s="662">
        <v>113.7</v>
      </c>
      <c r="M58" s="662">
        <v>113.7</v>
      </c>
      <c r="N58" s="661">
        <v>1</v>
      </c>
      <c r="O58" s="744">
        <v>1</v>
      </c>
      <c r="P58" s="662">
        <v>113.7</v>
      </c>
      <c r="Q58" s="677">
        <v>1</v>
      </c>
      <c r="R58" s="661">
        <v>1</v>
      </c>
      <c r="S58" s="677">
        <v>1</v>
      </c>
      <c r="T58" s="744">
        <v>1</v>
      </c>
      <c r="U58" s="700">
        <v>1</v>
      </c>
    </row>
    <row r="59" spans="1:21" ht="14.4" customHeight="1" x14ac:dyDescent="0.3">
      <c r="A59" s="660">
        <v>22</v>
      </c>
      <c r="B59" s="661" t="s">
        <v>540</v>
      </c>
      <c r="C59" s="661" t="s">
        <v>935</v>
      </c>
      <c r="D59" s="742" t="s">
        <v>1399</v>
      </c>
      <c r="E59" s="743" t="s">
        <v>952</v>
      </c>
      <c r="F59" s="661" t="s">
        <v>934</v>
      </c>
      <c r="G59" s="661" t="s">
        <v>953</v>
      </c>
      <c r="H59" s="661" t="s">
        <v>685</v>
      </c>
      <c r="I59" s="661" t="s">
        <v>712</v>
      </c>
      <c r="J59" s="661" t="s">
        <v>713</v>
      </c>
      <c r="K59" s="661" t="s">
        <v>714</v>
      </c>
      <c r="L59" s="662">
        <v>103.74</v>
      </c>
      <c r="M59" s="662">
        <v>103.74</v>
      </c>
      <c r="N59" s="661">
        <v>1</v>
      </c>
      <c r="O59" s="744">
        <v>0.5</v>
      </c>
      <c r="P59" s="662"/>
      <c r="Q59" s="677">
        <v>0</v>
      </c>
      <c r="R59" s="661"/>
      <c r="S59" s="677">
        <v>0</v>
      </c>
      <c r="T59" s="744"/>
      <c r="U59" s="700">
        <v>0</v>
      </c>
    </row>
    <row r="60" spans="1:21" ht="14.4" customHeight="1" x14ac:dyDescent="0.3">
      <c r="A60" s="660">
        <v>22</v>
      </c>
      <c r="B60" s="661" t="s">
        <v>540</v>
      </c>
      <c r="C60" s="661" t="s">
        <v>935</v>
      </c>
      <c r="D60" s="742" t="s">
        <v>1399</v>
      </c>
      <c r="E60" s="743" t="s">
        <v>952</v>
      </c>
      <c r="F60" s="661" t="s">
        <v>934</v>
      </c>
      <c r="G60" s="661" t="s">
        <v>953</v>
      </c>
      <c r="H60" s="661" t="s">
        <v>685</v>
      </c>
      <c r="I60" s="661" t="s">
        <v>1005</v>
      </c>
      <c r="J60" s="661" t="s">
        <v>692</v>
      </c>
      <c r="K60" s="661" t="s">
        <v>1006</v>
      </c>
      <c r="L60" s="662">
        <v>82.99</v>
      </c>
      <c r="M60" s="662">
        <v>248.96999999999997</v>
      </c>
      <c r="N60" s="661">
        <v>3</v>
      </c>
      <c r="O60" s="744">
        <v>2</v>
      </c>
      <c r="P60" s="662">
        <v>248.96999999999997</v>
      </c>
      <c r="Q60" s="677">
        <v>1</v>
      </c>
      <c r="R60" s="661">
        <v>3</v>
      </c>
      <c r="S60" s="677">
        <v>1</v>
      </c>
      <c r="T60" s="744">
        <v>2</v>
      </c>
      <c r="U60" s="700">
        <v>1</v>
      </c>
    </row>
    <row r="61" spans="1:21" ht="14.4" customHeight="1" x14ac:dyDescent="0.3">
      <c r="A61" s="660">
        <v>22</v>
      </c>
      <c r="B61" s="661" t="s">
        <v>540</v>
      </c>
      <c r="C61" s="661" t="s">
        <v>935</v>
      </c>
      <c r="D61" s="742" t="s">
        <v>1399</v>
      </c>
      <c r="E61" s="743" t="s">
        <v>952</v>
      </c>
      <c r="F61" s="661" t="s">
        <v>934</v>
      </c>
      <c r="G61" s="661" t="s">
        <v>953</v>
      </c>
      <c r="H61" s="661" t="s">
        <v>685</v>
      </c>
      <c r="I61" s="661" t="s">
        <v>954</v>
      </c>
      <c r="J61" s="661" t="s">
        <v>713</v>
      </c>
      <c r="K61" s="661" t="s">
        <v>714</v>
      </c>
      <c r="L61" s="662">
        <v>103.74</v>
      </c>
      <c r="M61" s="662">
        <v>518.69999999999993</v>
      </c>
      <c r="N61" s="661">
        <v>5</v>
      </c>
      <c r="O61" s="744">
        <v>5</v>
      </c>
      <c r="P61" s="662">
        <v>207.48</v>
      </c>
      <c r="Q61" s="677">
        <v>0.4</v>
      </c>
      <c r="R61" s="661">
        <v>2</v>
      </c>
      <c r="S61" s="677">
        <v>0.4</v>
      </c>
      <c r="T61" s="744">
        <v>2</v>
      </c>
      <c r="U61" s="700">
        <v>0.4</v>
      </c>
    </row>
    <row r="62" spans="1:21" ht="14.4" customHeight="1" x14ac:dyDescent="0.3">
      <c r="A62" s="660">
        <v>22</v>
      </c>
      <c r="B62" s="661" t="s">
        <v>540</v>
      </c>
      <c r="C62" s="661" t="s">
        <v>935</v>
      </c>
      <c r="D62" s="742" t="s">
        <v>1399</v>
      </c>
      <c r="E62" s="743" t="s">
        <v>952</v>
      </c>
      <c r="F62" s="661" t="s">
        <v>934</v>
      </c>
      <c r="G62" s="661" t="s">
        <v>953</v>
      </c>
      <c r="H62" s="661" t="s">
        <v>541</v>
      </c>
      <c r="I62" s="661" t="s">
        <v>1010</v>
      </c>
      <c r="J62" s="661" t="s">
        <v>1011</v>
      </c>
      <c r="K62" s="661" t="s">
        <v>1012</v>
      </c>
      <c r="L62" s="662">
        <v>103.74</v>
      </c>
      <c r="M62" s="662">
        <v>414.96</v>
      </c>
      <c r="N62" s="661">
        <v>4</v>
      </c>
      <c r="O62" s="744">
        <v>4</v>
      </c>
      <c r="P62" s="662">
        <v>103.74</v>
      </c>
      <c r="Q62" s="677">
        <v>0.25</v>
      </c>
      <c r="R62" s="661">
        <v>1</v>
      </c>
      <c r="S62" s="677">
        <v>0.25</v>
      </c>
      <c r="T62" s="744">
        <v>1</v>
      </c>
      <c r="U62" s="700">
        <v>0.25</v>
      </c>
    </row>
    <row r="63" spans="1:21" ht="14.4" customHeight="1" x14ac:dyDescent="0.3">
      <c r="A63" s="660">
        <v>22</v>
      </c>
      <c r="B63" s="661" t="s">
        <v>540</v>
      </c>
      <c r="C63" s="661" t="s">
        <v>935</v>
      </c>
      <c r="D63" s="742" t="s">
        <v>1399</v>
      </c>
      <c r="E63" s="743" t="s">
        <v>952</v>
      </c>
      <c r="F63" s="661" t="s">
        <v>934</v>
      </c>
      <c r="G63" s="661" t="s">
        <v>953</v>
      </c>
      <c r="H63" s="661" t="s">
        <v>685</v>
      </c>
      <c r="I63" s="661" t="s">
        <v>955</v>
      </c>
      <c r="J63" s="661" t="s">
        <v>956</v>
      </c>
      <c r="K63" s="661" t="s">
        <v>957</v>
      </c>
      <c r="L63" s="662">
        <v>124.49</v>
      </c>
      <c r="M63" s="662">
        <v>1991.84</v>
      </c>
      <c r="N63" s="661">
        <v>16</v>
      </c>
      <c r="O63" s="744">
        <v>13</v>
      </c>
      <c r="P63" s="662">
        <v>497.96</v>
      </c>
      <c r="Q63" s="677">
        <v>0.25</v>
      </c>
      <c r="R63" s="661">
        <v>4</v>
      </c>
      <c r="S63" s="677">
        <v>0.25</v>
      </c>
      <c r="T63" s="744">
        <v>3</v>
      </c>
      <c r="U63" s="700">
        <v>0.23076923076923078</v>
      </c>
    </row>
    <row r="64" spans="1:21" ht="14.4" customHeight="1" x14ac:dyDescent="0.3">
      <c r="A64" s="660">
        <v>22</v>
      </c>
      <c r="B64" s="661" t="s">
        <v>540</v>
      </c>
      <c r="C64" s="661" t="s">
        <v>935</v>
      </c>
      <c r="D64" s="742" t="s">
        <v>1399</v>
      </c>
      <c r="E64" s="743" t="s">
        <v>952</v>
      </c>
      <c r="F64" s="661" t="s">
        <v>934</v>
      </c>
      <c r="G64" s="661" t="s">
        <v>953</v>
      </c>
      <c r="H64" s="661" t="s">
        <v>541</v>
      </c>
      <c r="I64" s="661" t="s">
        <v>1017</v>
      </c>
      <c r="J64" s="661" t="s">
        <v>692</v>
      </c>
      <c r="K64" s="661" t="s">
        <v>1018</v>
      </c>
      <c r="L64" s="662">
        <v>0</v>
      </c>
      <c r="M64" s="662">
        <v>0</v>
      </c>
      <c r="N64" s="661">
        <v>2</v>
      </c>
      <c r="O64" s="744">
        <v>1.5</v>
      </c>
      <c r="P64" s="662">
        <v>0</v>
      </c>
      <c r="Q64" s="677"/>
      <c r="R64" s="661">
        <v>1</v>
      </c>
      <c r="S64" s="677">
        <v>0.5</v>
      </c>
      <c r="T64" s="744">
        <v>1</v>
      </c>
      <c r="U64" s="700">
        <v>0.66666666666666663</v>
      </c>
    </row>
    <row r="65" spans="1:21" ht="14.4" customHeight="1" x14ac:dyDescent="0.3">
      <c r="A65" s="660">
        <v>22</v>
      </c>
      <c r="B65" s="661" t="s">
        <v>540</v>
      </c>
      <c r="C65" s="661" t="s">
        <v>935</v>
      </c>
      <c r="D65" s="742" t="s">
        <v>1399</v>
      </c>
      <c r="E65" s="743" t="s">
        <v>952</v>
      </c>
      <c r="F65" s="661" t="s">
        <v>934</v>
      </c>
      <c r="G65" s="661" t="s">
        <v>953</v>
      </c>
      <c r="H65" s="661" t="s">
        <v>685</v>
      </c>
      <c r="I65" s="661" t="s">
        <v>691</v>
      </c>
      <c r="J65" s="661" t="s">
        <v>692</v>
      </c>
      <c r="K65" s="661" t="s">
        <v>913</v>
      </c>
      <c r="L65" s="662">
        <v>82.99</v>
      </c>
      <c r="M65" s="662">
        <v>995.87999999999988</v>
      </c>
      <c r="N65" s="661">
        <v>12</v>
      </c>
      <c r="O65" s="744">
        <v>8</v>
      </c>
      <c r="P65" s="662">
        <v>414.94999999999993</v>
      </c>
      <c r="Q65" s="677">
        <v>0.41666666666666663</v>
      </c>
      <c r="R65" s="661">
        <v>5</v>
      </c>
      <c r="S65" s="677">
        <v>0.41666666666666669</v>
      </c>
      <c r="T65" s="744">
        <v>4</v>
      </c>
      <c r="U65" s="700">
        <v>0.5</v>
      </c>
    </row>
    <row r="66" spans="1:21" ht="14.4" customHeight="1" x14ac:dyDescent="0.3">
      <c r="A66" s="660">
        <v>22</v>
      </c>
      <c r="B66" s="661" t="s">
        <v>540</v>
      </c>
      <c r="C66" s="661" t="s">
        <v>935</v>
      </c>
      <c r="D66" s="742" t="s">
        <v>1399</v>
      </c>
      <c r="E66" s="743" t="s">
        <v>952</v>
      </c>
      <c r="F66" s="661" t="s">
        <v>934</v>
      </c>
      <c r="G66" s="661" t="s">
        <v>953</v>
      </c>
      <c r="H66" s="661" t="s">
        <v>685</v>
      </c>
      <c r="I66" s="661" t="s">
        <v>1019</v>
      </c>
      <c r="J66" s="661" t="s">
        <v>914</v>
      </c>
      <c r="K66" s="661" t="s">
        <v>1020</v>
      </c>
      <c r="L66" s="662">
        <v>0</v>
      </c>
      <c r="M66" s="662">
        <v>0</v>
      </c>
      <c r="N66" s="661">
        <v>1</v>
      </c>
      <c r="O66" s="744">
        <v>0.5</v>
      </c>
      <c r="P66" s="662">
        <v>0</v>
      </c>
      <c r="Q66" s="677"/>
      <c r="R66" s="661">
        <v>1</v>
      </c>
      <c r="S66" s="677">
        <v>1</v>
      </c>
      <c r="T66" s="744">
        <v>0.5</v>
      </c>
      <c r="U66" s="700">
        <v>1</v>
      </c>
    </row>
    <row r="67" spans="1:21" ht="14.4" customHeight="1" x14ac:dyDescent="0.3">
      <c r="A67" s="660">
        <v>22</v>
      </c>
      <c r="B67" s="661" t="s">
        <v>540</v>
      </c>
      <c r="C67" s="661" t="s">
        <v>935</v>
      </c>
      <c r="D67" s="742" t="s">
        <v>1399</v>
      </c>
      <c r="E67" s="743" t="s">
        <v>952</v>
      </c>
      <c r="F67" s="661" t="s">
        <v>934</v>
      </c>
      <c r="G67" s="661" t="s">
        <v>953</v>
      </c>
      <c r="H67" s="661" t="s">
        <v>685</v>
      </c>
      <c r="I67" s="661" t="s">
        <v>976</v>
      </c>
      <c r="J67" s="661" t="s">
        <v>977</v>
      </c>
      <c r="K67" s="661" t="s">
        <v>957</v>
      </c>
      <c r="L67" s="662">
        <v>124.49</v>
      </c>
      <c r="M67" s="662">
        <v>497.96</v>
      </c>
      <c r="N67" s="661">
        <v>4</v>
      </c>
      <c r="O67" s="744">
        <v>2.5</v>
      </c>
      <c r="P67" s="662"/>
      <c r="Q67" s="677">
        <v>0</v>
      </c>
      <c r="R67" s="661"/>
      <c r="S67" s="677">
        <v>0</v>
      </c>
      <c r="T67" s="744"/>
      <c r="U67" s="700">
        <v>0</v>
      </c>
    </row>
    <row r="68" spans="1:21" ht="14.4" customHeight="1" x14ac:dyDescent="0.3">
      <c r="A68" s="660">
        <v>22</v>
      </c>
      <c r="B68" s="661" t="s">
        <v>540</v>
      </c>
      <c r="C68" s="661" t="s">
        <v>935</v>
      </c>
      <c r="D68" s="742" t="s">
        <v>1399</v>
      </c>
      <c r="E68" s="743" t="s">
        <v>952</v>
      </c>
      <c r="F68" s="661" t="s">
        <v>934</v>
      </c>
      <c r="G68" s="661" t="s">
        <v>953</v>
      </c>
      <c r="H68" s="661" t="s">
        <v>541</v>
      </c>
      <c r="I68" s="661" t="s">
        <v>978</v>
      </c>
      <c r="J68" s="661" t="s">
        <v>979</v>
      </c>
      <c r="K68" s="661" t="s">
        <v>980</v>
      </c>
      <c r="L68" s="662">
        <v>82.99</v>
      </c>
      <c r="M68" s="662">
        <v>580.92999999999995</v>
      </c>
      <c r="N68" s="661">
        <v>7</v>
      </c>
      <c r="O68" s="744">
        <v>3</v>
      </c>
      <c r="P68" s="662">
        <v>82.99</v>
      </c>
      <c r="Q68" s="677">
        <v>0.14285714285714285</v>
      </c>
      <c r="R68" s="661">
        <v>1</v>
      </c>
      <c r="S68" s="677">
        <v>0.14285714285714285</v>
      </c>
      <c r="T68" s="744">
        <v>0.5</v>
      </c>
      <c r="U68" s="700">
        <v>0.16666666666666666</v>
      </c>
    </row>
    <row r="69" spans="1:21" ht="14.4" customHeight="1" x14ac:dyDescent="0.3">
      <c r="A69" s="660">
        <v>22</v>
      </c>
      <c r="B69" s="661" t="s">
        <v>540</v>
      </c>
      <c r="C69" s="661" t="s">
        <v>935</v>
      </c>
      <c r="D69" s="742" t="s">
        <v>1399</v>
      </c>
      <c r="E69" s="743" t="s">
        <v>952</v>
      </c>
      <c r="F69" s="661" t="s">
        <v>934</v>
      </c>
      <c r="G69" s="661" t="s">
        <v>953</v>
      </c>
      <c r="H69" s="661" t="s">
        <v>541</v>
      </c>
      <c r="I69" s="661" t="s">
        <v>1021</v>
      </c>
      <c r="J69" s="661" t="s">
        <v>956</v>
      </c>
      <c r="K69" s="661" t="s">
        <v>1022</v>
      </c>
      <c r="L69" s="662">
        <v>0</v>
      </c>
      <c r="M69" s="662">
        <v>0</v>
      </c>
      <c r="N69" s="661">
        <v>2</v>
      </c>
      <c r="O69" s="744">
        <v>2</v>
      </c>
      <c r="P69" s="662">
        <v>0</v>
      </c>
      <c r="Q69" s="677"/>
      <c r="R69" s="661">
        <v>1</v>
      </c>
      <c r="S69" s="677">
        <v>0.5</v>
      </c>
      <c r="T69" s="744">
        <v>1</v>
      </c>
      <c r="U69" s="700">
        <v>0.5</v>
      </c>
    </row>
    <row r="70" spans="1:21" ht="14.4" customHeight="1" x14ac:dyDescent="0.3">
      <c r="A70" s="660">
        <v>22</v>
      </c>
      <c r="B70" s="661" t="s">
        <v>540</v>
      </c>
      <c r="C70" s="661" t="s">
        <v>935</v>
      </c>
      <c r="D70" s="742" t="s">
        <v>1399</v>
      </c>
      <c r="E70" s="743" t="s">
        <v>952</v>
      </c>
      <c r="F70" s="661" t="s">
        <v>934</v>
      </c>
      <c r="G70" s="661" t="s">
        <v>958</v>
      </c>
      <c r="H70" s="661" t="s">
        <v>541</v>
      </c>
      <c r="I70" s="661" t="s">
        <v>1013</v>
      </c>
      <c r="J70" s="661" t="s">
        <v>982</v>
      </c>
      <c r="K70" s="661" t="s">
        <v>1014</v>
      </c>
      <c r="L70" s="662">
        <v>93.71</v>
      </c>
      <c r="M70" s="662">
        <v>187.42</v>
      </c>
      <c r="N70" s="661">
        <v>2</v>
      </c>
      <c r="O70" s="744">
        <v>1</v>
      </c>
      <c r="P70" s="662">
        <v>93.71</v>
      </c>
      <c r="Q70" s="677">
        <v>0.5</v>
      </c>
      <c r="R70" s="661">
        <v>1</v>
      </c>
      <c r="S70" s="677">
        <v>0.5</v>
      </c>
      <c r="T70" s="744">
        <v>0.5</v>
      </c>
      <c r="U70" s="700">
        <v>0.5</v>
      </c>
    </row>
    <row r="71" spans="1:21" ht="14.4" customHeight="1" x14ac:dyDescent="0.3">
      <c r="A71" s="660">
        <v>22</v>
      </c>
      <c r="B71" s="661" t="s">
        <v>540</v>
      </c>
      <c r="C71" s="661" t="s">
        <v>935</v>
      </c>
      <c r="D71" s="742" t="s">
        <v>1399</v>
      </c>
      <c r="E71" s="743" t="s">
        <v>952</v>
      </c>
      <c r="F71" s="661" t="s">
        <v>934</v>
      </c>
      <c r="G71" s="661" t="s">
        <v>959</v>
      </c>
      <c r="H71" s="661" t="s">
        <v>541</v>
      </c>
      <c r="I71" s="661" t="s">
        <v>649</v>
      </c>
      <c r="J71" s="661" t="s">
        <v>960</v>
      </c>
      <c r="K71" s="661" t="s">
        <v>961</v>
      </c>
      <c r="L71" s="662">
        <v>99.11</v>
      </c>
      <c r="M71" s="662">
        <v>594.66</v>
      </c>
      <c r="N71" s="661">
        <v>6</v>
      </c>
      <c r="O71" s="744">
        <v>2</v>
      </c>
      <c r="P71" s="662">
        <v>198.22</v>
      </c>
      <c r="Q71" s="677">
        <v>0.33333333333333337</v>
      </c>
      <c r="R71" s="661">
        <v>2</v>
      </c>
      <c r="S71" s="677">
        <v>0.33333333333333331</v>
      </c>
      <c r="T71" s="744">
        <v>0.5</v>
      </c>
      <c r="U71" s="700">
        <v>0.25</v>
      </c>
    </row>
    <row r="72" spans="1:21" ht="14.4" customHeight="1" x14ac:dyDescent="0.3">
      <c r="A72" s="660">
        <v>22</v>
      </c>
      <c r="B72" s="661" t="s">
        <v>540</v>
      </c>
      <c r="C72" s="661" t="s">
        <v>935</v>
      </c>
      <c r="D72" s="742" t="s">
        <v>1399</v>
      </c>
      <c r="E72" s="743" t="s">
        <v>952</v>
      </c>
      <c r="F72" s="661" t="s">
        <v>934</v>
      </c>
      <c r="G72" s="661" t="s">
        <v>1023</v>
      </c>
      <c r="H72" s="661" t="s">
        <v>541</v>
      </c>
      <c r="I72" s="661" t="s">
        <v>1024</v>
      </c>
      <c r="J72" s="661" t="s">
        <v>1025</v>
      </c>
      <c r="K72" s="661" t="s">
        <v>1026</v>
      </c>
      <c r="L72" s="662">
        <v>0</v>
      </c>
      <c r="M72" s="662">
        <v>0</v>
      </c>
      <c r="N72" s="661">
        <v>2</v>
      </c>
      <c r="O72" s="744">
        <v>1</v>
      </c>
      <c r="P72" s="662"/>
      <c r="Q72" s="677"/>
      <c r="R72" s="661"/>
      <c r="S72" s="677">
        <v>0</v>
      </c>
      <c r="T72" s="744"/>
      <c r="U72" s="700">
        <v>0</v>
      </c>
    </row>
    <row r="73" spans="1:21" ht="14.4" customHeight="1" x14ac:dyDescent="0.3">
      <c r="A73" s="660">
        <v>22</v>
      </c>
      <c r="B73" s="661" t="s">
        <v>540</v>
      </c>
      <c r="C73" s="661" t="s">
        <v>937</v>
      </c>
      <c r="D73" s="742" t="s">
        <v>1400</v>
      </c>
      <c r="E73" s="743" t="s">
        <v>942</v>
      </c>
      <c r="F73" s="661" t="s">
        <v>934</v>
      </c>
      <c r="G73" s="661" t="s">
        <v>1027</v>
      </c>
      <c r="H73" s="661" t="s">
        <v>541</v>
      </c>
      <c r="I73" s="661" t="s">
        <v>1028</v>
      </c>
      <c r="J73" s="661" t="s">
        <v>1029</v>
      </c>
      <c r="K73" s="661" t="s">
        <v>1030</v>
      </c>
      <c r="L73" s="662">
        <v>254.83</v>
      </c>
      <c r="M73" s="662">
        <v>254.83</v>
      </c>
      <c r="N73" s="661">
        <v>1</v>
      </c>
      <c r="O73" s="744">
        <v>0.5</v>
      </c>
      <c r="P73" s="662">
        <v>254.83</v>
      </c>
      <c r="Q73" s="677">
        <v>1</v>
      </c>
      <c r="R73" s="661">
        <v>1</v>
      </c>
      <c r="S73" s="677">
        <v>1</v>
      </c>
      <c r="T73" s="744">
        <v>0.5</v>
      </c>
      <c r="U73" s="700">
        <v>1</v>
      </c>
    </row>
    <row r="74" spans="1:21" ht="14.4" customHeight="1" x14ac:dyDescent="0.3">
      <c r="A74" s="660">
        <v>22</v>
      </c>
      <c r="B74" s="661" t="s">
        <v>540</v>
      </c>
      <c r="C74" s="661" t="s">
        <v>937</v>
      </c>
      <c r="D74" s="742" t="s">
        <v>1400</v>
      </c>
      <c r="E74" s="743" t="s">
        <v>942</v>
      </c>
      <c r="F74" s="661" t="s">
        <v>934</v>
      </c>
      <c r="G74" s="661" t="s">
        <v>1031</v>
      </c>
      <c r="H74" s="661" t="s">
        <v>541</v>
      </c>
      <c r="I74" s="661" t="s">
        <v>1032</v>
      </c>
      <c r="J74" s="661" t="s">
        <v>1033</v>
      </c>
      <c r="K74" s="661" t="s">
        <v>1034</v>
      </c>
      <c r="L74" s="662">
        <v>10.26</v>
      </c>
      <c r="M74" s="662">
        <v>10.26</v>
      </c>
      <c r="N74" s="661">
        <v>1</v>
      </c>
      <c r="O74" s="744">
        <v>1</v>
      </c>
      <c r="P74" s="662">
        <v>10.26</v>
      </c>
      <c r="Q74" s="677">
        <v>1</v>
      </c>
      <c r="R74" s="661">
        <v>1</v>
      </c>
      <c r="S74" s="677">
        <v>1</v>
      </c>
      <c r="T74" s="744">
        <v>1</v>
      </c>
      <c r="U74" s="700">
        <v>1</v>
      </c>
    </row>
    <row r="75" spans="1:21" ht="14.4" customHeight="1" x14ac:dyDescent="0.3">
      <c r="A75" s="660">
        <v>22</v>
      </c>
      <c r="B75" s="661" t="s">
        <v>540</v>
      </c>
      <c r="C75" s="661" t="s">
        <v>937</v>
      </c>
      <c r="D75" s="742" t="s">
        <v>1400</v>
      </c>
      <c r="E75" s="743" t="s">
        <v>942</v>
      </c>
      <c r="F75" s="661" t="s">
        <v>934</v>
      </c>
      <c r="G75" s="661" t="s">
        <v>1035</v>
      </c>
      <c r="H75" s="661" t="s">
        <v>685</v>
      </c>
      <c r="I75" s="661" t="s">
        <v>1036</v>
      </c>
      <c r="J75" s="661" t="s">
        <v>1037</v>
      </c>
      <c r="K75" s="661" t="s">
        <v>1038</v>
      </c>
      <c r="L75" s="662">
        <v>154.36000000000001</v>
      </c>
      <c r="M75" s="662">
        <v>154.36000000000001</v>
      </c>
      <c r="N75" s="661">
        <v>1</v>
      </c>
      <c r="O75" s="744">
        <v>1</v>
      </c>
      <c r="P75" s="662"/>
      <c r="Q75" s="677">
        <v>0</v>
      </c>
      <c r="R75" s="661"/>
      <c r="S75" s="677">
        <v>0</v>
      </c>
      <c r="T75" s="744"/>
      <c r="U75" s="700">
        <v>0</v>
      </c>
    </row>
    <row r="76" spans="1:21" ht="14.4" customHeight="1" x14ac:dyDescent="0.3">
      <c r="A76" s="660">
        <v>22</v>
      </c>
      <c r="B76" s="661" t="s">
        <v>540</v>
      </c>
      <c r="C76" s="661" t="s">
        <v>937</v>
      </c>
      <c r="D76" s="742" t="s">
        <v>1400</v>
      </c>
      <c r="E76" s="743" t="s">
        <v>942</v>
      </c>
      <c r="F76" s="661" t="s">
        <v>934</v>
      </c>
      <c r="G76" s="661" t="s">
        <v>1039</v>
      </c>
      <c r="H76" s="661" t="s">
        <v>541</v>
      </c>
      <c r="I76" s="661" t="s">
        <v>1040</v>
      </c>
      <c r="J76" s="661" t="s">
        <v>1041</v>
      </c>
      <c r="K76" s="661" t="s">
        <v>1042</v>
      </c>
      <c r="L76" s="662">
        <v>189.43</v>
      </c>
      <c r="M76" s="662">
        <v>189.43</v>
      </c>
      <c r="N76" s="661">
        <v>1</v>
      </c>
      <c r="O76" s="744">
        <v>1</v>
      </c>
      <c r="P76" s="662">
        <v>189.43</v>
      </c>
      <c r="Q76" s="677">
        <v>1</v>
      </c>
      <c r="R76" s="661">
        <v>1</v>
      </c>
      <c r="S76" s="677">
        <v>1</v>
      </c>
      <c r="T76" s="744">
        <v>1</v>
      </c>
      <c r="U76" s="700">
        <v>1</v>
      </c>
    </row>
    <row r="77" spans="1:21" ht="14.4" customHeight="1" x14ac:dyDescent="0.3">
      <c r="A77" s="660">
        <v>22</v>
      </c>
      <c r="B77" s="661" t="s">
        <v>540</v>
      </c>
      <c r="C77" s="661" t="s">
        <v>937</v>
      </c>
      <c r="D77" s="742" t="s">
        <v>1400</v>
      </c>
      <c r="E77" s="743" t="s">
        <v>942</v>
      </c>
      <c r="F77" s="661" t="s">
        <v>934</v>
      </c>
      <c r="G77" s="661" t="s">
        <v>1043</v>
      </c>
      <c r="H77" s="661" t="s">
        <v>541</v>
      </c>
      <c r="I77" s="661" t="s">
        <v>1044</v>
      </c>
      <c r="J77" s="661" t="s">
        <v>1045</v>
      </c>
      <c r="K77" s="661" t="s">
        <v>1046</v>
      </c>
      <c r="L77" s="662">
        <v>170.52</v>
      </c>
      <c r="M77" s="662">
        <v>341.04</v>
      </c>
      <c r="N77" s="661">
        <v>2</v>
      </c>
      <c r="O77" s="744">
        <v>1</v>
      </c>
      <c r="P77" s="662">
        <v>341.04</v>
      </c>
      <c r="Q77" s="677">
        <v>1</v>
      </c>
      <c r="R77" s="661">
        <v>2</v>
      </c>
      <c r="S77" s="677">
        <v>1</v>
      </c>
      <c r="T77" s="744">
        <v>1</v>
      </c>
      <c r="U77" s="700">
        <v>1</v>
      </c>
    </row>
    <row r="78" spans="1:21" ht="14.4" customHeight="1" x14ac:dyDescent="0.3">
      <c r="A78" s="660">
        <v>22</v>
      </c>
      <c r="B78" s="661" t="s">
        <v>540</v>
      </c>
      <c r="C78" s="661" t="s">
        <v>937</v>
      </c>
      <c r="D78" s="742" t="s">
        <v>1400</v>
      </c>
      <c r="E78" s="743" t="s">
        <v>942</v>
      </c>
      <c r="F78" s="661" t="s">
        <v>934</v>
      </c>
      <c r="G78" s="661" t="s">
        <v>1047</v>
      </c>
      <c r="H78" s="661" t="s">
        <v>685</v>
      </c>
      <c r="I78" s="661" t="s">
        <v>1048</v>
      </c>
      <c r="J78" s="661" t="s">
        <v>1049</v>
      </c>
      <c r="K78" s="661" t="s">
        <v>1050</v>
      </c>
      <c r="L78" s="662">
        <v>264</v>
      </c>
      <c r="M78" s="662">
        <v>264</v>
      </c>
      <c r="N78" s="661">
        <v>1</v>
      </c>
      <c r="O78" s="744">
        <v>1</v>
      </c>
      <c r="P78" s="662"/>
      <c r="Q78" s="677">
        <v>0</v>
      </c>
      <c r="R78" s="661"/>
      <c r="S78" s="677">
        <v>0</v>
      </c>
      <c r="T78" s="744"/>
      <c r="U78" s="700">
        <v>0</v>
      </c>
    </row>
    <row r="79" spans="1:21" ht="14.4" customHeight="1" x14ac:dyDescent="0.3">
      <c r="A79" s="660">
        <v>22</v>
      </c>
      <c r="B79" s="661" t="s">
        <v>540</v>
      </c>
      <c r="C79" s="661" t="s">
        <v>937</v>
      </c>
      <c r="D79" s="742" t="s">
        <v>1400</v>
      </c>
      <c r="E79" s="743" t="s">
        <v>942</v>
      </c>
      <c r="F79" s="661" t="s">
        <v>934</v>
      </c>
      <c r="G79" s="661" t="s">
        <v>1051</v>
      </c>
      <c r="H79" s="661" t="s">
        <v>541</v>
      </c>
      <c r="I79" s="661" t="s">
        <v>1052</v>
      </c>
      <c r="J79" s="661" t="s">
        <v>1053</v>
      </c>
      <c r="K79" s="661" t="s">
        <v>1054</v>
      </c>
      <c r="L79" s="662">
        <v>189.43</v>
      </c>
      <c r="M79" s="662">
        <v>757.72</v>
      </c>
      <c r="N79" s="661">
        <v>4</v>
      </c>
      <c r="O79" s="744">
        <v>3</v>
      </c>
      <c r="P79" s="662"/>
      <c r="Q79" s="677">
        <v>0</v>
      </c>
      <c r="R79" s="661"/>
      <c r="S79" s="677">
        <v>0</v>
      </c>
      <c r="T79" s="744"/>
      <c r="U79" s="700">
        <v>0</v>
      </c>
    </row>
    <row r="80" spans="1:21" ht="14.4" customHeight="1" x14ac:dyDescent="0.3">
      <c r="A80" s="660">
        <v>22</v>
      </c>
      <c r="B80" s="661" t="s">
        <v>540</v>
      </c>
      <c r="C80" s="661" t="s">
        <v>937</v>
      </c>
      <c r="D80" s="742" t="s">
        <v>1400</v>
      </c>
      <c r="E80" s="743" t="s">
        <v>942</v>
      </c>
      <c r="F80" s="661" t="s">
        <v>934</v>
      </c>
      <c r="G80" s="661" t="s">
        <v>1055</v>
      </c>
      <c r="H80" s="661" t="s">
        <v>541</v>
      </c>
      <c r="I80" s="661" t="s">
        <v>1056</v>
      </c>
      <c r="J80" s="661" t="s">
        <v>1057</v>
      </c>
      <c r="K80" s="661" t="s">
        <v>1058</v>
      </c>
      <c r="L80" s="662">
        <v>123.3</v>
      </c>
      <c r="M80" s="662">
        <v>123.3</v>
      </c>
      <c r="N80" s="661">
        <v>1</v>
      </c>
      <c r="O80" s="744">
        <v>1</v>
      </c>
      <c r="P80" s="662"/>
      <c r="Q80" s="677">
        <v>0</v>
      </c>
      <c r="R80" s="661"/>
      <c r="S80" s="677">
        <v>0</v>
      </c>
      <c r="T80" s="744"/>
      <c r="U80" s="700">
        <v>0</v>
      </c>
    </row>
    <row r="81" spans="1:21" ht="14.4" customHeight="1" x14ac:dyDescent="0.3">
      <c r="A81" s="660">
        <v>22</v>
      </c>
      <c r="B81" s="661" t="s">
        <v>540</v>
      </c>
      <c r="C81" s="661" t="s">
        <v>937</v>
      </c>
      <c r="D81" s="742" t="s">
        <v>1400</v>
      </c>
      <c r="E81" s="743" t="s">
        <v>942</v>
      </c>
      <c r="F81" s="661" t="s">
        <v>934</v>
      </c>
      <c r="G81" s="661" t="s">
        <v>1059</v>
      </c>
      <c r="H81" s="661" t="s">
        <v>685</v>
      </c>
      <c r="I81" s="661" t="s">
        <v>1060</v>
      </c>
      <c r="J81" s="661" t="s">
        <v>1061</v>
      </c>
      <c r="K81" s="661" t="s">
        <v>1062</v>
      </c>
      <c r="L81" s="662">
        <v>132</v>
      </c>
      <c r="M81" s="662">
        <v>396</v>
      </c>
      <c r="N81" s="661">
        <v>3</v>
      </c>
      <c r="O81" s="744">
        <v>0.5</v>
      </c>
      <c r="P81" s="662">
        <v>396</v>
      </c>
      <c r="Q81" s="677">
        <v>1</v>
      </c>
      <c r="R81" s="661">
        <v>3</v>
      </c>
      <c r="S81" s="677">
        <v>1</v>
      </c>
      <c r="T81" s="744">
        <v>0.5</v>
      </c>
      <c r="U81" s="700">
        <v>1</v>
      </c>
    </row>
    <row r="82" spans="1:21" ht="14.4" customHeight="1" x14ac:dyDescent="0.3">
      <c r="A82" s="660">
        <v>22</v>
      </c>
      <c r="B82" s="661" t="s">
        <v>540</v>
      </c>
      <c r="C82" s="661" t="s">
        <v>937</v>
      </c>
      <c r="D82" s="742" t="s">
        <v>1400</v>
      </c>
      <c r="E82" s="743" t="s">
        <v>942</v>
      </c>
      <c r="F82" s="661" t="s">
        <v>934</v>
      </c>
      <c r="G82" s="661" t="s">
        <v>1063</v>
      </c>
      <c r="H82" s="661" t="s">
        <v>541</v>
      </c>
      <c r="I82" s="661" t="s">
        <v>1064</v>
      </c>
      <c r="J82" s="661" t="s">
        <v>1065</v>
      </c>
      <c r="K82" s="661" t="s">
        <v>1066</v>
      </c>
      <c r="L82" s="662">
        <v>156.77000000000001</v>
      </c>
      <c r="M82" s="662">
        <v>313.54000000000002</v>
      </c>
      <c r="N82" s="661">
        <v>2</v>
      </c>
      <c r="O82" s="744">
        <v>1</v>
      </c>
      <c r="P82" s="662"/>
      <c r="Q82" s="677">
        <v>0</v>
      </c>
      <c r="R82" s="661"/>
      <c r="S82" s="677">
        <v>0</v>
      </c>
      <c r="T82" s="744"/>
      <c r="U82" s="700">
        <v>0</v>
      </c>
    </row>
    <row r="83" spans="1:21" ht="14.4" customHeight="1" x14ac:dyDescent="0.3">
      <c r="A83" s="660">
        <v>22</v>
      </c>
      <c r="B83" s="661" t="s">
        <v>540</v>
      </c>
      <c r="C83" s="661" t="s">
        <v>937</v>
      </c>
      <c r="D83" s="742" t="s">
        <v>1400</v>
      </c>
      <c r="E83" s="743" t="s">
        <v>942</v>
      </c>
      <c r="F83" s="661" t="s">
        <v>934</v>
      </c>
      <c r="G83" s="661" t="s">
        <v>1067</v>
      </c>
      <c r="H83" s="661" t="s">
        <v>541</v>
      </c>
      <c r="I83" s="661" t="s">
        <v>1068</v>
      </c>
      <c r="J83" s="661" t="s">
        <v>1069</v>
      </c>
      <c r="K83" s="661" t="s">
        <v>1070</v>
      </c>
      <c r="L83" s="662">
        <v>37.68</v>
      </c>
      <c r="M83" s="662">
        <v>75.36</v>
      </c>
      <c r="N83" s="661">
        <v>2</v>
      </c>
      <c r="O83" s="744">
        <v>1</v>
      </c>
      <c r="P83" s="662"/>
      <c r="Q83" s="677">
        <v>0</v>
      </c>
      <c r="R83" s="661"/>
      <c r="S83" s="677">
        <v>0</v>
      </c>
      <c r="T83" s="744"/>
      <c r="U83" s="700">
        <v>0</v>
      </c>
    </row>
    <row r="84" spans="1:21" ht="14.4" customHeight="1" x14ac:dyDescent="0.3">
      <c r="A84" s="660">
        <v>22</v>
      </c>
      <c r="B84" s="661" t="s">
        <v>540</v>
      </c>
      <c r="C84" s="661" t="s">
        <v>937</v>
      </c>
      <c r="D84" s="742" t="s">
        <v>1400</v>
      </c>
      <c r="E84" s="743" t="s">
        <v>942</v>
      </c>
      <c r="F84" s="661" t="s">
        <v>934</v>
      </c>
      <c r="G84" s="661" t="s">
        <v>1071</v>
      </c>
      <c r="H84" s="661" t="s">
        <v>541</v>
      </c>
      <c r="I84" s="661" t="s">
        <v>1072</v>
      </c>
      <c r="J84" s="661" t="s">
        <v>1073</v>
      </c>
      <c r="K84" s="661" t="s">
        <v>1074</v>
      </c>
      <c r="L84" s="662">
        <v>163.87</v>
      </c>
      <c r="M84" s="662">
        <v>163.87</v>
      </c>
      <c r="N84" s="661">
        <v>1</v>
      </c>
      <c r="O84" s="744">
        <v>0.5</v>
      </c>
      <c r="P84" s="662">
        <v>163.87</v>
      </c>
      <c r="Q84" s="677">
        <v>1</v>
      </c>
      <c r="R84" s="661">
        <v>1</v>
      </c>
      <c r="S84" s="677">
        <v>1</v>
      </c>
      <c r="T84" s="744">
        <v>0.5</v>
      </c>
      <c r="U84" s="700">
        <v>1</v>
      </c>
    </row>
    <row r="85" spans="1:21" ht="14.4" customHeight="1" x14ac:dyDescent="0.3">
      <c r="A85" s="660">
        <v>22</v>
      </c>
      <c r="B85" s="661" t="s">
        <v>540</v>
      </c>
      <c r="C85" s="661" t="s">
        <v>937</v>
      </c>
      <c r="D85" s="742" t="s">
        <v>1400</v>
      </c>
      <c r="E85" s="743" t="s">
        <v>942</v>
      </c>
      <c r="F85" s="661" t="s">
        <v>934</v>
      </c>
      <c r="G85" s="661" t="s">
        <v>994</v>
      </c>
      <c r="H85" s="661" t="s">
        <v>685</v>
      </c>
      <c r="I85" s="661" t="s">
        <v>1075</v>
      </c>
      <c r="J85" s="661" t="s">
        <v>996</v>
      </c>
      <c r="K85" s="661"/>
      <c r="L85" s="662">
        <v>0</v>
      </c>
      <c r="M85" s="662">
        <v>0</v>
      </c>
      <c r="N85" s="661">
        <v>1</v>
      </c>
      <c r="O85" s="744">
        <v>1</v>
      </c>
      <c r="P85" s="662">
        <v>0</v>
      </c>
      <c r="Q85" s="677"/>
      <c r="R85" s="661">
        <v>1</v>
      </c>
      <c r="S85" s="677">
        <v>1</v>
      </c>
      <c r="T85" s="744">
        <v>1</v>
      </c>
      <c r="U85" s="700">
        <v>1</v>
      </c>
    </row>
    <row r="86" spans="1:21" ht="14.4" customHeight="1" x14ac:dyDescent="0.3">
      <c r="A86" s="660">
        <v>22</v>
      </c>
      <c r="B86" s="661" t="s">
        <v>540</v>
      </c>
      <c r="C86" s="661" t="s">
        <v>937</v>
      </c>
      <c r="D86" s="742" t="s">
        <v>1400</v>
      </c>
      <c r="E86" s="743" t="s">
        <v>942</v>
      </c>
      <c r="F86" s="661" t="s">
        <v>934</v>
      </c>
      <c r="G86" s="661" t="s">
        <v>994</v>
      </c>
      <c r="H86" s="661" t="s">
        <v>541</v>
      </c>
      <c r="I86" s="661" t="s">
        <v>995</v>
      </c>
      <c r="J86" s="661" t="s">
        <v>996</v>
      </c>
      <c r="K86" s="661"/>
      <c r="L86" s="662">
        <v>0</v>
      </c>
      <c r="M86" s="662">
        <v>0</v>
      </c>
      <c r="N86" s="661">
        <v>9</v>
      </c>
      <c r="O86" s="744">
        <v>8.5</v>
      </c>
      <c r="P86" s="662">
        <v>0</v>
      </c>
      <c r="Q86" s="677"/>
      <c r="R86" s="661">
        <v>8</v>
      </c>
      <c r="S86" s="677">
        <v>0.88888888888888884</v>
      </c>
      <c r="T86" s="744">
        <v>7.5</v>
      </c>
      <c r="U86" s="700">
        <v>0.88235294117647056</v>
      </c>
    </row>
    <row r="87" spans="1:21" ht="14.4" customHeight="1" x14ac:dyDescent="0.3">
      <c r="A87" s="660">
        <v>22</v>
      </c>
      <c r="B87" s="661" t="s">
        <v>540</v>
      </c>
      <c r="C87" s="661" t="s">
        <v>937</v>
      </c>
      <c r="D87" s="742" t="s">
        <v>1400</v>
      </c>
      <c r="E87" s="743" t="s">
        <v>942</v>
      </c>
      <c r="F87" s="661" t="s">
        <v>934</v>
      </c>
      <c r="G87" s="661" t="s">
        <v>1076</v>
      </c>
      <c r="H87" s="661" t="s">
        <v>541</v>
      </c>
      <c r="I87" s="661" t="s">
        <v>1077</v>
      </c>
      <c r="J87" s="661" t="s">
        <v>1078</v>
      </c>
      <c r="K87" s="661" t="s">
        <v>1079</v>
      </c>
      <c r="L87" s="662">
        <v>0</v>
      </c>
      <c r="M87" s="662">
        <v>0</v>
      </c>
      <c r="N87" s="661">
        <v>1</v>
      </c>
      <c r="O87" s="744">
        <v>1</v>
      </c>
      <c r="P87" s="662">
        <v>0</v>
      </c>
      <c r="Q87" s="677"/>
      <c r="R87" s="661">
        <v>1</v>
      </c>
      <c r="S87" s="677">
        <v>1</v>
      </c>
      <c r="T87" s="744">
        <v>1</v>
      </c>
      <c r="U87" s="700">
        <v>1</v>
      </c>
    </row>
    <row r="88" spans="1:21" ht="14.4" customHeight="1" x14ac:dyDescent="0.3">
      <c r="A88" s="660">
        <v>22</v>
      </c>
      <c r="B88" s="661" t="s">
        <v>540</v>
      </c>
      <c r="C88" s="661" t="s">
        <v>937</v>
      </c>
      <c r="D88" s="742" t="s">
        <v>1400</v>
      </c>
      <c r="E88" s="743" t="s">
        <v>942</v>
      </c>
      <c r="F88" s="661" t="s">
        <v>934</v>
      </c>
      <c r="G88" s="661" t="s">
        <v>1080</v>
      </c>
      <c r="H88" s="661" t="s">
        <v>541</v>
      </c>
      <c r="I88" s="661" t="s">
        <v>1081</v>
      </c>
      <c r="J88" s="661" t="s">
        <v>1082</v>
      </c>
      <c r="K88" s="661" t="s">
        <v>1083</v>
      </c>
      <c r="L88" s="662">
        <v>111.72</v>
      </c>
      <c r="M88" s="662">
        <v>111.72</v>
      </c>
      <c r="N88" s="661">
        <v>1</v>
      </c>
      <c r="O88" s="744">
        <v>1</v>
      </c>
      <c r="P88" s="662"/>
      <c r="Q88" s="677">
        <v>0</v>
      </c>
      <c r="R88" s="661"/>
      <c r="S88" s="677">
        <v>0</v>
      </c>
      <c r="T88" s="744"/>
      <c r="U88" s="700">
        <v>0</v>
      </c>
    </row>
    <row r="89" spans="1:21" ht="14.4" customHeight="1" x14ac:dyDescent="0.3">
      <c r="A89" s="660">
        <v>22</v>
      </c>
      <c r="B89" s="661" t="s">
        <v>540</v>
      </c>
      <c r="C89" s="661" t="s">
        <v>937</v>
      </c>
      <c r="D89" s="742" t="s">
        <v>1400</v>
      </c>
      <c r="E89" s="743" t="s">
        <v>942</v>
      </c>
      <c r="F89" s="661" t="s">
        <v>934</v>
      </c>
      <c r="G89" s="661" t="s">
        <v>1084</v>
      </c>
      <c r="H89" s="661" t="s">
        <v>685</v>
      </c>
      <c r="I89" s="661" t="s">
        <v>1085</v>
      </c>
      <c r="J89" s="661" t="s">
        <v>1086</v>
      </c>
      <c r="K89" s="661" t="s">
        <v>1087</v>
      </c>
      <c r="L89" s="662">
        <v>186.87</v>
      </c>
      <c r="M89" s="662">
        <v>186.87</v>
      </c>
      <c r="N89" s="661">
        <v>1</v>
      </c>
      <c r="O89" s="744">
        <v>1</v>
      </c>
      <c r="P89" s="662">
        <v>186.87</v>
      </c>
      <c r="Q89" s="677">
        <v>1</v>
      </c>
      <c r="R89" s="661">
        <v>1</v>
      </c>
      <c r="S89" s="677">
        <v>1</v>
      </c>
      <c r="T89" s="744">
        <v>1</v>
      </c>
      <c r="U89" s="700">
        <v>1</v>
      </c>
    </row>
    <row r="90" spans="1:21" ht="14.4" customHeight="1" x14ac:dyDescent="0.3">
      <c r="A90" s="660">
        <v>22</v>
      </c>
      <c r="B90" s="661" t="s">
        <v>540</v>
      </c>
      <c r="C90" s="661" t="s">
        <v>937</v>
      </c>
      <c r="D90" s="742" t="s">
        <v>1400</v>
      </c>
      <c r="E90" s="743" t="s">
        <v>942</v>
      </c>
      <c r="F90" s="661" t="s">
        <v>934</v>
      </c>
      <c r="G90" s="661" t="s">
        <v>1088</v>
      </c>
      <c r="H90" s="661" t="s">
        <v>541</v>
      </c>
      <c r="I90" s="661" t="s">
        <v>1089</v>
      </c>
      <c r="J90" s="661" t="s">
        <v>1090</v>
      </c>
      <c r="K90" s="661" t="s">
        <v>1091</v>
      </c>
      <c r="L90" s="662">
        <v>0</v>
      </c>
      <c r="M90" s="662">
        <v>0</v>
      </c>
      <c r="N90" s="661">
        <v>1</v>
      </c>
      <c r="O90" s="744">
        <v>0.5</v>
      </c>
      <c r="P90" s="662"/>
      <c r="Q90" s="677"/>
      <c r="R90" s="661"/>
      <c r="S90" s="677">
        <v>0</v>
      </c>
      <c r="T90" s="744"/>
      <c r="U90" s="700">
        <v>0</v>
      </c>
    </row>
    <row r="91" spans="1:21" ht="14.4" customHeight="1" x14ac:dyDescent="0.3">
      <c r="A91" s="660">
        <v>22</v>
      </c>
      <c r="B91" s="661" t="s">
        <v>540</v>
      </c>
      <c r="C91" s="661" t="s">
        <v>937</v>
      </c>
      <c r="D91" s="742" t="s">
        <v>1400</v>
      </c>
      <c r="E91" s="743" t="s">
        <v>942</v>
      </c>
      <c r="F91" s="661" t="s">
        <v>934</v>
      </c>
      <c r="G91" s="661" t="s">
        <v>1092</v>
      </c>
      <c r="H91" s="661" t="s">
        <v>541</v>
      </c>
      <c r="I91" s="661" t="s">
        <v>1093</v>
      </c>
      <c r="J91" s="661" t="s">
        <v>1094</v>
      </c>
      <c r="K91" s="661" t="s">
        <v>1095</v>
      </c>
      <c r="L91" s="662">
        <v>52.75</v>
      </c>
      <c r="M91" s="662">
        <v>52.75</v>
      </c>
      <c r="N91" s="661">
        <v>1</v>
      </c>
      <c r="O91" s="744">
        <v>1</v>
      </c>
      <c r="P91" s="662"/>
      <c r="Q91" s="677">
        <v>0</v>
      </c>
      <c r="R91" s="661"/>
      <c r="S91" s="677">
        <v>0</v>
      </c>
      <c r="T91" s="744"/>
      <c r="U91" s="700">
        <v>0</v>
      </c>
    </row>
    <row r="92" spans="1:21" ht="14.4" customHeight="1" x14ac:dyDescent="0.3">
      <c r="A92" s="660">
        <v>22</v>
      </c>
      <c r="B92" s="661" t="s">
        <v>540</v>
      </c>
      <c r="C92" s="661" t="s">
        <v>937</v>
      </c>
      <c r="D92" s="742" t="s">
        <v>1400</v>
      </c>
      <c r="E92" s="743" t="s">
        <v>942</v>
      </c>
      <c r="F92" s="661" t="s">
        <v>934</v>
      </c>
      <c r="G92" s="661" t="s">
        <v>1096</v>
      </c>
      <c r="H92" s="661" t="s">
        <v>685</v>
      </c>
      <c r="I92" s="661" t="s">
        <v>1097</v>
      </c>
      <c r="J92" s="661" t="s">
        <v>1098</v>
      </c>
      <c r="K92" s="661" t="s">
        <v>1099</v>
      </c>
      <c r="L92" s="662">
        <v>115.27</v>
      </c>
      <c r="M92" s="662">
        <v>115.27</v>
      </c>
      <c r="N92" s="661">
        <v>1</v>
      </c>
      <c r="O92" s="744">
        <v>1</v>
      </c>
      <c r="P92" s="662"/>
      <c r="Q92" s="677">
        <v>0</v>
      </c>
      <c r="R92" s="661"/>
      <c r="S92" s="677">
        <v>0</v>
      </c>
      <c r="T92" s="744"/>
      <c r="U92" s="700">
        <v>0</v>
      </c>
    </row>
    <row r="93" spans="1:21" ht="14.4" customHeight="1" x14ac:dyDescent="0.3">
      <c r="A93" s="660">
        <v>22</v>
      </c>
      <c r="B93" s="661" t="s">
        <v>540</v>
      </c>
      <c r="C93" s="661" t="s">
        <v>937</v>
      </c>
      <c r="D93" s="742" t="s">
        <v>1400</v>
      </c>
      <c r="E93" s="743" t="s">
        <v>942</v>
      </c>
      <c r="F93" s="661" t="s">
        <v>934</v>
      </c>
      <c r="G93" s="661" t="s">
        <v>953</v>
      </c>
      <c r="H93" s="661" t="s">
        <v>685</v>
      </c>
      <c r="I93" s="661" t="s">
        <v>1100</v>
      </c>
      <c r="J93" s="661" t="s">
        <v>998</v>
      </c>
      <c r="K93" s="661" t="s">
        <v>1101</v>
      </c>
      <c r="L93" s="662">
        <v>0</v>
      </c>
      <c r="M93" s="662">
        <v>0</v>
      </c>
      <c r="N93" s="661">
        <v>1</v>
      </c>
      <c r="O93" s="744">
        <v>0.5</v>
      </c>
      <c r="P93" s="662">
        <v>0</v>
      </c>
      <c r="Q93" s="677"/>
      <c r="R93" s="661">
        <v>1</v>
      </c>
      <c r="S93" s="677">
        <v>1</v>
      </c>
      <c r="T93" s="744">
        <v>0.5</v>
      </c>
      <c r="U93" s="700">
        <v>1</v>
      </c>
    </row>
    <row r="94" spans="1:21" ht="14.4" customHeight="1" x14ac:dyDescent="0.3">
      <c r="A94" s="660">
        <v>22</v>
      </c>
      <c r="B94" s="661" t="s">
        <v>540</v>
      </c>
      <c r="C94" s="661" t="s">
        <v>937</v>
      </c>
      <c r="D94" s="742" t="s">
        <v>1400</v>
      </c>
      <c r="E94" s="743" t="s">
        <v>942</v>
      </c>
      <c r="F94" s="661" t="s">
        <v>934</v>
      </c>
      <c r="G94" s="661" t="s">
        <v>953</v>
      </c>
      <c r="H94" s="661" t="s">
        <v>685</v>
      </c>
      <c r="I94" s="661" t="s">
        <v>1102</v>
      </c>
      <c r="J94" s="661" t="s">
        <v>968</v>
      </c>
      <c r="K94" s="661" t="s">
        <v>1103</v>
      </c>
      <c r="L94" s="662">
        <v>0</v>
      </c>
      <c r="M94" s="662">
        <v>0</v>
      </c>
      <c r="N94" s="661">
        <v>2</v>
      </c>
      <c r="O94" s="744">
        <v>1.5</v>
      </c>
      <c r="P94" s="662">
        <v>0</v>
      </c>
      <c r="Q94" s="677"/>
      <c r="R94" s="661">
        <v>1</v>
      </c>
      <c r="S94" s="677">
        <v>0.5</v>
      </c>
      <c r="T94" s="744">
        <v>0.5</v>
      </c>
      <c r="U94" s="700">
        <v>0.33333333333333331</v>
      </c>
    </row>
    <row r="95" spans="1:21" ht="14.4" customHeight="1" x14ac:dyDescent="0.3">
      <c r="A95" s="660">
        <v>22</v>
      </c>
      <c r="B95" s="661" t="s">
        <v>540</v>
      </c>
      <c r="C95" s="661" t="s">
        <v>937</v>
      </c>
      <c r="D95" s="742" t="s">
        <v>1400</v>
      </c>
      <c r="E95" s="743" t="s">
        <v>942</v>
      </c>
      <c r="F95" s="661" t="s">
        <v>934</v>
      </c>
      <c r="G95" s="661" t="s">
        <v>953</v>
      </c>
      <c r="H95" s="661" t="s">
        <v>685</v>
      </c>
      <c r="I95" s="661" t="s">
        <v>967</v>
      </c>
      <c r="J95" s="661" t="s">
        <v>968</v>
      </c>
      <c r="K95" s="661" t="s">
        <v>969</v>
      </c>
      <c r="L95" s="662">
        <v>88.51</v>
      </c>
      <c r="M95" s="662">
        <v>177.02</v>
      </c>
      <c r="N95" s="661">
        <v>2</v>
      </c>
      <c r="O95" s="744">
        <v>2</v>
      </c>
      <c r="P95" s="662"/>
      <c r="Q95" s="677">
        <v>0</v>
      </c>
      <c r="R95" s="661"/>
      <c r="S95" s="677">
        <v>0</v>
      </c>
      <c r="T95" s="744"/>
      <c r="U95" s="700">
        <v>0</v>
      </c>
    </row>
    <row r="96" spans="1:21" ht="14.4" customHeight="1" x14ac:dyDescent="0.3">
      <c r="A96" s="660">
        <v>22</v>
      </c>
      <c r="B96" s="661" t="s">
        <v>540</v>
      </c>
      <c r="C96" s="661" t="s">
        <v>937</v>
      </c>
      <c r="D96" s="742" t="s">
        <v>1400</v>
      </c>
      <c r="E96" s="743" t="s">
        <v>942</v>
      </c>
      <c r="F96" s="661" t="s">
        <v>934</v>
      </c>
      <c r="G96" s="661" t="s">
        <v>953</v>
      </c>
      <c r="H96" s="661" t="s">
        <v>541</v>
      </c>
      <c r="I96" s="661" t="s">
        <v>1000</v>
      </c>
      <c r="J96" s="661" t="s">
        <v>1001</v>
      </c>
      <c r="K96" s="661" t="s">
        <v>1002</v>
      </c>
      <c r="L96" s="662">
        <v>0</v>
      </c>
      <c r="M96" s="662">
        <v>0</v>
      </c>
      <c r="N96" s="661">
        <v>1</v>
      </c>
      <c r="O96" s="744">
        <v>1</v>
      </c>
      <c r="P96" s="662"/>
      <c r="Q96" s="677"/>
      <c r="R96" s="661"/>
      <c r="S96" s="677">
        <v>0</v>
      </c>
      <c r="T96" s="744"/>
      <c r="U96" s="700">
        <v>0</v>
      </c>
    </row>
    <row r="97" spans="1:21" ht="14.4" customHeight="1" x14ac:dyDescent="0.3">
      <c r="A97" s="660">
        <v>22</v>
      </c>
      <c r="B97" s="661" t="s">
        <v>540</v>
      </c>
      <c r="C97" s="661" t="s">
        <v>937</v>
      </c>
      <c r="D97" s="742" t="s">
        <v>1400</v>
      </c>
      <c r="E97" s="743" t="s">
        <v>942</v>
      </c>
      <c r="F97" s="661" t="s">
        <v>934</v>
      </c>
      <c r="G97" s="661" t="s">
        <v>953</v>
      </c>
      <c r="H97" s="661" t="s">
        <v>541</v>
      </c>
      <c r="I97" s="661" t="s">
        <v>1015</v>
      </c>
      <c r="J97" s="661" t="s">
        <v>1001</v>
      </c>
      <c r="K97" s="661" t="s">
        <v>1016</v>
      </c>
      <c r="L97" s="662">
        <v>158.05000000000001</v>
      </c>
      <c r="M97" s="662">
        <v>158.05000000000001</v>
      </c>
      <c r="N97" s="661">
        <v>1</v>
      </c>
      <c r="O97" s="744">
        <v>1</v>
      </c>
      <c r="P97" s="662"/>
      <c r="Q97" s="677">
        <v>0</v>
      </c>
      <c r="R97" s="661"/>
      <c r="S97" s="677">
        <v>0</v>
      </c>
      <c r="T97" s="744"/>
      <c r="U97" s="700">
        <v>0</v>
      </c>
    </row>
    <row r="98" spans="1:21" ht="14.4" customHeight="1" x14ac:dyDescent="0.3">
      <c r="A98" s="660">
        <v>22</v>
      </c>
      <c r="B98" s="661" t="s">
        <v>540</v>
      </c>
      <c r="C98" s="661" t="s">
        <v>937</v>
      </c>
      <c r="D98" s="742" t="s">
        <v>1400</v>
      </c>
      <c r="E98" s="743" t="s">
        <v>942</v>
      </c>
      <c r="F98" s="661" t="s">
        <v>934</v>
      </c>
      <c r="G98" s="661" t="s">
        <v>953</v>
      </c>
      <c r="H98" s="661" t="s">
        <v>685</v>
      </c>
      <c r="I98" s="661" t="s">
        <v>970</v>
      </c>
      <c r="J98" s="661" t="s">
        <v>971</v>
      </c>
      <c r="K98" s="661" t="s">
        <v>972</v>
      </c>
      <c r="L98" s="662">
        <v>0</v>
      </c>
      <c r="M98" s="662">
        <v>0</v>
      </c>
      <c r="N98" s="661">
        <v>6</v>
      </c>
      <c r="O98" s="744">
        <v>5.5</v>
      </c>
      <c r="P98" s="662">
        <v>0</v>
      </c>
      <c r="Q98" s="677"/>
      <c r="R98" s="661">
        <v>2</v>
      </c>
      <c r="S98" s="677">
        <v>0.33333333333333331</v>
      </c>
      <c r="T98" s="744">
        <v>2</v>
      </c>
      <c r="U98" s="700">
        <v>0.36363636363636365</v>
      </c>
    </row>
    <row r="99" spans="1:21" ht="14.4" customHeight="1" x14ac:dyDescent="0.3">
      <c r="A99" s="660">
        <v>22</v>
      </c>
      <c r="B99" s="661" t="s">
        <v>540</v>
      </c>
      <c r="C99" s="661" t="s">
        <v>937</v>
      </c>
      <c r="D99" s="742" t="s">
        <v>1400</v>
      </c>
      <c r="E99" s="743" t="s">
        <v>942</v>
      </c>
      <c r="F99" s="661" t="s">
        <v>934</v>
      </c>
      <c r="G99" s="661" t="s">
        <v>953</v>
      </c>
      <c r="H99" s="661" t="s">
        <v>685</v>
      </c>
      <c r="I99" s="661" t="s">
        <v>1003</v>
      </c>
      <c r="J99" s="661" t="s">
        <v>971</v>
      </c>
      <c r="K99" s="661" t="s">
        <v>1004</v>
      </c>
      <c r="L99" s="662">
        <v>108.26</v>
      </c>
      <c r="M99" s="662">
        <v>108.26</v>
      </c>
      <c r="N99" s="661">
        <v>1</v>
      </c>
      <c r="O99" s="744">
        <v>1</v>
      </c>
      <c r="P99" s="662"/>
      <c r="Q99" s="677">
        <v>0</v>
      </c>
      <c r="R99" s="661"/>
      <c r="S99" s="677">
        <v>0</v>
      </c>
      <c r="T99" s="744"/>
      <c r="U99" s="700">
        <v>0</v>
      </c>
    </row>
    <row r="100" spans="1:21" ht="14.4" customHeight="1" x14ac:dyDescent="0.3">
      <c r="A100" s="660">
        <v>22</v>
      </c>
      <c r="B100" s="661" t="s">
        <v>540</v>
      </c>
      <c r="C100" s="661" t="s">
        <v>937</v>
      </c>
      <c r="D100" s="742" t="s">
        <v>1400</v>
      </c>
      <c r="E100" s="743" t="s">
        <v>942</v>
      </c>
      <c r="F100" s="661" t="s">
        <v>934</v>
      </c>
      <c r="G100" s="661" t="s">
        <v>953</v>
      </c>
      <c r="H100" s="661" t="s">
        <v>541</v>
      </c>
      <c r="I100" s="661" t="s">
        <v>1104</v>
      </c>
      <c r="J100" s="661" t="s">
        <v>1105</v>
      </c>
      <c r="K100" s="661" t="s">
        <v>980</v>
      </c>
      <c r="L100" s="662">
        <v>82.99</v>
      </c>
      <c r="M100" s="662">
        <v>663.92</v>
      </c>
      <c r="N100" s="661">
        <v>8</v>
      </c>
      <c r="O100" s="744">
        <v>5</v>
      </c>
      <c r="P100" s="662">
        <v>82.99</v>
      </c>
      <c r="Q100" s="677">
        <v>0.125</v>
      </c>
      <c r="R100" s="661">
        <v>1</v>
      </c>
      <c r="S100" s="677">
        <v>0.125</v>
      </c>
      <c r="T100" s="744">
        <v>1</v>
      </c>
      <c r="U100" s="700">
        <v>0.2</v>
      </c>
    </row>
    <row r="101" spans="1:21" ht="14.4" customHeight="1" x14ac:dyDescent="0.3">
      <c r="A101" s="660">
        <v>22</v>
      </c>
      <c r="B101" s="661" t="s">
        <v>540</v>
      </c>
      <c r="C101" s="661" t="s">
        <v>937</v>
      </c>
      <c r="D101" s="742" t="s">
        <v>1400</v>
      </c>
      <c r="E101" s="743" t="s">
        <v>942</v>
      </c>
      <c r="F101" s="661" t="s">
        <v>934</v>
      </c>
      <c r="G101" s="661" t="s">
        <v>953</v>
      </c>
      <c r="H101" s="661" t="s">
        <v>541</v>
      </c>
      <c r="I101" s="661" t="s">
        <v>1104</v>
      </c>
      <c r="J101" s="661" t="s">
        <v>1105</v>
      </c>
      <c r="K101" s="661" t="s">
        <v>980</v>
      </c>
      <c r="L101" s="662">
        <v>79.03</v>
      </c>
      <c r="M101" s="662">
        <v>158.06</v>
      </c>
      <c r="N101" s="661">
        <v>2</v>
      </c>
      <c r="O101" s="744">
        <v>2</v>
      </c>
      <c r="P101" s="662"/>
      <c r="Q101" s="677">
        <v>0</v>
      </c>
      <c r="R101" s="661"/>
      <c r="S101" s="677">
        <v>0</v>
      </c>
      <c r="T101" s="744"/>
      <c r="U101" s="700">
        <v>0</v>
      </c>
    </row>
    <row r="102" spans="1:21" ht="14.4" customHeight="1" x14ac:dyDescent="0.3">
      <c r="A102" s="660">
        <v>22</v>
      </c>
      <c r="B102" s="661" t="s">
        <v>540</v>
      </c>
      <c r="C102" s="661" t="s">
        <v>937</v>
      </c>
      <c r="D102" s="742" t="s">
        <v>1400</v>
      </c>
      <c r="E102" s="743" t="s">
        <v>942</v>
      </c>
      <c r="F102" s="661" t="s">
        <v>934</v>
      </c>
      <c r="G102" s="661" t="s">
        <v>953</v>
      </c>
      <c r="H102" s="661" t="s">
        <v>685</v>
      </c>
      <c r="I102" s="661" t="s">
        <v>712</v>
      </c>
      <c r="J102" s="661" t="s">
        <v>713</v>
      </c>
      <c r="K102" s="661" t="s">
        <v>714</v>
      </c>
      <c r="L102" s="662">
        <v>103.74</v>
      </c>
      <c r="M102" s="662">
        <v>311.21999999999997</v>
      </c>
      <c r="N102" s="661">
        <v>3</v>
      </c>
      <c r="O102" s="744">
        <v>2.5</v>
      </c>
      <c r="P102" s="662">
        <v>207.48</v>
      </c>
      <c r="Q102" s="677">
        <v>0.66666666666666674</v>
      </c>
      <c r="R102" s="661">
        <v>2</v>
      </c>
      <c r="S102" s="677">
        <v>0.66666666666666663</v>
      </c>
      <c r="T102" s="744">
        <v>1.5</v>
      </c>
      <c r="U102" s="700">
        <v>0.6</v>
      </c>
    </row>
    <row r="103" spans="1:21" ht="14.4" customHeight="1" x14ac:dyDescent="0.3">
      <c r="A103" s="660">
        <v>22</v>
      </c>
      <c r="B103" s="661" t="s">
        <v>540</v>
      </c>
      <c r="C103" s="661" t="s">
        <v>937</v>
      </c>
      <c r="D103" s="742" t="s">
        <v>1400</v>
      </c>
      <c r="E103" s="743" t="s">
        <v>942</v>
      </c>
      <c r="F103" s="661" t="s">
        <v>934</v>
      </c>
      <c r="G103" s="661" t="s">
        <v>953</v>
      </c>
      <c r="H103" s="661" t="s">
        <v>685</v>
      </c>
      <c r="I103" s="661" t="s">
        <v>712</v>
      </c>
      <c r="J103" s="661" t="s">
        <v>713</v>
      </c>
      <c r="K103" s="661" t="s">
        <v>714</v>
      </c>
      <c r="L103" s="662">
        <v>98.78</v>
      </c>
      <c r="M103" s="662">
        <v>197.56</v>
      </c>
      <c r="N103" s="661">
        <v>2</v>
      </c>
      <c r="O103" s="744">
        <v>2</v>
      </c>
      <c r="P103" s="662"/>
      <c r="Q103" s="677">
        <v>0</v>
      </c>
      <c r="R103" s="661"/>
      <c r="S103" s="677">
        <v>0</v>
      </c>
      <c r="T103" s="744"/>
      <c r="U103" s="700">
        <v>0</v>
      </c>
    </row>
    <row r="104" spans="1:21" ht="14.4" customHeight="1" x14ac:dyDescent="0.3">
      <c r="A104" s="660">
        <v>22</v>
      </c>
      <c r="B104" s="661" t="s">
        <v>540</v>
      </c>
      <c r="C104" s="661" t="s">
        <v>937</v>
      </c>
      <c r="D104" s="742" t="s">
        <v>1400</v>
      </c>
      <c r="E104" s="743" t="s">
        <v>942</v>
      </c>
      <c r="F104" s="661" t="s">
        <v>934</v>
      </c>
      <c r="G104" s="661" t="s">
        <v>953</v>
      </c>
      <c r="H104" s="661" t="s">
        <v>685</v>
      </c>
      <c r="I104" s="661" t="s">
        <v>1106</v>
      </c>
      <c r="J104" s="661" t="s">
        <v>956</v>
      </c>
      <c r="K104" s="661" t="s">
        <v>957</v>
      </c>
      <c r="L104" s="662">
        <v>118.54</v>
      </c>
      <c r="M104" s="662">
        <v>711.24</v>
      </c>
      <c r="N104" s="661">
        <v>6</v>
      </c>
      <c r="O104" s="744">
        <v>5.5</v>
      </c>
      <c r="P104" s="662">
        <v>355.62</v>
      </c>
      <c r="Q104" s="677">
        <v>0.5</v>
      </c>
      <c r="R104" s="661">
        <v>3</v>
      </c>
      <c r="S104" s="677">
        <v>0.5</v>
      </c>
      <c r="T104" s="744">
        <v>3</v>
      </c>
      <c r="U104" s="700">
        <v>0.54545454545454541</v>
      </c>
    </row>
    <row r="105" spans="1:21" ht="14.4" customHeight="1" x14ac:dyDescent="0.3">
      <c r="A105" s="660">
        <v>22</v>
      </c>
      <c r="B105" s="661" t="s">
        <v>540</v>
      </c>
      <c r="C105" s="661" t="s">
        <v>937</v>
      </c>
      <c r="D105" s="742" t="s">
        <v>1400</v>
      </c>
      <c r="E105" s="743" t="s">
        <v>942</v>
      </c>
      <c r="F105" s="661" t="s">
        <v>934</v>
      </c>
      <c r="G105" s="661" t="s">
        <v>953</v>
      </c>
      <c r="H105" s="661" t="s">
        <v>685</v>
      </c>
      <c r="I105" s="661" t="s">
        <v>1107</v>
      </c>
      <c r="J105" s="661" t="s">
        <v>1008</v>
      </c>
      <c r="K105" s="661" t="s">
        <v>1108</v>
      </c>
      <c r="L105" s="662">
        <v>59.27</v>
      </c>
      <c r="M105" s="662">
        <v>118.54</v>
      </c>
      <c r="N105" s="661">
        <v>2</v>
      </c>
      <c r="O105" s="744">
        <v>1.5</v>
      </c>
      <c r="P105" s="662">
        <v>59.27</v>
      </c>
      <c r="Q105" s="677">
        <v>0.5</v>
      </c>
      <c r="R105" s="661">
        <v>1</v>
      </c>
      <c r="S105" s="677">
        <v>0.5</v>
      </c>
      <c r="T105" s="744">
        <v>0.5</v>
      </c>
      <c r="U105" s="700">
        <v>0.33333333333333331</v>
      </c>
    </row>
    <row r="106" spans="1:21" ht="14.4" customHeight="1" x14ac:dyDescent="0.3">
      <c r="A106" s="660">
        <v>22</v>
      </c>
      <c r="B106" s="661" t="s">
        <v>540</v>
      </c>
      <c r="C106" s="661" t="s">
        <v>937</v>
      </c>
      <c r="D106" s="742" t="s">
        <v>1400</v>
      </c>
      <c r="E106" s="743" t="s">
        <v>942</v>
      </c>
      <c r="F106" s="661" t="s">
        <v>934</v>
      </c>
      <c r="G106" s="661" t="s">
        <v>953</v>
      </c>
      <c r="H106" s="661" t="s">
        <v>685</v>
      </c>
      <c r="I106" s="661" t="s">
        <v>1005</v>
      </c>
      <c r="J106" s="661" t="s">
        <v>692</v>
      </c>
      <c r="K106" s="661" t="s">
        <v>1006</v>
      </c>
      <c r="L106" s="662">
        <v>79.03</v>
      </c>
      <c r="M106" s="662">
        <v>158.06</v>
      </c>
      <c r="N106" s="661">
        <v>2</v>
      </c>
      <c r="O106" s="744">
        <v>1.5</v>
      </c>
      <c r="P106" s="662"/>
      <c r="Q106" s="677">
        <v>0</v>
      </c>
      <c r="R106" s="661"/>
      <c r="S106" s="677">
        <v>0</v>
      </c>
      <c r="T106" s="744"/>
      <c r="U106" s="700">
        <v>0</v>
      </c>
    </row>
    <row r="107" spans="1:21" ht="14.4" customHeight="1" x14ac:dyDescent="0.3">
      <c r="A107" s="660">
        <v>22</v>
      </c>
      <c r="B107" s="661" t="s">
        <v>540</v>
      </c>
      <c r="C107" s="661" t="s">
        <v>937</v>
      </c>
      <c r="D107" s="742" t="s">
        <v>1400</v>
      </c>
      <c r="E107" s="743" t="s">
        <v>942</v>
      </c>
      <c r="F107" s="661" t="s">
        <v>934</v>
      </c>
      <c r="G107" s="661" t="s">
        <v>953</v>
      </c>
      <c r="H107" s="661" t="s">
        <v>685</v>
      </c>
      <c r="I107" s="661" t="s">
        <v>954</v>
      </c>
      <c r="J107" s="661" t="s">
        <v>713</v>
      </c>
      <c r="K107" s="661" t="s">
        <v>714</v>
      </c>
      <c r="L107" s="662">
        <v>103.74</v>
      </c>
      <c r="M107" s="662">
        <v>829.92</v>
      </c>
      <c r="N107" s="661">
        <v>8</v>
      </c>
      <c r="O107" s="744">
        <v>8</v>
      </c>
      <c r="P107" s="662">
        <v>414.96</v>
      </c>
      <c r="Q107" s="677">
        <v>0.5</v>
      </c>
      <c r="R107" s="661">
        <v>4</v>
      </c>
      <c r="S107" s="677">
        <v>0.5</v>
      </c>
      <c r="T107" s="744">
        <v>4</v>
      </c>
      <c r="U107" s="700">
        <v>0.5</v>
      </c>
    </row>
    <row r="108" spans="1:21" ht="14.4" customHeight="1" x14ac:dyDescent="0.3">
      <c r="A108" s="660">
        <v>22</v>
      </c>
      <c r="B108" s="661" t="s">
        <v>540</v>
      </c>
      <c r="C108" s="661" t="s">
        <v>937</v>
      </c>
      <c r="D108" s="742" t="s">
        <v>1400</v>
      </c>
      <c r="E108" s="743" t="s">
        <v>942</v>
      </c>
      <c r="F108" s="661" t="s">
        <v>934</v>
      </c>
      <c r="G108" s="661" t="s">
        <v>953</v>
      </c>
      <c r="H108" s="661" t="s">
        <v>541</v>
      </c>
      <c r="I108" s="661" t="s">
        <v>1010</v>
      </c>
      <c r="J108" s="661" t="s">
        <v>1011</v>
      </c>
      <c r="K108" s="661" t="s">
        <v>1012</v>
      </c>
      <c r="L108" s="662">
        <v>103.74</v>
      </c>
      <c r="M108" s="662">
        <v>311.21999999999997</v>
      </c>
      <c r="N108" s="661">
        <v>3</v>
      </c>
      <c r="O108" s="744">
        <v>2.5</v>
      </c>
      <c r="P108" s="662">
        <v>103.74</v>
      </c>
      <c r="Q108" s="677">
        <v>0.33333333333333337</v>
      </c>
      <c r="R108" s="661">
        <v>1</v>
      </c>
      <c r="S108" s="677">
        <v>0.33333333333333331</v>
      </c>
      <c r="T108" s="744">
        <v>1</v>
      </c>
      <c r="U108" s="700">
        <v>0.4</v>
      </c>
    </row>
    <row r="109" spans="1:21" ht="14.4" customHeight="1" x14ac:dyDescent="0.3">
      <c r="A109" s="660">
        <v>22</v>
      </c>
      <c r="B109" s="661" t="s">
        <v>540</v>
      </c>
      <c r="C109" s="661" t="s">
        <v>937</v>
      </c>
      <c r="D109" s="742" t="s">
        <v>1400</v>
      </c>
      <c r="E109" s="743" t="s">
        <v>942</v>
      </c>
      <c r="F109" s="661" t="s">
        <v>934</v>
      </c>
      <c r="G109" s="661" t="s">
        <v>953</v>
      </c>
      <c r="H109" s="661" t="s">
        <v>685</v>
      </c>
      <c r="I109" s="661" t="s">
        <v>955</v>
      </c>
      <c r="J109" s="661" t="s">
        <v>956</v>
      </c>
      <c r="K109" s="661" t="s">
        <v>957</v>
      </c>
      <c r="L109" s="662">
        <v>124.49</v>
      </c>
      <c r="M109" s="662">
        <v>6722.4599999999955</v>
      </c>
      <c r="N109" s="661">
        <v>54</v>
      </c>
      <c r="O109" s="744">
        <v>43</v>
      </c>
      <c r="P109" s="662">
        <v>2614.2899999999991</v>
      </c>
      <c r="Q109" s="677">
        <v>0.38888888888888901</v>
      </c>
      <c r="R109" s="661">
        <v>21</v>
      </c>
      <c r="S109" s="677">
        <v>0.3888888888888889</v>
      </c>
      <c r="T109" s="744">
        <v>16.5</v>
      </c>
      <c r="U109" s="700">
        <v>0.38372093023255816</v>
      </c>
    </row>
    <row r="110" spans="1:21" ht="14.4" customHeight="1" x14ac:dyDescent="0.3">
      <c r="A110" s="660">
        <v>22</v>
      </c>
      <c r="B110" s="661" t="s">
        <v>540</v>
      </c>
      <c r="C110" s="661" t="s">
        <v>937</v>
      </c>
      <c r="D110" s="742" t="s">
        <v>1400</v>
      </c>
      <c r="E110" s="743" t="s">
        <v>942</v>
      </c>
      <c r="F110" s="661" t="s">
        <v>934</v>
      </c>
      <c r="G110" s="661" t="s">
        <v>953</v>
      </c>
      <c r="H110" s="661" t="s">
        <v>685</v>
      </c>
      <c r="I110" s="661" t="s">
        <v>955</v>
      </c>
      <c r="J110" s="661" t="s">
        <v>956</v>
      </c>
      <c r="K110" s="661" t="s">
        <v>957</v>
      </c>
      <c r="L110" s="662">
        <v>118.54</v>
      </c>
      <c r="M110" s="662">
        <v>1778.1</v>
      </c>
      <c r="N110" s="661">
        <v>15</v>
      </c>
      <c r="O110" s="744">
        <v>12</v>
      </c>
      <c r="P110" s="662">
        <v>829.78</v>
      </c>
      <c r="Q110" s="677">
        <v>0.46666666666666667</v>
      </c>
      <c r="R110" s="661">
        <v>7</v>
      </c>
      <c r="S110" s="677">
        <v>0.46666666666666667</v>
      </c>
      <c r="T110" s="744">
        <v>5</v>
      </c>
      <c r="U110" s="700">
        <v>0.41666666666666669</v>
      </c>
    </row>
    <row r="111" spans="1:21" ht="14.4" customHeight="1" x14ac:dyDescent="0.3">
      <c r="A111" s="660">
        <v>22</v>
      </c>
      <c r="B111" s="661" t="s">
        <v>540</v>
      </c>
      <c r="C111" s="661" t="s">
        <v>937</v>
      </c>
      <c r="D111" s="742" t="s">
        <v>1400</v>
      </c>
      <c r="E111" s="743" t="s">
        <v>942</v>
      </c>
      <c r="F111" s="661" t="s">
        <v>934</v>
      </c>
      <c r="G111" s="661" t="s">
        <v>953</v>
      </c>
      <c r="H111" s="661" t="s">
        <v>685</v>
      </c>
      <c r="I111" s="661" t="s">
        <v>1109</v>
      </c>
      <c r="J111" s="661" t="s">
        <v>710</v>
      </c>
      <c r="K111" s="661" t="s">
        <v>1110</v>
      </c>
      <c r="L111" s="662">
        <v>48.37</v>
      </c>
      <c r="M111" s="662">
        <v>48.37</v>
      </c>
      <c r="N111" s="661">
        <v>1</v>
      </c>
      <c r="O111" s="744">
        <v>1</v>
      </c>
      <c r="P111" s="662"/>
      <c r="Q111" s="677">
        <v>0</v>
      </c>
      <c r="R111" s="661"/>
      <c r="S111" s="677">
        <v>0</v>
      </c>
      <c r="T111" s="744"/>
      <c r="U111" s="700">
        <v>0</v>
      </c>
    </row>
    <row r="112" spans="1:21" ht="14.4" customHeight="1" x14ac:dyDescent="0.3">
      <c r="A112" s="660">
        <v>22</v>
      </c>
      <c r="B112" s="661" t="s">
        <v>540</v>
      </c>
      <c r="C112" s="661" t="s">
        <v>937</v>
      </c>
      <c r="D112" s="742" t="s">
        <v>1400</v>
      </c>
      <c r="E112" s="743" t="s">
        <v>942</v>
      </c>
      <c r="F112" s="661" t="s">
        <v>934</v>
      </c>
      <c r="G112" s="661" t="s">
        <v>953</v>
      </c>
      <c r="H112" s="661" t="s">
        <v>685</v>
      </c>
      <c r="I112" s="661" t="s">
        <v>691</v>
      </c>
      <c r="J112" s="661" t="s">
        <v>692</v>
      </c>
      <c r="K112" s="661" t="s">
        <v>913</v>
      </c>
      <c r="L112" s="662">
        <v>82.99</v>
      </c>
      <c r="M112" s="662">
        <v>3900.5299999999984</v>
      </c>
      <c r="N112" s="661">
        <v>47</v>
      </c>
      <c r="O112" s="744">
        <v>38.5</v>
      </c>
      <c r="P112" s="662">
        <v>1244.8499999999999</v>
      </c>
      <c r="Q112" s="677">
        <v>0.31914893617021289</v>
      </c>
      <c r="R112" s="661">
        <v>15</v>
      </c>
      <c r="S112" s="677">
        <v>0.31914893617021278</v>
      </c>
      <c r="T112" s="744">
        <v>11.5</v>
      </c>
      <c r="U112" s="700">
        <v>0.29870129870129869</v>
      </c>
    </row>
    <row r="113" spans="1:21" ht="14.4" customHeight="1" x14ac:dyDescent="0.3">
      <c r="A113" s="660">
        <v>22</v>
      </c>
      <c r="B113" s="661" t="s">
        <v>540</v>
      </c>
      <c r="C113" s="661" t="s">
        <v>937</v>
      </c>
      <c r="D113" s="742" t="s">
        <v>1400</v>
      </c>
      <c r="E113" s="743" t="s">
        <v>942</v>
      </c>
      <c r="F113" s="661" t="s">
        <v>934</v>
      </c>
      <c r="G113" s="661" t="s">
        <v>953</v>
      </c>
      <c r="H113" s="661" t="s">
        <v>685</v>
      </c>
      <c r="I113" s="661" t="s">
        <v>691</v>
      </c>
      <c r="J113" s="661" t="s">
        <v>692</v>
      </c>
      <c r="K113" s="661" t="s">
        <v>913</v>
      </c>
      <c r="L113" s="662">
        <v>79.03</v>
      </c>
      <c r="M113" s="662">
        <v>1185.4499999999998</v>
      </c>
      <c r="N113" s="661">
        <v>15</v>
      </c>
      <c r="O113" s="744">
        <v>11</v>
      </c>
      <c r="P113" s="662">
        <v>790.3</v>
      </c>
      <c r="Q113" s="677">
        <v>0.66666666666666674</v>
      </c>
      <c r="R113" s="661">
        <v>10</v>
      </c>
      <c r="S113" s="677">
        <v>0.66666666666666663</v>
      </c>
      <c r="T113" s="744">
        <v>7</v>
      </c>
      <c r="U113" s="700">
        <v>0.63636363636363635</v>
      </c>
    </row>
    <row r="114" spans="1:21" ht="14.4" customHeight="1" x14ac:dyDescent="0.3">
      <c r="A114" s="660">
        <v>22</v>
      </c>
      <c r="B114" s="661" t="s">
        <v>540</v>
      </c>
      <c r="C114" s="661" t="s">
        <v>937</v>
      </c>
      <c r="D114" s="742" t="s">
        <v>1400</v>
      </c>
      <c r="E114" s="743" t="s">
        <v>942</v>
      </c>
      <c r="F114" s="661" t="s">
        <v>934</v>
      </c>
      <c r="G114" s="661" t="s">
        <v>953</v>
      </c>
      <c r="H114" s="661" t="s">
        <v>685</v>
      </c>
      <c r="I114" s="661" t="s">
        <v>976</v>
      </c>
      <c r="J114" s="661" t="s">
        <v>977</v>
      </c>
      <c r="K114" s="661" t="s">
        <v>957</v>
      </c>
      <c r="L114" s="662">
        <v>124.49</v>
      </c>
      <c r="M114" s="662">
        <v>622.44999999999993</v>
      </c>
      <c r="N114" s="661">
        <v>5</v>
      </c>
      <c r="O114" s="744">
        <v>3</v>
      </c>
      <c r="P114" s="662">
        <v>373.46999999999997</v>
      </c>
      <c r="Q114" s="677">
        <v>0.6</v>
      </c>
      <c r="R114" s="661">
        <v>3</v>
      </c>
      <c r="S114" s="677">
        <v>0.6</v>
      </c>
      <c r="T114" s="744">
        <v>2</v>
      </c>
      <c r="U114" s="700">
        <v>0.66666666666666663</v>
      </c>
    </row>
    <row r="115" spans="1:21" ht="14.4" customHeight="1" x14ac:dyDescent="0.3">
      <c r="A115" s="660">
        <v>22</v>
      </c>
      <c r="B115" s="661" t="s">
        <v>540</v>
      </c>
      <c r="C115" s="661" t="s">
        <v>937</v>
      </c>
      <c r="D115" s="742" t="s">
        <v>1400</v>
      </c>
      <c r="E115" s="743" t="s">
        <v>942</v>
      </c>
      <c r="F115" s="661" t="s">
        <v>934</v>
      </c>
      <c r="G115" s="661" t="s">
        <v>953</v>
      </c>
      <c r="H115" s="661" t="s">
        <v>685</v>
      </c>
      <c r="I115" s="661" t="s">
        <v>976</v>
      </c>
      <c r="J115" s="661" t="s">
        <v>977</v>
      </c>
      <c r="K115" s="661" t="s">
        <v>957</v>
      </c>
      <c r="L115" s="662">
        <v>118.54</v>
      </c>
      <c r="M115" s="662">
        <v>474.16</v>
      </c>
      <c r="N115" s="661">
        <v>4</v>
      </c>
      <c r="O115" s="744">
        <v>3</v>
      </c>
      <c r="P115" s="662">
        <v>237.08</v>
      </c>
      <c r="Q115" s="677">
        <v>0.5</v>
      </c>
      <c r="R115" s="661">
        <v>2</v>
      </c>
      <c r="S115" s="677">
        <v>0.5</v>
      </c>
      <c r="T115" s="744">
        <v>1.5</v>
      </c>
      <c r="U115" s="700">
        <v>0.5</v>
      </c>
    </row>
    <row r="116" spans="1:21" ht="14.4" customHeight="1" x14ac:dyDescent="0.3">
      <c r="A116" s="660">
        <v>22</v>
      </c>
      <c r="B116" s="661" t="s">
        <v>540</v>
      </c>
      <c r="C116" s="661" t="s">
        <v>937</v>
      </c>
      <c r="D116" s="742" t="s">
        <v>1400</v>
      </c>
      <c r="E116" s="743" t="s">
        <v>942</v>
      </c>
      <c r="F116" s="661" t="s">
        <v>934</v>
      </c>
      <c r="G116" s="661" t="s">
        <v>953</v>
      </c>
      <c r="H116" s="661" t="s">
        <v>541</v>
      </c>
      <c r="I116" s="661" t="s">
        <v>978</v>
      </c>
      <c r="J116" s="661" t="s">
        <v>979</v>
      </c>
      <c r="K116" s="661" t="s">
        <v>980</v>
      </c>
      <c r="L116" s="662">
        <v>82.99</v>
      </c>
      <c r="M116" s="662">
        <v>1576.81</v>
      </c>
      <c r="N116" s="661">
        <v>19</v>
      </c>
      <c r="O116" s="744">
        <v>11.5</v>
      </c>
      <c r="P116" s="662">
        <v>746.91</v>
      </c>
      <c r="Q116" s="677">
        <v>0.47368421052631576</v>
      </c>
      <c r="R116" s="661">
        <v>9</v>
      </c>
      <c r="S116" s="677">
        <v>0.47368421052631576</v>
      </c>
      <c r="T116" s="744">
        <v>6</v>
      </c>
      <c r="U116" s="700">
        <v>0.52173913043478259</v>
      </c>
    </row>
    <row r="117" spans="1:21" ht="14.4" customHeight="1" x14ac:dyDescent="0.3">
      <c r="A117" s="660">
        <v>22</v>
      </c>
      <c r="B117" s="661" t="s">
        <v>540</v>
      </c>
      <c r="C117" s="661" t="s">
        <v>937</v>
      </c>
      <c r="D117" s="742" t="s">
        <v>1400</v>
      </c>
      <c r="E117" s="743" t="s">
        <v>942</v>
      </c>
      <c r="F117" s="661" t="s">
        <v>934</v>
      </c>
      <c r="G117" s="661" t="s">
        <v>953</v>
      </c>
      <c r="H117" s="661" t="s">
        <v>541</v>
      </c>
      <c r="I117" s="661" t="s">
        <v>978</v>
      </c>
      <c r="J117" s="661" t="s">
        <v>979</v>
      </c>
      <c r="K117" s="661" t="s">
        <v>980</v>
      </c>
      <c r="L117" s="662">
        <v>79.03</v>
      </c>
      <c r="M117" s="662">
        <v>553.21</v>
      </c>
      <c r="N117" s="661">
        <v>7</v>
      </c>
      <c r="O117" s="744">
        <v>6</v>
      </c>
      <c r="P117" s="662">
        <v>158.06</v>
      </c>
      <c r="Q117" s="677">
        <v>0.2857142857142857</v>
      </c>
      <c r="R117" s="661">
        <v>2</v>
      </c>
      <c r="S117" s="677">
        <v>0.2857142857142857</v>
      </c>
      <c r="T117" s="744">
        <v>1.5</v>
      </c>
      <c r="U117" s="700">
        <v>0.25</v>
      </c>
    </row>
    <row r="118" spans="1:21" ht="14.4" customHeight="1" x14ac:dyDescent="0.3">
      <c r="A118" s="660">
        <v>22</v>
      </c>
      <c r="B118" s="661" t="s">
        <v>540</v>
      </c>
      <c r="C118" s="661" t="s">
        <v>937</v>
      </c>
      <c r="D118" s="742" t="s">
        <v>1400</v>
      </c>
      <c r="E118" s="743" t="s">
        <v>942</v>
      </c>
      <c r="F118" s="661" t="s">
        <v>934</v>
      </c>
      <c r="G118" s="661" t="s">
        <v>953</v>
      </c>
      <c r="H118" s="661" t="s">
        <v>541</v>
      </c>
      <c r="I118" s="661" t="s">
        <v>1021</v>
      </c>
      <c r="J118" s="661" t="s">
        <v>956</v>
      </c>
      <c r="K118" s="661" t="s">
        <v>1022</v>
      </c>
      <c r="L118" s="662">
        <v>0</v>
      </c>
      <c r="M118" s="662">
        <v>0</v>
      </c>
      <c r="N118" s="661">
        <v>1</v>
      </c>
      <c r="O118" s="744">
        <v>0.5</v>
      </c>
      <c r="P118" s="662"/>
      <c r="Q118" s="677"/>
      <c r="R118" s="661"/>
      <c r="S118" s="677">
        <v>0</v>
      </c>
      <c r="T118" s="744"/>
      <c r="U118" s="700">
        <v>0</v>
      </c>
    </row>
    <row r="119" spans="1:21" ht="14.4" customHeight="1" x14ac:dyDescent="0.3">
      <c r="A119" s="660">
        <v>22</v>
      </c>
      <c r="B119" s="661" t="s">
        <v>540</v>
      </c>
      <c r="C119" s="661" t="s">
        <v>937</v>
      </c>
      <c r="D119" s="742" t="s">
        <v>1400</v>
      </c>
      <c r="E119" s="743" t="s">
        <v>942</v>
      </c>
      <c r="F119" s="661" t="s">
        <v>934</v>
      </c>
      <c r="G119" s="661" t="s">
        <v>953</v>
      </c>
      <c r="H119" s="661" t="s">
        <v>685</v>
      </c>
      <c r="I119" s="661" t="s">
        <v>1111</v>
      </c>
      <c r="J119" s="661" t="s">
        <v>977</v>
      </c>
      <c r="K119" s="661" t="s">
        <v>1022</v>
      </c>
      <c r="L119" s="662">
        <v>0</v>
      </c>
      <c r="M119" s="662">
        <v>0</v>
      </c>
      <c r="N119" s="661">
        <v>4</v>
      </c>
      <c r="O119" s="744">
        <v>4</v>
      </c>
      <c r="P119" s="662">
        <v>0</v>
      </c>
      <c r="Q119" s="677"/>
      <c r="R119" s="661">
        <v>2</v>
      </c>
      <c r="S119" s="677">
        <v>0.5</v>
      </c>
      <c r="T119" s="744">
        <v>2</v>
      </c>
      <c r="U119" s="700">
        <v>0.5</v>
      </c>
    </row>
    <row r="120" spans="1:21" ht="14.4" customHeight="1" x14ac:dyDescent="0.3">
      <c r="A120" s="660">
        <v>22</v>
      </c>
      <c r="B120" s="661" t="s">
        <v>540</v>
      </c>
      <c r="C120" s="661" t="s">
        <v>937</v>
      </c>
      <c r="D120" s="742" t="s">
        <v>1400</v>
      </c>
      <c r="E120" s="743" t="s">
        <v>942</v>
      </c>
      <c r="F120" s="661" t="s">
        <v>934</v>
      </c>
      <c r="G120" s="661" t="s">
        <v>1112</v>
      </c>
      <c r="H120" s="661" t="s">
        <v>541</v>
      </c>
      <c r="I120" s="661" t="s">
        <v>1113</v>
      </c>
      <c r="J120" s="661" t="s">
        <v>1114</v>
      </c>
      <c r="K120" s="661" t="s">
        <v>1115</v>
      </c>
      <c r="L120" s="662">
        <v>0</v>
      </c>
      <c r="M120" s="662">
        <v>0</v>
      </c>
      <c r="N120" s="661">
        <v>1</v>
      </c>
      <c r="O120" s="744">
        <v>0.5</v>
      </c>
      <c r="P120" s="662"/>
      <c r="Q120" s="677"/>
      <c r="R120" s="661"/>
      <c r="S120" s="677">
        <v>0</v>
      </c>
      <c r="T120" s="744"/>
      <c r="U120" s="700">
        <v>0</v>
      </c>
    </row>
    <row r="121" spans="1:21" ht="14.4" customHeight="1" x14ac:dyDescent="0.3">
      <c r="A121" s="660">
        <v>22</v>
      </c>
      <c r="B121" s="661" t="s">
        <v>540</v>
      </c>
      <c r="C121" s="661" t="s">
        <v>937</v>
      </c>
      <c r="D121" s="742" t="s">
        <v>1400</v>
      </c>
      <c r="E121" s="743" t="s">
        <v>942</v>
      </c>
      <c r="F121" s="661" t="s">
        <v>934</v>
      </c>
      <c r="G121" s="661" t="s">
        <v>1116</v>
      </c>
      <c r="H121" s="661" t="s">
        <v>685</v>
      </c>
      <c r="I121" s="661" t="s">
        <v>1117</v>
      </c>
      <c r="J121" s="661" t="s">
        <v>1118</v>
      </c>
      <c r="K121" s="661" t="s">
        <v>1119</v>
      </c>
      <c r="L121" s="662">
        <v>164.94</v>
      </c>
      <c r="M121" s="662">
        <v>164.94</v>
      </c>
      <c r="N121" s="661">
        <v>1</v>
      </c>
      <c r="O121" s="744">
        <v>0.5</v>
      </c>
      <c r="P121" s="662"/>
      <c r="Q121" s="677">
        <v>0</v>
      </c>
      <c r="R121" s="661"/>
      <c r="S121" s="677">
        <v>0</v>
      </c>
      <c r="T121" s="744"/>
      <c r="U121" s="700">
        <v>0</v>
      </c>
    </row>
    <row r="122" spans="1:21" ht="14.4" customHeight="1" x14ac:dyDescent="0.3">
      <c r="A122" s="660">
        <v>22</v>
      </c>
      <c r="B122" s="661" t="s">
        <v>540</v>
      </c>
      <c r="C122" s="661" t="s">
        <v>937</v>
      </c>
      <c r="D122" s="742" t="s">
        <v>1400</v>
      </c>
      <c r="E122" s="743" t="s">
        <v>942</v>
      </c>
      <c r="F122" s="661" t="s">
        <v>934</v>
      </c>
      <c r="G122" s="661" t="s">
        <v>1116</v>
      </c>
      <c r="H122" s="661" t="s">
        <v>685</v>
      </c>
      <c r="I122" s="661" t="s">
        <v>1120</v>
      </c>
      <c r="J122" s="661" t="s">
        <v>1118</v>
      </c>
      <c r="K122" s="661" t="s">
        <v>1121</v>
      </c>
      <c r="L122" s="662">
        <v>0</v>
      </c>
      <c r="M122" s="662">
        <v>0</v>
      </c>
      <c r="N122" s="661">
        <v>1</v>
      </c>
      <c r="O122" s="744">
        <v>1</v>
      </c>
      <c r="P122" s="662"/>
      <c r="Q122" s="677"/>
      <c r="R122" s="661"/>
      <c r="S122" s="677">
        <v>0</v>
      </c>
      <c r="T122" s="744"/>
      <c r="U122" s="700">
        <v>0</v>
      </c>
    </row>
    <row r="123" spans="1:21" ht="14.4" customHeight="1" x14ac:dyDescent="0.3">
      <c r="A123" s="660">
        <v>22</v>
      </c>
      <c r="B123" s="661" t="s">
        <v>540</v>
      </c>
      <c r="C123" s="661" t="s">
        <v>937</v>
      </c>
      <c r="D123" s="742" t="s">
        <v>1400</v>
      </c>
      <c r="E123" s="743" t="s">
        <v>942</v>
      </c>
      <c r="F123" s="661" t="s">
        <v>934</v>
      </c>
      <c r="G123" s="661" t="s">
        <v>1122</v>
      </c>
      <c r="H123" s="661" t="s">
        <v>541</v>
      </c>
      <c r="I123" s="661" t="s">
        <v>1123</v>
      </c>
      <c r="J123" s="661" t="s">
        <v>1124</v>
      </c>
      <c r="K123" s="661" t="s">
        <v>1125</v>
      </c>
      <c r="L123" s="662">
        <v>0</v>
      </c>
      <c r="M123" s="662">
        <v>0</v>
      </c>
      <c r="N123" s="661">
        <v>1</v>
      </c>
      <c r="O123" s="744">
        <v>1</v>
      </c>
      <c r="P123" s="662">
        <v>0</v>
      </c>
      <c r="Q123" s="677"/>
      <c r="R123" s="661">
        <v>1</v>
      </c>
      <c r="S123" s="677">
        <v>1</v>
      </c>
      <c r="T123" s="744">
        <v>1</v>
      </c>
      <c r="U123" s="700">
        <v>1</v>
      </c>
    </row>
    <row r="124" spans="1:21" ht="14.4" customHeight="1" x14ac:dyDescent="0.3">
      <c r="A124" s="660">
        <v>22</v>
      </c>
      <c r="B124" s="661" t="s">
        <v>540</v>
      </c>
      <c r="C124" s="661" t="s">
        <v>937</v>
      </c>
      <c r="D124" s="742" t="s">
        <v>1400</v>
      </c>
      <c r="E124" s="743" t="s">
        <v>942</v>
      </c>
      <c r="F124" s="661" t="s">
        <v>934</v>
      </c>
      <c r="G124" s="661" t="s">
        <v>1126</v>
      </c>
      <c r="H124" s="661" t="s">
        <v>541</v>
      </c>
      <c r="I124" s="661" t="s">
        <v>1127</v>
      </c>
      <c r="J124" s="661" t="s">
        <v>1128</v>
      </c>
      <c r="K124" s="661" t="s">
        <v>1129</v>
      </c>
      <c r="L124" s="662">
        <v>115.13</v>
      </c>
      <c r="M124" s="662">
        <v>115.13</v>
      </c>
      <c r="N124" s="661">
        <v>1</v>
      </c>
      <c r="O124" s="744">
        <v>1</v>
      </c>
      <c r="P124" s="662">
        <v>115.13</v>
      </c>
      <c r="Q124" s="677">
        <v>1</v>
      </c>
      <c r="R124" s="661">
        <v>1</v>
      </c>
      <c r="S124" s="677">
        <v>1</v>
      </c>
      <c r="T124" s="744">
        <v>1</v>
      </c>
      <c r="U124" s="700">
        <v>1</v>
      </c>
    </row>
    <row r="125" spans="1:21" ht="14.4" customHeight="1" x14ac:dyDescent="0.3">
      <c r="A125" s="660">
        <v>22</v>
      </c>
      <c r="B125" s="661" t="s">
        <v>540</v>
      </c>
      <c r="C125" s="661" t="s">
        <v>937</v>
      </c>
      <c r="D125" s="742" t="s">
        <v>1400</v>
      </c>
      <c r="E125" s="743" t="s">
        <v>942</v>
      </c>
      <c r="F125" s="661" t="s">
        <v>934</v>
      </c>
      <c r="G125" s="661" t="s">
        <v>1130</v>
      </c>
      <c r="H125" s="661" t="s">
        <v>541</v>
      </c>
      <c r="I125" s="661" t="s">
        <v>1131</v>
      </c>
      <c r="J125" s="661" t="s">
        <v>1132</v>
      </c>
      <c r="K125" s="661" t="s">
        <v>1133</v>
      </c>
      <c r="L125" s="662">
        <v>146.84</v>
      </c>
      <c r="M125" s="662">
        <v>146.84</v>
      </c>
      <c r="N125" s="661">
        <v>1</v>
      </c>
      <c r="O125" s="744">
        <v>1</v>
      </c>
      <c r="P125" s="662">
        <v>146.84</v>
      </c>
      <c r="Q125" s="677">
        <v>1</v>
      </c>
      <c r="R125" s="661">
        <v>1</v>
      </c>
      <c r="S125" s="677">
        <v>1</v>
      </c>
      <c r="T125" s="744">
        <v>1</v>
      </c>
      <c r="U125" s="700">
        <v>1</v>
      </c>
    </row>
    <row r="126" spans="1:21" ht="14.4" customHeight="1" x14ac:dyDescent="0.3">
      <c r="A126" s="660">
        <v>22</v>
      </c>
      <c r="B126" s="661" t="s">
        <v>540</v>
      </c>
      <c r="C126" s="661" t="s">
        <v>937</v>
      </c>
      <c r="D126" s="742" t="s">
        <v>1400</v>
      </c>
      <c r="E126" s="743" t="s">
        <v>942</v>
      </c>
      <c r="F126" s="661" t="s">
        <v>934</v>
      </c>
      <c r="G126" s="661" t="s">
        <v>958</v>
      </c>
      <c r="H126" s="661" t="s">
        <v>541</v>
      </c>
      <c r="I126" s="661" t="s">
        <v>981</v>
      </c>
      <c r="J126" s="661" t="s">
        <v>982</v>
      </c>
      <c r="K126" s="661" t="s">
        <v>582</v>
      </c>
      <c r="L126" s="662">
        <v>185.26</v>
      </c>
      <c r="M126" s="662">
        <v>185.26</v>
      </c>
      <c r="N126" s="661">
        <v>1</v>
      </c>
      <c r="O126" s="744">
        <v>1</v>
      </c>
      <c r="P126" s="662"/>
      <c r="Q126" s="677">
        <v>0</v>
      </c>
      <c r="R126" s="661"/>
      <c r="S126" s="677">
        <v>0</v>
      </c>
      <c r="T126" s="744"/>
      <c r="U126" s="700">
        <v>0</v>
      </c>
    </row>
    <row r="127" spans="1:21" ht="14.4" customHeight="1" x14ac:dyDescent="0.3">
      <c r="A127" s="660">
        <v>22</v>
      </c>
      <c r="B127" s="661" t="s">
        <v>540</v>
      </c>
      <c r="C127" s="661" t="s">
        <v>937</v>
      </c>
      <c r="D127" s="742" t="s">
        <v>1400</v>
      </c>
      <c r="E127" s="743" t="s">
        <v>942</v>
      </c>
      <c r="F127" s="661" t="s">
        <v>934</v>
      </c>
      <c r="G127" s="661" t="s">
        <v>1134</v>
      </c>
      <c r="H127" s="661" t="s">
        <v>685</v>
      </c>
      <c r="I127" s="661" t="s">
        <v>1135</v>
      </c>
      <c r="J127" s="661" t="s">
        <v>1136</v>
      </c>
      <c r="K127" s="661" t="s">
        <v>1137</v>
      </c>
      <c r="L127" s="662">
        <v>48.27</v>
      </c>
      <c r="M127" s="662">
        <v>96.54</v>
      </c>
      <c r="N127" s="661">
        <v>2</v>
      </c>
      <c r="O127" s="744">
        <v>0.5</v>
      </c>
      <c r="P127" s="662">
        <v>96.54</v>
      </c>
      <c r="Q127" s="677">
        <v>1</v>
      </c>
      <c r="R127" s="661">
        <v>2</v>
      </c>
      <c r="S127" s="677">
        <v>1</v>
      </c>
      <c r="T127" s="744">
        <v>0.5</v>
      </c>
      <c r="U127" s="700">
        <v>1</v>
      </c>
    </row>
    <row r="128" spans="1:21" ht="14.4" customHeight="1" x14ac:dyDescent="0.3">
      <c r="A128" s="660">
        <v>22</v>
      </c>
      <c r="B128" s="661" t="s">
        <v>540</v>
      </c>
      <c r="C128" s="661" t="s">
        <v>937</v>
      </c>
      <c r="D128" s="742" t="s">
        <v>1400</v>
      </c>
      <c r="E128" s="743" t="s">
        <v>942</v>
      </c>
      <c r="F128" s="661" t="s">
        <v>934</v>
      </c>
      <c r="G128" s="661" t="s">
        <v>1138</v>
      </c>
      <c r="H128" s="661" t="s">
        <v>685</v>
      </c>
      <c r="I128" s="661" t="s">
        <v>1139</v>
      </c>
      <c r="J128" s="661" t="s">
        <v>1140</v>
      </c>
      <c r="K128" s="661" t="s">
        <v>911</v>
      </c>
      <c r="L128" s="662">
        <v>97.26</v>
      </c>
      <c r="M128" s="662">
        <v>97.26</v>
      </c>
      <c r="N128" s="661">
        <v>1</v>
      </c>
      <c r="O128" s="744">
        <v>1</v>
      </c>
      <c r="P128" s="662">
        <v>97.26</v>
      </c>
      <c r="Q128" s="677">
        <v>1</v>
      </c>
      <c r="R128" s="661">
        <v>1</v>
      </c>
      <c r="S128" s="677">
        <v>1</v>
      </c>
      <c r="T128" s="744">
        <v>1</v>
      </c>
      <c r="U128" s="700">
        <v>1</v>
      </c>
    </row>
    <row r="129" spans="1:21" ht="14.4" customHeight="1" x14ac:dyDescent="0.3">
      <c r="A129" s="660">
        <v>22</v>
      </c>
      <c r="B129" s="661" t="s">
        <v>540</v>
      </c>
      <c r="C129" s="661" t="s">
        <v>937</v>
      </c>
      <c r="D129" s="742" t="s">
        <v>1400</v>
      </c>
      <c r="E129" s="743" t="s">
        <v>942</v>
      </c>
      <c r="F129" s="661" t="s">
        <v>934</v>
      </c>
      <c r="G129" s="661" t="s">
        <v>1141</v>
      </c>
      <c r="H129" s="661" t="s">
        <v>541</v>
      </c>
      <c r="I129" s="661" t="s">
        <v>1142</v>
      </c>
      <c r="J129" s="661" t="s">
        <v>1143</v>
      </c>
      <c r="K129" s="661" t="s">
        <v>1144</v>
      </c>
      <c r="L129" s="662">
        <v>83.74</v>
      </c>
      <c r="M129" s="662">
        <v>334.96</v>
      </c>
      <c r="N129" s="661">
        <v>4</v>
      </c>
      <c r="O129" s="744">
        <v>1</v>
      </c>
      <c r="P129" s="662"/>
      <c r="Q129" s="677">
        <v>0</v>
      </c>
      <c r="R129" s="661"/>
      <c r="S129" s="677">
        <v>0</v>
      </c>
      <c r="T129" s="744"/>
      <c r="U129" s="700">
        <v>0</v>
      </c>
    </row>
    <row r="130" spans="1:21" ht="14.4" customHeight="1" x14ac:dyDescent="0.3">
      <c r="A130" s="660">
        <v>22</v>
      </c>
      <c r="B130" s="661" t="s">
        <v>540</v>
      </c>
      <c r="C130" s="661" t="s">
        <v>937</v>
      </c>
      <c r="D130" s="742" t="s">
        <v>1400</v>
      </c>
      <c r="E130" s="743" t="s">
        <v>942</v>
      </c>
      <c r="F130" s="661" t="s">
        <v>934</v>
      </c>
      <c r="G130" s="661" t="s">
        <v>1145</v>
      </c>
      <c r="H130" s="661" t="s">
        <v>541</v>
      </c>
      <c r="I130" s="661" t="s">
        <v>1146</v>
      </c>
      <c r="J130" s="661" t="s">
        <v>1147</v>
      </c>
      <c r="K130" s="661" t="s">
        <v>1148</v>
      </c>
      <c r="L130" s="662">
        <v>289.27</v>
      </c>
      <c r="M130" s="662">
        <v>289.27</v>
      </c>
      <c r="N130" s="661">
        <v>1</v>
      </c>
      <c r="O130" s="744">
        <v>0.5</v>
      </c>
      <c r="P130" s="662"/>
      <c r="Q130" s="677">
        <v>0</v>
      </c>
      <c r="R130" s="661"/>
      <c r="S130" s="677">
        <v>0</v>
      </c>
      <c r="T130" s="744"/>
      <c r="U130" s="700">
        <v>0</v>
      </c>
    </row>
    <row r="131" spans="1:21" ht="14.4" customHeight="1" x14ac:dyDescent="0.3">
      <c r="A131" s="660">
        <v>22</v>
      </c>
      <c r="B131" s="661" t="s">
        <v>540</v>
      </c>
      <c r="C131" s="661" t="s">
        <v>937</v>
      </c>
      <c r="D131" s="742" t="s">
        <v>1400</v>
      </c>
      <c r="E131" s="743" t="s">
        <v>942</v>
      </c>
      <c r="F131" s="661" t="s">
        <v>934</v>
      </c>
      <c r="G131" s="661" t="s">
        <v>1145</v>
      </c>
      <c r="H131" s="661" t="s">
        <v>541</v>
      </c>
      <c r="I131" s="661" t="s">
        <v>1149</v>
      </c>
      <c r="J131" s="661" t="s">
        <v>1147</v>
      </c>
      <c r="K131" s="661" t="s">
        <v>1150</v>
      </c>
      <c r="L131" s="662">
        <v>0</v>
      </c>
      <c r="M131" s="662">
        <v>0</v>
      </c>
      <c r="N131" s="661">
        <v>1</v>
      </c>
      <c r="O131" s="744">
        <v>0.5</v>
      </c>
      <c r="P131" s="662"/>
      <c r="Q131" s="677"/>
      <c r="R131" s="661"/>
      <c r="S131" s="677">
        <v>0</v>
      </c>
      <c r="T131" s="744"/>
      <c r="U131" s="700">
        <v>0</v>
      </c>
    </row>
    <row r="132" spans="1:21" ht="14.4" customHeight="1" x14ac:dyDescent="0.3">
      <c r="A132" s="660">
        <v>22</v>
      </c>
      <c r="B132" s="661" t="s">
        <v>540</v>
      </c>
      <c r="C132" s="661" t="s">
        <v>937</v>
      </c>
      <c r="D132" s="742" t="s">
        <v>1400</v>
      </c>
      <c r="E132" s="743" t="s">
        <v>942</v>
      </c>
      <c r="F132" s="661" t="s">
        <v>934</v>
      </c>
      <c r="G132" s="661" t="s">
        <v>1151</v>
      </c>
      <c r="H132" s="661" t="s">
        <v>541</v>
      </c>
      <c r="I132" s="661" t="s">
        <v>1152</v>
      </c>
      <c r="J132" s="661" t="s">
        <v>1153</v>
      </c>
      <c r="K132" s="661" t="s">
        <v>1154</v>
      </c>
      <c r="L132" s="662">
        <v>108.5</v>
      </c>
      <c r="M132" s="662">
        <v>108.5</v>
      </c>
      <c r="N132" s="661">
        <v>1</v>
      </c>
      <c r="O132" s="744">
        <v>0.5</v>
      </c>
      <c r="P132" s="662">
        <v>108.5</v>
      </c>
      <c r="Q132" s="677">
        <v>1</v>
      </c>
      <c r="R132" s="661">
        <v>1</v>
      </c>
      <c r="S132" s="677">
        <v>1</v>
      </c>
      <c r="T132" s="744">
        <v>0.5</v>
      </c>
      <c r="U132" s="700">
        <v>1</v>
      </c>
    </row>
    <row r="133" spans="1:21" ht="14.4" customHeight="1" x14ac:dyDescent="0.3">
      <c r="A133" s="660">
        <v>22</v>
      </c>
      <c r="B133" s="661" t="s">
        <v>540</v>
      </c>
      <c r="C133" s="661" t="s">
        <v>937</v>
      </c>
      <c r="D133" s="742" t="s">
        <v>1400</v>
      </c>
      <c r="E133" s="743" t="s">
        <v>942</v>
      </c>
      <c r="F133" s="661" t="s">
        <v>934</v>
      </c>
      <c r="G133" s="661" t="s">
        <v>962</v>
      </c>
      <c r="H133" s="661" t="s">
        <v>541</v>
      </c>
      <c r="I133" s="661" t="s">
        <v>1155</v>
      </c>
      <c r="J133" s="661" t="s">
        <v>1156</v>
      </c>
      <c r="K133" s="661" t="s">
        <v>989</v>
      </c>
      <c r="L133" s="662">
        <v>0</v>
      </c>
      <c r="M133" s="662">
        <v>0</v>
      </c>
      <c r="N133" s="661">
        <v>1</v>
      </c>
      <c r="O133" s="744">
        <v>1</v>
      </c>
      <c r="P133" s="662">
        <v>0</v>
      </c>
      <c r="Q133" s="677"/>
      <c r="R133" s="661">
        <v>1</v>
      </c>
      <c r="S133" s="677">
        <v>1</v>
      </c>
      <c r="T133" s="744">
        <v>1</v>
      </c>
      <c r="U133" s="700">
        <v>1</v>
      </c>
    </row>
    <row r="134" spans="1:21" ht="14.4" customHeight="1" x14ac:dyDescent="0.3">
      <c r="A134" s="660">
        <v>22</v>
      </c>
      <c r="B134" s="661" t="s">
        <v>540</v>
      </c>
      <c r="C134" s="661" t="s">
        <v>937</v>
      </c>
      <c r="D134" s="742" t="s">
        <v>1400</v>
      </c>
      <c r="E134" s="743" t="s">
        <v>942</v>
      </c>
      <c r="F134" s="661" t="s">
        <v>934</v>
      </c>
      <c r="G134" s="661" t="s">
        <v>1157</v>
      </c>
      <c r="H134" s="661" t="s">
        <v>541</v>
      </c>
      <c r="I134" s="661" t="s">
        <v>1158</v>
      </c>
      <c r="J134" s="661" t="s">
        <v>1159</v>
      </c>
      <c r="K134" s="661" t="s">
        <v>681</v>
      </c>
      <c r="L134" s="662">
        <v>0</v>
      </c>
      <c r="M134" s="662">
        <v>0</v>
      </c>
      <c r="N134" s="661">
        <v>20</v>
      </c>
      <c r="O134" s="744">
        <v>18</v>
      </c>
      <c r="P134" s="662">
        <v>0</v>
      </c>
      <c r="Q134" s="677"/>
      <c r="R134" s="661">
        <v>3</v>
      </c>
      <c r="S134" s="677">
        <v>0.15</v>
      </c>
      <c r="T134" s="744">
        <v>3</v>
      </c>
      <c r="U134" s="700">
        <v>0.16666666666666666</v>
      </c>
    </row>
    <row r="135" spans="1:21" ht="14.4" customHeight="1" x14ac:dyDescent="0.3">
      <c r="A135" s="660">
        <v>22</v>
      </c>
      <c r="B135" s="661" t="s">
        <v>540</v>
      </c>
      <c r="C135" s="661" t="s">
        <v>937</v>
      </c>
      <c r="D135" s="742" t="s">
        <v>1400</v>
      </c>
      <c r="E135" s="743" t="s">
        <v>942</v>
      </c>
      <c r="F135" s="661" t="s">
        <v>934</v>
      </c>
      <c r="G135" s="661" t="s">
        <v>1157</v>
      </c>
      <c r="H135" s="661" t="s">
        <v>541</v>
      </c>
      <c r="I135" s="661" t="s">
        <v>679</v>
      </c>
      <c r="J135" s="661" t="s">
        <v>680</v>
      </c>
      <c r="K135" s="661" t="s">
        <v>681</v>
      </c>
      <c r="L135" s="662">
        <v>0</v>
      </c>
      <c r="M135" s="662">
        <v>0</v>
      </c>
      <c r="N135" s="661">
        <v>1</v>
      </c>
      <c r="O135" s="744">
        <v>1</v>
      </c>
      <c r="P135" s="662">
        <v>0</v>
      </c>
      <c r="Q135" s="677"/>
      <c r="R135" s="661">
        <v>1</v>
      </c>
      <c r="S135" s="677">
        <v>1</v>
      </c>
      <c r="T135" s="744">
        <v>1</v>
      </c>
      <c r="U135" s="700">
        <v>1</v>
      </c>
    </row>
    <row r="136" spans="1:21" ht="14.4" customHeight="1" x14ac:dyDescent="0.3">
      <c r="A136" s="660">
        <v>22</v>
      </c>
      <c r="B136" s="661" t="s">
        <v>540</v>
      </c>
      <c r="C136" s="661" t="s">
        <v>937</v>
      </c>
      <c r="D136" s="742" t="s">
        <v>1400</v>
      </c>
      <c r="E136" s="743" t="s">
        <v>943</v>
      </c>
      <c r="F136" s="661" t="s">
        <v>934</v>
      </c>
      <c r="G136" s="661" t="s">
        <v>1027</v>
      </c>
      <c r="H136" s="661" t="s">
        <v>541</v>
      </c>
      <c r="I136" s="661" t="s">
        <v>1160</v>
      </c>
      <c r="J136" s="661" t="s">
        <v>1029</v>
      </c>
      <c r="K136" s="661" t="s">
        <v>1161</v>
      </c>
      <c r="L136" s="662">
        <v>0</v>
      </c>
      <c r="M136" s="662">
        <v>0</v>
      </c>
      <c r="N136" s="661">
        <v>2</v>
      </c>
      <c r="O136" s="744">
        <v>1</v>
      </c>
      <c r="P136" s="662">
        <v>0</v>
      </c>
      <c r="Q136" s="677"/>
      <c r="R136" s="661">
        <v>2</v>
      </c>
      <c r="S136" s="677">
        <v>1</v>
      </c>
      <c r="T136" s="744">
        <v>1</v>
      </c>
      <c r="U136" s="700">
        <v>1</v>
      </c>
    </row>
    <row r="137" spans="1:21" ht="14.4" customHeight="1" x14ac:dyDescent="0.3">
      <c r="A137" s="660">
        <v>22</v>
      </c>
      <c r="B137" s="661" t="s">
        <v>540</v>
      </c>
      <c r="C137" s="661" t="s">
        <v>937</v>
      </c>
      <c r="D137" s="742" t="s">
        <v>1400</v>
      </c>
      <c r="E137" s="743" t="s">
        <v>943</v>
      </c>
      <c r="F137" s="661" t="s">
        <v>934</v>
      </c>
      <c r="G137" s="661" t="s">
        <v>1162</v>
      </c>
      <c r="H137" s="661" t="s">
        <v>685</v>
      </c>
      <c r="I137" s="661" t="s">
        <v>1163</v>
      </c>
      <c r="J137" s="661" t="s">
        <v>1164</v>
      </c>
      <c r="K137" s="661" t="s">
        <v>1165</v>
      </c>
      <c r="L137" s="662">
        <v>119.7</v>
      </c>
      <c r="M137" s="662">
        <v>239.4</v>
      </c>
      <c r="N137" s="661">
        <v>2</v>
      </c>
      <c r="O137" s="744">
        <v>0.5</v>
      </c>
      <c r="P137" s="662"/>
      <c r="Q137" s="677">
        <v>0</v>
      </c>
      <c r="R137" s="661"/>
      <c r="S137" s="677">
        <v>0</v>
      </c>
      <c r="T137" s="744"/>
      <c r="U137" s="700">
        <v>0</v>
      </c>
    </row>
    <row r="138" spans="1:21" ht="14.4" customHeight="1" x14ac:dyDescent="0.3">
      <c r="A138" s="660">
        <v>22</v>
      </c>
      <c r="B138" s="661" t="s">
        <v>540</v>
      </c>
      <c r="C138" s="661" t="s">
        <v>937</v>
      </c>
      <c r="D138" s="742" t="s">
        <v>1400</v>
      </c>
      <c r="E138" s="743" t="s">
        <v>943</v>
      </c>
      <c r="F138" s="661" t="s">
        <v>934</v>
      </c>
      <c r="G138" s="661" t="s">
        <v>1166</v>
      </c>
      <c r="H138" s="661" t="s">
        <v>541</v>
      </c>
      <c r="I138" s="661" t="s">
        <v>1167</v>
      </c>
      <c r="J138" s="661" t="s">
        <v>1168</v>
      </c>
      <c r="K138" s="661" t="s">
        <v>1169</v>
      </c>
      <c r="L138" s="662">
        <v>64.12</v>
      </c>
      <c r="M138" s="662">
        <v>64.12</v>
      </c>
      <c r="N138" s="661">
        <v>1</v>
      </c>
      <c r="O138" s="744">
        <v>0.5</v>
      </c>
      <c r="P138" s="662"/>
      <c r="Q138" s="677">
        <v>0</v>
      </c>
      <c r="R138" s="661"/>
      <c r="S138" s="677">
        <v>0</v>
      </c>
      <c r="T138" s="744"/>
      <c r="U138" s="700">
        <v>0</v>
      </c>
    </row>
    <row r="139" spans="1:21" ht="14.4" customHeight="1" x14ac:dyDescent="0.3">
      <c r="A139" s="660">
        <v>22</v>
      </c>
      <c r="B139" s="661" t="s">
        <v>540</v>
      </c>
      <c r="C139" s="661" t="s">
        <v>937</v>
      </c>
      <c r="D139" s="742" t="s">
        <v>1400</v>
      </c>
      <c r="E139" s="743" t="s">
        <v>943</v>
      </c>
      <c r="F139" s="661" t="s">
        <v>934</v>
      </c>
      <c r="G139" s="661" t="s">
        <v>1170</v>
      </c>
      <c r="H139" s="661" t="s">
        <v>541</v>
      </c>
      <c r="I139" s="661" t="s">
        <v>1171</v>
      </c>
      <c r="J139" s="661" t="s">
        <v>1172</v>
      </c>
      <c r="K139" s="661" t="s">
        <v>1173</v>
      </c>
      <c r="L139" s="662">
        <v>72.5</v>
      </c>
      <c r="M139" s="662">
        <v>72.5</v>
      </c>
      <c r="N139" s="661">
        <v>1</v>
      </c>
      <c r="O139" s="744">
        <v>0.5</v>
      </c>
      <c r="P139" s="662"/>
      <c r="Q139" s="677">
        <v>0</v>
      </c>
      <c r="R139" s="661"/>
      <c r="S139" s="677">
        <v>0</v>
      </c>
      <c r="T139" s="744"/>
      <c r="U139" s="700">
        <v>0</v>
      </c>
    </row>
    <row r="140" spans="1:21" ht="14.4" customHeight="1" x14ac:dyDescent="0.3">
      <c r="A140" s="660">
        <v>22</v>
      </c>
      <c r="B140" s="661" t="s">
        <v>540</v>
      </c>
      <c r="C140" s="661" t="s">
        <v>937</v>
      </c>
      <c r="D140" s="742" t="s">
        <v>1400</v>
      </c>
      <c r="E140" s="743" t="s">
        <v>943</v>
      </c>
      <c r="F140" s="661" t="s">
        <v>934</v>
      </c>
      <c r="G140" s="661" t="s">
        <v>1174</v>
      </c>
      <c r="H140" s="661" t="s">
        <v>685</v>
      </c>
      <c r="I140" s="661" t="s">
        <v>1175</v>
      </c>
      <c r="J140" s="661" t="s">
        <v>1176</v>
      </c>
      <c r="K140" s="661" t="s">
        <v>1177</v>
      </c>
      <c r="L140" s="662">
        <v>556.04</v>
      </c>
      <c r="M140" s="662">
        <v>1112.08</v>
      </c>
      <c r="N140" s="661">
        <v>2</v>
      </c>
      <c r="O140" s="744">
        <v>0.5</v>
      </c>
      <c r="P140" s="662"/>
      <c r="Q140" s="677">
        <v>0</v>
      </c>
      <c r="R140" s="661"/>
      <c r="S140" s="677">
        <v>0</v>
      </c>
      <c r="T140" s="744"/>
      <c r="U140" s="700">
        <v>0</v>
      </c>
    </row>
    <row r="141" spans="1:21" ht="14.4" customHeight="1" x14ac:dyDescent="0.3">
      <c r="A141" s="660">
        <v>22</v>
      </c>
      <c r="B141" s="661" t="s">
        <v>540</v>
      </c>
      <c r="C141" s="661" t="s">
        <v>937</v>
      </c>
      <c r="D141" s="742" t="s">
        <v>1400</v>
      </c>
      <c r="E141" s="743" t="s">
        <v>943</v>
      </c>
      <c r="F141" s="661" t="s">
        <v>934</v>
      </c>
      <c r="G141" s="661" t="s">
        <v>1063</v>
      </c>
      <c r="H141" s="661" t="s">
        <v>541</v>
      </c>
      <c r="I141" s="661" t="s">
        <v>1064</v>
      </c>
      <c r="J141" s="661" t="s">
        <v>1065</v>
      </c>
      <c r="K141" s="661" t="s">
        <v>1066</v>
      </c>
      <c r="L141" s="662">
        <v>156.77000000000001</v>
      </c>
      <c r="M141" s="662">
        <v>1881.2400000000002</v>
      </c>
      <c r="N141" s="661">
        <v>12</v>
      </c>
      <c r="O141" s="744">
        <v>3.5</v>
      </c>
      <c r="P141" s="662"/>
      <c r="Q141" s="677">
        <v>0</v>
      </c>
      <c r="R141" s="661"/>
      <c r="S141" s="677">
        <v>0</v>
      </c>
      <c r="T141" s="744"/>
      <c r="U141" s="700">
        <v>0</v>
      </c>
    </row>
    <row r="142" spans="1:21" ht="14.4" customHeight="1" x14ac:dyDescent="0.3">
      <c r="A142" s="660">
        <v>22</v>
      </c>
      <c r="B142" s="661" t="s">
        <v>540</v>
      </c>
      <c r="C142" s="661" t="s">
        <v>937</v>
      </c>
      <c r="D142" s="742" t="s">
        <v>1400</v>
      </c>
      <c r="E142" s="743" t="s">
        <v>943</v>
      </c>
      <c r="F142" s="661" t="s">
        <v>934</v>
      </c>
      <c r="G142" s="661" t="s">
        <v>994</v>
      </c>
      <c r="H142" s="661" t="s">
        <v>541</v>
      </c>
      <c r="I142" s="661" t="s">
        <v>995</v>
      </c>
      <c r="J142" s="661" t="s">
        <v>996</v>
      </c>
      <c r="K142" s="661"/>
      <c r="L142" s="662">
        <v>0</v>
      </c>
      <c r="M142" s="662">
        <v>0</v>
      </c>
      <c r="N142" s="661">
        <v>11</v>
      </c>
      <c r="O142" s="744">
        <v>10.5</v>
      </c>
      <c r="P142" s="662">
        <v>0</v>
      </c>
      <c r="Q142" s="677"/>
      <c r="R142" s="661">
        <v>10</v>
      </c>
      <c r="S142" s="677">
        <v>0.90909090909090906</v>
      </c>
      <c r="T142" s="744">
        <v>9.5</v>
      </c>
      <c r="U142" s="700">
        <v>0.90476190476190477</v>
      </c>
    </row>
    <row r="143" spans="1:21" ht="14.4" customHeight="1" x14ac:dyDescent="0.3">
      <c r="A143" s="660">
        <v>22</v>
      </c>
      <c r="B143" s="661" t="s">
        <v>540</v>
      </c>
      <c r="C143" s="661" t="s">
        <v>937</v>
      </c>
      <c r="D143" s="742" t="s">
        <v>1400</v>
      </c>
      <c r="E143" s="743" t="s">
        <v>943</v>
      </c>
      <c r="F143" s="661" t="s">
        <v>934</v>
      </c>
      <c r="G143" s="661" t="s">
        <v>1088</v>
      </c>
      <c r="H143" s="661" t="s">
        <v>541</v>
      </c>
      <c r="I143" s="661" t="s">
        <v>1178</v>
      </c>
      <c r="J143" s="661" t="s">
        <v>1179</v>
      </c>
      <c r="K143" s="661" t="s">
        <v>1180</v>
      </c>
      <c r="L143" s="662">
        <v>0</v>
      </c>
      <c r="M143" s="662">
        <v>0</v>
      </c>
      <c r="N143" s="661">
        <v>2</v>
      </c>
      <c r="O143" s="744">
        <v>0.5</v>
      </c>
      <c r="P143" s="662"/>
      <c r="Q143" s="677"/>
      <c r="R143" s="661"/>
      <c r="S143" s="677">
        <v>0</v>
      </c>
      <c r="T143" s="744"/>
      <c r="U143" s="700">
        <v>0</v>
      </c>
    </row>
    <row r="144" spans="1:21" ht="14.4" customHeight="1" x14ac:dyDescent="0.3">
      <c r="A144" s="660">
        <v>22</v>
      </c>
      <c r="B144" s="661" t="s">
        <v>540</v>
      </c>
      <c r="C144" s="661" t="s">
        <v>937</v>
      </c>
      <c r="D144" s="742" t="s">
        <v>1400</v>
      </c>
      <c r="E144" s="743" t="s">
        <v>943</v>
      </c>
      <c r="F144" s="661" t="s">
        <v>934</v>
      </c>
      <c r="G144" s="661" t="s">
        <v>1181</v>
      </c>
      <c r="H144" s="661" t="s">
        <v>541</v>
      </c>
      <c r="I144" s="661" t="s">
        <v>1182</v>
      </c>
      <c r="J144" s="661" t="s">
        <v>1183</v>
      </c>
      <c r="K144" s="661" t="s">
        <v>1184</v>
      </c>
      <c r="L144" s="662">
        <v>88.76</v>
      </c>
      <c r="M144" s="662">
        <v>266.28000000000003</v>
      </c>
      <c r="N144" s="661">
        <v>3</v>
      </c>
      <c r="O144" s="744">
        <v>0.5</v>
      </c>
      <c r="P144" s="662">
        <v>266.28000000000003</v>
      </c>
      <c r="Q144" s="677">
        <v>1</v>
      </c>
      <c r="R144" s="661">
        <v>3</v>
      </c>
      <c r="S144" s="677">
        <v>1</v>
      </c>
      <c r="T144" s="744">
        <v>0.5</v>
      </c>
      <c r="U144" s="700">
        <v>1</v>
      </c>
    </row>
    <row r="145" spans="1:21" ht="14.4" customHeight="1" x14ac:dyDescent="0.3">
      <c r="A145" s="660">
        <v>22</v>
      </c>
      <c r="B145" s="661" t="s">
        <v>540</v>
      </c>
      <c r="C145" s="661" t="s">
        <v>937</v>
      </c>
      <c r="D145" s="742" t="s">
        <v>1400</v>
      </c>
      <c r="E145" s="743" t="s">
        <v>943</v>
      </c>
      <c r="F145" s="661" t="s">
        <v>934</v>
      </c>
      <c r="G145" s="661" t="s">
        <v>953</v>
      </c>
      <c r="H145" s="661" t="s">
        <v>685</v>
      </c>
      <c r="I145" s="661" t="s">
        <v>1100</v>
      </c>
      <c r="J145" s="661" t="s">
        <v>998</v>
      </c>
      <c r="K145" s="661" t="s">
        <v>1101</v>
      </c>
      <c r="L145" s="662">
        <v>0</v>
      </c>
      <c r="M145" s="662">
        <v>0</v>
      </c>
      <c r="N145" s="661">
        <v>4</v>
      </c>
      <c r="O145" s="744">
        <v>4</v>
      </c>
      <c r="P145" s="662">
        <v>0</v>
      </c>
      <c r="Q145" s="677"/>
      <c r="R145" s="661">
        <v>2</v>
      </c>
      <c r="S145" s="677">
        <v>0.5</v>
      </c>
      <c r="T145" s="744">
        <v>2</v>
      </c>
      <c r="U145" s="700">
        <v>0.5</v>
      </c>
    </row>
    <row r="146" spans="1:21" ht="14.4" customHeight="1" x14ac:dyDescent="0.3">
      <c r="A146" s="660">
        <v>22</v>
      </c>
      <c r="B146" s="661" t="s">
        <v>540</v>
      </c>
      <c r="C146" s="661" t="s">
        <v>937</v>
      </c>
      <c r="D146" s="742" t="s">
        <v>1400</v>
      </c>
      <c r="E146" s="743" t="s">
        <v>943</v>
      </c>
      <c r="F146" s="661" t="s">
        <v>934</v>
      </c>
      <c r="G146" s="661" t="s">
        <v>953</v>
      </c>
      <c r="H146" s="661" t="s">
        <v>685</v>
      </c>
      <c r="I146" s="661" t="s">
        <v>1102</v>
      </c>
      <c r="J146" s="661" t="s">
        <v>968</v>
      </c>
      <c r="K146" s="661" t="s">
        <v>1103</v>
      </c>
      <c r="L146" s="662">
        <v>0</v>
      </c>
      <c r="M146" s="662">
        <v>0</v>
      </c>
      <c r="N146" s="661">
        <v>3</v>
      </c>
      <c r="O146" s="744">
        <v>3</v>
      </c>
      <c r="P146" s="662">
        <v>0</v>
      </c>
      <c r="Q146" s="677"/>
      <c r="R146" s="661">
        <v>1</v>
      </c>
      <c r="S146" s="677">
        <v>0.33333333333333331</v>
      </c>
      <c r="T146" s="744">
        <v>1</v>
      </c>
      <c r="U146" s="700">
        <v>0.33333333333333331</v>
      </c>
    </row>
    <row r="147" spans="1:21" ht="14.4" customHeight="1" x14ac:dyDescent="0.3">
      <c r="A147" s="660">
        <v>22</v>
      </c>
      <c r="B147" s="661" t="s">
        <v>540</v>
      </c>
      <c r="C147" s="661" t="s">
        <v>937</v>
      </c>
      <c r="D147" s="742" t="s">
        <v>1400</v>
      </c>
      <c r="E147" s="743" t="s">
        <v>943</v>
      </c>
      <c r="F147" s="661" t="s">
        <v>934</v>
      </c>
      <c r="G147" s="661" t="s">
        <v>953</v>
      </c>
      <c r="H147" s="661" t="s">
        <v>541</v>
      </c>
      <c r="I147" s="661" t="s">
        <v>1000</v>
      </c>
      <c r="J147" s="661" t="s">
        <v>1001</v>
      </c>
      <c r="K147" s="661" t="s">
        <v>1002</v>
      </c>
      <c r="L147" s="662">
        <v>0</v>
      </c>
      <c r="M147" s="662">
        <v>0</v>
      </c>
      <c r="N147" s="661">
        <v>7</v>
      </c>
      <c r="O147" s="744">
        <v>5</v>
      </c>
      <c r="P147" s="662">
        <v>0</v>
      </c>
      <c r="Q147" s="677"/>
      <c r="R147" s="661">
        <v>3</v>
      </c>
      <c r="S147" s="677">
        <v>0.42857142857142855</v>
      </c>
      <c r="T147" s="744">
        <v>2.5</v>
      </c>
      <c r="U147" s="700">
        <v>0.5</v>
      </c>
    </row>
    <row r="148" spans="1:21" ht="14.4" customHeight="1" x14ac:dyDescent="0.3">
      <c r="A148" s="660">
        <v>22</v>
      </c>
      <c r="B148" s="661" t="s">
        <v>540</v>
      </c>
      <c r="C148" s="661" t="s">
        <v>937</v>
      </c>
      <c r="D148" s="742" t="s">
        <v>1400</v>
      </c>
      <c r="E148" s="743" t="s">
        <v>943</v>
      </c>
      <c r="F148" s="661" t="s">
        <v>934</v>
      </c>
      <c r="G148" s="661" t="s">
        <v>953</v>
      </c>
      <c r="H148" s="661" t="s">
        <v>541</v>
      </c>
      <c r="I148" s="661" t="s">
        <v>1015</v>
      </c>
      <c r="J148" s="661" t="s">
        <v>1001</v>
      </c>
      <c r="K148" s="661" t="s">
        <v>1016</v>
      </c>
      <c r="L148" s="662">
        <v>158.05000000000001</v>
      </c>
      <c r="M148" s="662">
        <v>316.10000000000002</v>
      </c>
      <c r="N148" s="661">
        <v>2</v>
      </c>
      <c r="O148" s="744">
        <v>1</v>
      </c>
      <c r="P148" s="662"/>
      <c r="Q148" s="677">
        <v>0</v>
      </c>
      <c r="R148" s="661"/>
      <c r="S148" s="677">
        <v>0</v>
      </c>
      <c r="T148" s="744"/>
      <c r="U148" s="700">
        <v>0</v>
      </c>
    </row>
    <row r="149" spans="1:21" ht="14.4" customHeight="1" x14ac:dyDescent="0.3">
      <c r="A149" s="660">
        <v>22</v>
      </c>
      <c r="B149" s="661" t="s">
        <v>540</v>
      </c>
      <c r="C149" s="661" t="s">
        <v>937</v>
      </c>
      <c r="D149" s="742" t="s">
        <v>1400</v>
      </c>
      <c r="E149" s="743" t="s">
        <v>943</v>
      </c>
      <c r="F149" s="661" t="s">
        <v>934</v>
      </c>
      <c r="G149" s="661" t="s">
        <v>953</v>
      </c>
      <c r="H149" s="661" t="s">
        <v>685</v>
      </c>
      <c r="I149" s="661" t="s">
        <v>970</v>
      </c>
      <c r="J149" s="661" t="s">
        <v>971</v>
      </c>
      <c r="K149" s="661" t="s">
        <v>972</v>
      </c>
      <c r="L149" s="662">
        <v>0</v>
      </c>
      <c r="M149" s="662">
        <v>0</v>
      </c>
      <c r="N149" s="661">
        <v>10</v>
      </c>
      <c r="O149" s="744">
        <v>10</v>
      </c>
      <c r="P149" s="662">
        <v>0</v>
      </c>
      <c r="Q149" s="677"/>
      <c r="R149" s="661">
        <v>4</v>
      </c>
      <c r="S149" s="677">
        <v>0.4</v>
      </c>
      <c r="T149" s="744">
        <v>4</v>
      </c>
      <c r="U149" s="700">
        <v>0.4</v>
      </c>
    </row>
    <row r="150" spans="1:21" ht="14.4" customHeight="1" x14ac:dyDescent="0.3">
      <c r="A150" s="660">
        <v>22</v>
      </c>
      <c r="B150" s="661" t="s">
        <v>540</v>
      </c>
      <c r="C150" s="661" t="s">
        <v>937</v>
      </c>
      <c r="D150" s="742" t="s">
        <v>1400</v>
      </c>
      <c r="E150" s="743" t="s">
        <v>943</v>
      </c>
      <c r="F150" s="661" t="s">
        <v>934</v>
      </c>
      <c r="G150" s="661" t="s">
        <v>953</v>
      </c>
      <c r="H150" s="661" t="s">
        <v>685</v>
      </c>
      <c r="I150" s="661" t="s">
        <v>1003</v>
      </c>
      <c r="J150" s="661" t="s">
        <v>971</v>
      </c>
      <c r="K150" s="661" t="s">
        <v>1004</v>
      </c>
      <c r="L150" s="662">
        <v>108.26</v>
      </c>
      <c r="M150" s="662">
        <v>108.26</v>
      </c>
      <c r="N150" s="661">
        <v>1</v>
      </c>
      <c r="O150" s="744">
        <v>1</v>
      </c>
      <c r="P150" s="662">
        <v>108.26</v>
      </c>
      <c r="Q150" s="677">
        <v>1</v>
      </c>
      <c r="R150" s="661">
        <v>1</v>
      </c>
      <c r="S150" s="677">
        <v>1</v>
      </c>
      <c r="T150" s="744">
        <v>1</v>
      </c>
      <c r="U150" s="700">
        <v>1</v>
      </c>
    </row>
    <row r="151" spans="1:21" ht="14.4" customHeight="1" x14ac:dyDescent="0.3">
      <c r="A151" s="660">
        <v>22</v>
      </c>
      <c r="B151" s="661" t="s">
        <v>540</v>
      </c>
      <c r="C151" s="661" t="s">
        <v>937</v>
      </c>
      <c r="D151" s="742" t="s">
        <v>1400</v>
      </c>
      <c r="E151" s="743" t="s">
        <v>943</v>
      </c>
      <c r="F151" s="661" t="s">
        <v>934</v>
      </c>
      <c r="G151" s="661" t="s">
        <v>953</v>
      </c>
      <c r="H151" s="661" t="s">
        <v>541</v>
      </c>
      <c r="I151" s="661" t="s">
        <v>1104</v>
      </c>
      <c r="J151" s="661" t="s">
        <v>1105</v>
      </c>
      <c r="K151" s="661" t="s">
        <v>980</v>
      </c>
      <c r="L151" s="662">
        <v>82.99</v>
      </c>
      <c r="M151" s="662">
        <v>746.91</v>
      </c>
      <c r="N151" s="661">
        <v>9</v>
      </c>
      <c r="O151" s="744">
        <v>6</v>
      </c>
      <c r="P151" s="662">
        <v>82.99</v>
      </c>
      <c r="Q151" s="677">
        <v>0.1111111111111111</v>
      </c>
      <c r="R151" s="661">
        <v>1</v>
      </c>
      <c r="S151" s="677">
        <v>0.1111111111111111</v>
      </c>
      <c r="T151" s="744">
        <v>1</v>
      </c>
      <c r="U151" s="700">
        <v>0.16666666666666666</v>
      </c>
    </row>
    <row r="152" spans="1:21" ht="14.4" customHeight="1" x14ac:dyDescent="0.3">
      <c r="A152" s="660">
        <v>22</v>
      </c>
      <c r="B152" s="661" t="s">
        <v>540</v>
      </c>
      <c r="C152" s="661" t="s">
        <v>937</v>
      </c>
      <c r="D152" s="742" t="s">
        <v>1400</v>
      </c>
      <c r="E152" s="743" t="s">
        <v>943</v>
      </c>
      <c r="F152" s="661" t="s">
        <v>934</v>
      </c>
      <c r="G152" s="661" t="s">
        <v>953</v>
      </c>
      <c r="H152" s="661" t="s">
        <v>685</v>
      </c>
      <c r="I152" s="661" t="s">
        <v>712</v>
      </c>
      <c r="J152" s="661" t="s">
        <v>713</v>
      </c>
      <c r="K152" s="661" t="s">
        <v>714</v>
      </c>
      <c r="L152" s="662">
        <v>103.74</v>
      </c>
      <c r="M152" s="662">
        <v>311.21999999999997</v>
      </c>
      <c r="N152" s="661">
        <v>3</v>
      </c>
      <c r="O152" s="744">
        <v>2.5</v>
      </c>
      <c r="P152" s="662"/>
      <c r="Q152" s="677">
        <v>0</v>
      </c>
      <c r="R152" s="661"/>
      <c r="S152" s="677">
        <v>0</v>
      </c>
      <c r="T152" s="744"/>
      <c r="U152" s="700">
        <v>0</v>
      </c>
    </row>
    <row r="153" spans="1:21" ht="14.4" customHeight="1" x14ac:dyDescent="0.3">
      <c r="A153" s="660">
        <v>22</v>
      </c>
      <c r="B153" s="661" t="s">
        <v>540</v>
      </c>
      <c r="C153" s="661" t="s">
        <v>937</v>
      </c>
      <c r="D153" s="742" t="s">
        <v>1400</v>
      </c>
      <c r="E153" s="743" t="s">
        <v>943</v>
      </c>
      <c r="F153" s="661" t="s">
        <v>934</v>
      </c>
      <c r="G153" s="661" t="s">
        <v>953</v>
      </c>
      <c r="H153" s="661" t="s">
        <v>685</v>
      </c>
      <c r="I153" s="661" t="s">
        <v>712</v>
      </c>
      <c r="J153" s="661" t="s">
        <v>713</v>
      </c>
      <c r="K153" s="661" t="s">
        <v>714</v>
      </c>
      <c r="L153" s="662">
        <v>98.78</v>
      </c>
      <c r="M153" s="662">
        <v>98.78</v>
      </c>
      <c r="N153" s="661">
        <v>1</v>
      </c>
      <c r="O153" s="744">
        <v>1</v>
      </c>
      <c r="P153" s="662"/>
      <c r="Q153" s="677">
        <v>0</v>
      </c>
      <c r="R153" s="661"/>
      <c r="S153" s="677">
        <v>0</v>
      </c>
      <c r="T153" s="744"/>
      <c r="U153" s="700">
        <v>0</v>
      </c>
    </row>
    <row r="154" spans="1:21" ht="14.4" customHeight="1" x14ac:dyDescent="0.3">
      <c r="A154" s="660">
        <v>22</v>
      </c>
      <c r="B154" s="661" t="s">
        <v>540</v>
      </c>
      <c r="C154" s="661" t="s">
        <v>937</v>
      </c>
      <c r="D154" s="742" t="s">
        <v>1400</v>
      </c>
      <c r="E154" s="743" t="s">
        <v>943</v>
      </c>
      <c r="F154" s="661" t="s">
        <v>934</v>
      </c>
      <c r="G154" s="661" t="s">
        <v>953</v>
      </c>
      <c r="H154" s="661" t="s">
        <v>685</v>
      </c>
      <c r="I154" s="661" t="s">
        <v>1106</v>
      </c>
      <c r="J154" s="661" t="s">
        <v>956</v>
      </c>
      <c r="K154" s="661" t="s">
        <v>957</v>
      </c>
      <c r="L154" s="662">
        <v>118.54</v>
      </c>
      <c r="M154" s="662">
        <v>118.54</v>
      </c>
      <c r="N154" s="661">
        <v>1</v>
      </c>
      <c r="O154" s="744">
        <v>0.5</v>
      </c>
      <c r="P154" s="662">
        <v>118.54</v>
      </c>
      <c r="Q154" s="677">
        <v>1</v>
      </c>
      <c r="R154" s="661">
        <v>1</v>
      </c>
      <c r="S154" s="677">
        <v>1</v>
      </c>
      <c r="T154" s="744">
        <v>0.5</v>
      </c>
      <c r="U154" s="700">
        <v>1</v>
      </c>
    </row>
    <row r="155" spans="1:21" ht="14.4" customHeight="1" x14ac:dyDescent="0.3">
      <c r="A155" s="660">
        <v>22</v>
      </c>
      <c r="B155" s="661" t="s">
        <v>540</v>
      </c>
      <c r="C155" s="661" t="s">
        <v>937</v>
      </c>
      <c r="D155" s="742" t="s">
        <v>1400</v>
      </c>
      <c r="E155" s="743" t="s">
        <v>943</v>
      </c>
      <c r="F155" s="661" t="s">
        <v>934</v>
      </c>
      <c r="G155" s="661" t="s">
        <v>953</v>
      </c>
      <c r="H155" s="661" t="s">
        <v>685</v>
      </c>
      <c r="I155" s="661" t="s">
        <v>1107</v>
      </c>
      <c r="J155" s="661" t="s">
        <v>1008</v>
      </c>
      <c r="K155" s="661" t="s">
        <v>1108</v>
      </c>
      <c r="L155" s="662">
        <v>62.24</v>
      </c>
      <c r="M155" s="662">
        <v>62.24</v>
      </c>
      <c r="N155" s="661">
        <v>1</v>
      </c>
      <c r="O155" s="744">
        <v>0.5</v>
      </c>
      <c r="P155" s="662">
        <v>62.24</v>
      </c>
      <c r="Q155" s="677">
        <v>1</v>
      </c>
      <c r="R155" s="661">
        <v>1</v>
      </c>
      <c r="S155" s="677">
        <v>1</v>
      </c>
      <c r="T155" s="744">
        <v>0.5</v>
      </c>
      <c r="U155" s="700">
        <v>1</v>
      </c>
    </row>
    <row r="156" spans="1:21" ht="14.4" customHeight="1" x14ac:dyDescent="0.3">
      <c r="A156" s="660">
        <v>22</v>
      </c>
      <c r="B156" s="661" t="s">
        <v>540</v>
      </c>
      <c r="C156" s="661" t="s">
        <v>937</v>
      </c>
      <c r="D156" s="742" t="s">
        <v>1400</v>
      </c>
      <c r="E156" s="743" t="s">
        <v>943</v>
      </c>
      <c r="F156" s="661" t="s">
        <v>934</v>
      </c>
      <c r="G156" s="661" t="s">
        <v>953</v>
      </c>
      <c r="H156" s="661" t="s">
        <v>685</v>
      </c>
      <c r="I156" s="661" t="s">
        <v>1007</v>
      </c>
      <c r="J156" s="661" t="s">
        <v>1008</v>
      </c>
      <c r="K156" s="661" t="s">
        <v>1009</v>
      </c>
      <c r="L156" s="662">
        <v>62.24</v>
      </c>
      <c r="M156" s="662">
        <v>186.72</v>
      </c>
      <c r="N156" s="661">
        <v>3</v>
      </c>
      <c r="O156" s="744">
        <v>2.5</v>
      </c>
      <c r="P156" s="662">
        <v>62.24</v>
      </c>
      <c r="Q156" s="677">
        <v>0.33333333333333337</v>
      </c>
      <c r="R156" s="661">
        <v>1</v>
      </c>
      <c r="S156" s="677">
        <v>0.33333333333333331</v>
      </c>
      <c r="T156" s="744">
        <v>1</v>
      </c>
      <c r="U156" s="700">
        <v>0.4</v>
      </c>
    </row>
    <row r="157" spans="1:21" ht="14.4" customHeight="1" x14ac:dyDescent="0.3">
      <c r="A157" s="660">
        <v>22</v>
      </c>
      <c r="B157" s="661" t="s">
        <v>540</v>
      </c>
      <c r="C157" s="661" t="s">
        <v>937</v>
      </c>
      <c r="D157" s="742" t="s">
        <v>1400</v>
      </c>
      <c r="E157" s="743" t="s">
        <v>943</v>
      </c>
      <c r="F157" s="661" t="s">
        <v>934</v>
      </c>
      <c r="G157" s="661" t="s">
        <v>953</v>
      </c>
      <c r="H157" s="661" t="s">
        <v>685</v>
      </c>
      <c r="I157" s="661" t="s">
        <v>954</v>
      </c>
      <c r="J157" s="661" t="s">
        <v>713</v>
      </c>
      <c r="K157" s="661" t="s">
        <v>714</v>
      </c>
      <c r="L157" s="662">
        <v>103.74</v>
      </c>
      <c r="M157" s="662">
        <v>1556.1</v>
      </c>
      <c r="N157" s="661">
        <v>15</v>
      </c>
      <c r="O157" s="744">
        <v>14</v>
      </c>
      <c r="P157" s="662">
        <v>622.43999999999994</v>
      </c>
      <c r="Q157" s="677">
        <v>0.39999999999999997</v>
      </c>
      <c r="R157" s="661">
        <v>6</v>
      </c>
      <c r="S157" s="677">
        <v>0.4</v>
      </c>
      <c r="T157" s="744">
        <v>5</v>
      </c>
      <c r="U157" s="700">
        <v>0.35714285714285715</v>
      </c>
    </row>
    <row r="158" spans="1:21" ht="14.4" customHeight="1" x14ac:dyDescent="0.3">
      <c r="A158" s="660">
        <v>22</v>
      </c>
      <c r="B158" s="661" t="s">
        <v>540</v>
      </c>
      <c r="C158" s="661" t="s">
        <v>937</v>
      </c>
      <c r="D158" s="742" t="s">
        <v>1400</v>
      </c>
      <c r="E158" s="743" t="s">
        <v>943</v>
      </c>
      <c r="F158" s="661" t="s">
        <v>934</v>
      </c>
      <c r="G158" s="661" t="s">
        <v>953</v>
      </c>
      <c r="H158" s="661" t="s">
        <v>685</v>
      </c>
      <c r="I158" s="661" t="s">
        <v>973</v>
      </c>
      <c r="J158" s="661" t="s">
        <v>974</v>
      </c>
      <c r="K158" s="661" t="s">
        <v>975</v>
      </c>
      <c r="L158" s="662">
        <v>62.24</v>
      </c>
      <c r="M158" s="662">
        <v>248.96</v>
      </c>
      <c r="N158" s="661">
        <v>4</v>
      </c>
      <c r="O158" s="744">
        <v>3</v>
      </c>
      <c r="P158" s="662">
        <v>62.24</v>
      </c>
      <c r="Q158" s="677">
        <v>0.25</v>
      </c>
      <c r="R158" s="661">
        <v>1</v>
      </c>
      <c r="S158" s="677">
        <v>0.25</v>
      </c>
      <c r="T158" s="744">
        <v>0.5</v>
      </c>
      <c r="U158" s="700">
        <v>0.16666666666666666</v>
      </c>
    </row>
    <row r="159" spans="1:21" ht="14.4" customHeight="1" x14ac:dyDescent="0.3">
      <c r="A159" s="660">
        <v>22</v>
      </c>
      <c r="B159" s="661" t="s">
        <v>540</v>
      </c>
      <c r="C159" s="661" t="s">
        <v>937</v>
      </c>
      <c r="D159" s="742" t="s">
        <v>1400</v>
      </c>
      <c r="E159" s="743" t="s">
        <v>943</v>
      </c>
      <c r="F159" s="661" t="s">
        <v>934</v>
      </c>
      <c r="G159" s="661" t="s">
        <v>953</v>
      </c>
      <c r="H159" s="661" t="s">
        <v>541</v>
      </c>
      <c r="I159" s="661" t="s">
        <v>1185</v>
      </c>
      <c r="J159" s="661" t="s">
        <v>1011</v>
      </c>
      <c r="K159" s="661" t="s">
        <v>1186</v>
      </c>
      <c r="L159" s="662">
        <v>0</v>
      </c>
      <c r="M159" s="662">
        <v>0</v>
      </c>
      <c r="N159" s="661">
        <v>2</v>
      </c>
      <c r="O159" s="744">
        <v>1</v>
      </c>
      <c r="P159" s="662">
        <v>0</v>
      </c>
      <c r="Q159" s="677"/>
      <c r="R159" s="661">
        <v>2</v>
      </c>
      <c r="S159" s="677">
        <v>1</v>
      </c>
      <c r="T159" s="744">
        <v>1</v>
      </c>
      <c r="U159" s="700">
        <v>1</v>
      </c>
    </row>
    <row r="160" spans="1:21" ht="14.4" customHeight="1" x14ac:dyDescent="0.3">
      <c r="A160" s="660">
        <v>22</v>
      </c>
      <c r="B160" s="661" t="s">
        <v>540</v>
      </c>
      <c r="C160" s="661" t="s">
        <v>937</v>
      </c>
      <c r="D160" s="742" t="s">
        <v>1400</v>
      </c>
      <c r="E160" s="743" t="s">
        <v>943</v>
      </c>
      <c r="F160" s="661" t="s">
        <v>934</v>
      </c>
      <c r="G160" s="661" t="s">
        <v>953</v>
      </c>
      <c r="H160" s="661" t="s">
        <v>685</v>
      </c>
      <c r="I160" s="661" t="s">
        <v>955</v>
      </c>
      <c r="J160" s="661" t="s">
        <v>956</v>
      </c>
      <c r="K160" s="661" t="s">
        <v>957</v>
      </c>
      <c r="L160" s="662">
        <v>124.49</v>
      </c>
      <c r="M160" s="662">
        <v>5851.029999999997</v>
      </c>
      <c r="N160" s="661">
        <v>47</v>
      </c>
      <c r="O160" s="744">
        <v>39</v>
      </c>
      <c r="P160" s="662">
        <v>3112.2499999999982</v>
      </c>
      <c r="Q160" s="677">
        <v>0.53191489361702127</v>
      </c>
      <c r="R160" s="661">
        <v>25</v>
      </c>
      <c r="S160" s="677">
        <v>0.53191489361702127</v>
      </c>
      <c r="T160" s="744">
        <v>20</v>
      </c>
      <c r="U160" s="700">
        <v>0.51282051282051277</v>
      </c>
    </row>
    <row r="161" spans="1:21" ht="14.4" customHeight="1" x14ac:dyDescent="0.3">
      <c r="A161" s="660">
        <v>22</v>
      </c>
      <c r="B161" s="661" t="s">
        <v>540</v>
      </c>
      <c r="C161" s="661" t="s">
        <v>937</v>
      </c>
      <c r="D161" s="742" t="s">
        <v>1400</v>
      </c>
      <c r="E161" s="743" t="s">
        <v>943</v>
      </c>
      <c r="F161" s="661" t="s">
        <v>934</v>
      </c>
      <c r="G161" s="661" t="s">
        <v>953</v>
      </c>
      <c r="H161" s="661" t="s">
        <v>685</v>
      </c>
      <c r="I161" s="661" t="s">
        <v>955</v>
      </c>
      <c r="J161" s="661" t="s">
        <v>956</v>
      </c>
      <c r="K161" s="661" t="s">
        <v>957</v>
      </c>
      <c r="L161" s="662">
        <v>118.54</v>
      </c>
      <c r="M161" s="662">
        <v>237.08</v>
      </c>
      <c r="N161" s="661">
        <v>2</v>
      </c>
      <c r="O161" s="744">
        <v>2</v>
      </c>
      <c r="P161" s="662"/>
      <c r="Q161" s="677">
        <v>0</v>
      </c>
      <c r="R161" s="661"/>
      <c r="S161" s="677">
        <v>0</v>
      </c>
      <c r="T161" s="744"/>
      <c r="U161" s="700">
        <v>0</v>
      </c>
    </row>
    <row r="162" spans="1:21" ht="14.4" customHeight="1" x14ac:dyDescent="0.3">
      <c r="A162" s="660">
        <v>22</v>
      </c>
      <c r="B162" s="661" t="s">
        <v>540</v>
      </c>
      <c r="C162" s="661" t="s">
        <v>937</v>
      </c>
      <c r="D162" s="742" t="s">
        <v>1400</v>
      </c>
      <c r="E162" s="743" t="s">
        <v>943</v>
      </c>
      <c r="F162" s="661" t="s">
        <v>934</v>
      </c>
      <c r="G162" s="661" t="s">
        <v>953</v>
      </c>
      <c r="H162" s="661" t="s">
        <v>685</v>
      </c>
      <c r="I162" s="661" t="s">
        <v>1109</v>
      </c>
      <c r="J162" s="661" t="s">
        <v>710</v>
      </c>
      <c r="K162" s="661" t="s">
        <v>1110</v>
      </c>
      <c r="L162" s="662">
        <v>48.37</v>
      </c>
      <c r="M162" s="662">
        <v>145.10999999999999</v>
      </c>
      <c r="N162" s="661">
        <v>3</v>
      </c>
      <c r="O162" s="744">
        <v>2</v>
      </c>
      <c r="P162" s="662">
        <v>48.37</v>
      </c>
      <c r="Q162" s="677">
        <v>0.33333333333333337</v>
      </c>
      <c r="R162" s="661">
        <v>1</v>
      </c>
      <c r="S162" s="677">
        <v>0.33333333333333331</v>
      </c>
      <c r="T162" s="744">
        <v>0.5</v>
      </c>
      <c r="U162" s="700">
        <v>0.25</v>
      </c>
    </row>
    <row r="163" spans="1:21" ht="14.4" customHeight="1" x14ac:dyDescent="0.3">
      <c r="A163" s="660">
        <v>22</v>
      </c>
      <c r="B163" s="661" t="s">
        <v>540</v>
      </c>
      <c r="C163" s="661" t="s">
        <v>937</v>
      </c>
      <c r="D163" s="742" t="s">
        <v>1400</v>
      </c>
      <c r="E163" s="743" t="s">
        <v>943</v>
      </c>
      <c r="F163" s="661" t="s">
        <v>934</v>
      </c>
      <c r="G163" s="661" t="s">
        <v>953</v>
      </c>
      <c r="H163" s="661" t="s">
        <v>685</v>
      </c>
      <c r="I163" s="661" t="s">
        <v>691</v>
      </c>
      <c r="J163" s="661" t="s">
        <v>692</v>
      </c>
      <c r="K163" s="661" t="s">
        <v>913</v>
      </c>
      <c r="L163" s="662">
        <v>82.99</v>
      </c>
      <c r="M163" s="662">
        <v>3983.5199999999991</v>
      </c>
      <c r="N163" s="661">
        <v>48</v>
      </c>
      <c r="O163" s="744">
        <v>33.5</v>
      </c>
      <c r="P163" s="662">
        <v>2572.6899999999991</v>
      </c>
      <c r="Q163" s="677">
        <v>0.64583333333333326</v>
      </c>
      <c r="R163" s="661">
        <v>31</v>
      </c>
      <c r="S163" s="677">
        <v>0.64583333333333337</v>
      </c>
      <c r="T163" s="744">
        <v>21.5</v>
      </c>
      <c r="U163" s="700">
        <v>0.64179104477611937</v>
      </c>
    </row>
    <row r="164" spans="1:21" ht="14.4" customHeight="1" x14ac:dyDescent="0.3">
      <c r="A164" s="660">
        <v>22</v>
      </c>
      <c r="B164" s="661" t="s">
        <v>540</v>
      </c>
      <c r="C164" s="661" t="s">
        <v>937</v>
      </c>
      <c r="D164" s="742" t="s">
        <v>1400</v>
      </c>
      <c r="E164" s="743" t="s">
        <v>943</v>
      </c>
      <c r="F164" s="661" t="s">
        <v>934</v>
      </c>
      <c r="G164" s="661" t="s">
        <v>953</v>
      </c>
      <c r="H164" s="661" t="s">
        <v>685</v>
      </c>
      <c r="I164" s="661" t="s">
        <v>691</v>
      </c>
      <c r="J164" s="661" t="s">
        <v>692</v>
      </c>
      <c r="K164" s="661" t="s">
        <v>913</v>
      </c>
      <c r="L164" s="662">
        <v>79.03</v>
      </c>
      <c r="M164" s="662">
        <v>237.09</v>
      </c>
      <c r="N164" s="661">
        <v>3</v>
      </c>
      <c r="O164" s="744">
        <v>2.5</v>
      </c>
      <c r="P164" s="662">
        <v>79.03</v>
      </c>
      <c r="Q164" s="677">
        <v>0.33333333333333331</v>
      </c>
      <c r="R164" s="661">
        <v>1</v>
      </c>
      <c r="S164" s="677">
        <v>0.33333333333333331</v>
      </c>
      <c r="T164" s="744">
        <v>0.5</v>
      </c>
      <c r="U164" s="700">
        <v>0.2</v>
      </c>
    </row>
    <row r="165" spans="1:21" ht="14.4" customHeight="1" x14ac:dyDescent="0.3">
      <c r="A165" s="660">
        <v>22</v>
      </c>
      <c r="B165" s="661" t="s">
        <v>540</v>
      </c>
      <c r="C165" s="661" t="s">
        <v>937</v>
      </c>
      <c r="D165" s="742" t="s">
        <v>1400</v>
      </c>
      <c r="E165" s="743" t="s">
        <v>943</v>
      </c>
      <c r="F165" s="661" t="s">
        <v>934</v>
      </c>
      <c r="G165" s="661" t="s">
        <v>953</v>
      </c>
      <c r="H165" s="661" t="s">
        <v>685</v>
      </c>
      <c r="I165" s="661" t="s">
        <v>702</v>
      </c>
      <c r="J165" s="661" t="s">
        <v>914</v>
      </c>
      <c r="K165" s="661" t="s">
        <v>915</v>
      </c>
      <c r="L165" s="662">
        <v>48.37</v>
      </c>
      <c r="M165" s="662">
        <v>48.37</v>
      </c>
      <c r="N165" s="661">
        <v>1</v>
      </c>
      <c r="O165" s="744">
        <v>0.5</v>
      </c>
      <c r="P165" s="662"/>
      <c r="Q165" s="677">
        <v>0</v>
      </c>
      <c r="R165" s="661"/>
      <c r="S165" s="677">
        <v>0</v>
      </c>
      <c r="T165" s="744"/>
      <c r="U165" s="700">
        <v>0</v>
      </c>
    </row>
    <row r="166" spans="1:21" ht="14.4" customHeight="1" x14ac:dyDescent="0.3">
      <c r="A166" s="660">
        <v>22</v>
      </c>
      <c r="B166" s="661" t="s">
        <v>540</v>
      </c>
      <c r="C166" s="661" t="s">
        <v>937</v>
      </c>
      <c r="D166" s="742" t="s">
        <v>1400</v>
      </c>
      <c r="E166" s="743" t="s">
        <v>943</v>
      </c>
      <c r="F166" s="661" t="s">
        <v>934</v>
      </c>
      <c r="G166" s="661" t="s">
        <v>953</v>
      </c>
      <c r="H166" s="661" t="s">
        <v>685</v>
      </c>
      <c r="I166" s="661" t="s">
        <v>702</v>
      </c>
      <c r="J166" s="661" t="s">
        <v>914</v>
      </c>
      <c r="K166" s="661" t="s">
        <v>915</v>
      </c>
      <c r="L166" s="662">
        <v>46.07</v>
      </c>
      <c r="M166" s="662">
        <v>92.14</v>
      </c>
      <c r="N166" s="661">
        <v>2</v>
      </c>
      <c r="O166" s="744">
        <v>1</v>
      </c>
      <c r="P166" s="662"/>
      <c r="Q166" s="677">
        <v>0</v>
      </c>
      <c r="R166" s="661"/>
      <c r="S166" s="677">
        <v>0</v>
      </c>
      <c r="T166" s="744"/>
      <c r="U166" s="700">
        <v>0</v>
      </c>
    </row>
    <row r="167" spans="1:21" ht="14.4" customHeight="1" x14ac:dyDescent="0.3">
      <c r="A167" s="660">
        <v>22</v>
      </c>
      <c r="B167" s="661" t="s">
        <v>540</v>
      </c>
      <c r="C167" s="661" t="s">
        <v>937</v>
      </c>
      <c r="D167" s="742" t="s">
        <v>1400</v>
      </c>
      <c r="E167" s="743" t="s">
        <v>943</v>
      </c>
      <c r="F167" s="661" t="s">
        <v>934</v>
      </c>
      <c r="G167" s="661" t="s">
        <v>953</v>
      </c>
      <c r="H167" s="661" t="s">
        <v>685</v>
      </c>
      <c r="I167" s="661" t="s">
        <v>976</v>
      </c>
      <c r="J167" s="661" t="s">
        <v>977</v>
      </c>
      <c r="K167" s="661" t="s">
        <v>957</v>
      </c>
      <c r="L167" s="662">
        <v>124.49</v>
      </c>
      <c r="M167" s="662">
        <v>497.96</v>
      </c>
      <c r="N167" s="661">
        <v>4</v>
      </c>
      <c r="O167" s="744">
        <v>2.5</v>
      </c>
      <c r="P167" s="662">
        <v>373.46999999999997</v>
      </c>
      <c r="Q167" s="677">
        <v>0.75</v>
      </c>
      <c r="R167" s="661">
        <v>3</v>
      </c>
      <c r="S167" s="677">
        <v>0.75</v>
      </c>
      <c r="T167" s="744">
        <v>2</v>
      </c>
      <c r="U167" s="700">
        <v>0.8</v>
      </c>
    </row>
    <row r="168" spans="1:21" ht="14.4" customHeight="1" x14ac:dyDescent="0.3">
      <c r="A168" s="660">
        <v>22</v>
      </c>
      <c r="B168" s="661" t="s">
        <v>540</v>
      </c>
      <c r="C168" s="661" t="s">
        <v>937</v>
      </c>
      <c r="D168" s="742" t="s">
        <v>1400</v>
      </c>
      <c r="E168" s="743" t="s">
        <v>943</v>
      </c>
      <c r="F168" s="661" t="s">
        <v>934</v>
      </c>
      <c r="G168" s="661" t="s">
        <v>953</v>
      </c>
      <c r="H168" s="661" t="s">
        <v>541</v>
      </c>
      <c r="I168" s="661" t="s">
        <v>978</v>
      </c>
      <c r="J168" s="661" t="s">
        <v>979</v>
      </c>
      <c r="K168" s="661" t="s">
        <v>980</v>
      </c>
      <c r="L168" s="662">
        <v>82.99</v>
      </c>
      <c r="M168" s="662">
        <v>995.88</v>
      </c>
      <c r="N168" s="661">
        <v>12</v>
      </c>
      <c r="O168" s="744">
        <v>9</v>
      </c>
      <c r="P168" s="662">
        <v>497.94</v>
      </c>
      <c r="Q168" s="677">
        <v>0.5</v>
      </c>
      <c r="R168" s="661">
        <v>6</v>
      </c>
      <c r="S168" s="677">
        <v>0.5</v>
      </c>
      <c r="T168" s="744">
        <v>4</v>
      </c>
      <c r="U168" s="700">
        <v>0.44444444444444442</v>
      </c>
    </row>
    <row r="169" spans="1:21" ht="14.4" customHeight="1" x14ac:dyDescent="0.3">
      <c r="A169" s="660">
        <v>22</v>
      </c>
      <c r="B169" s="661" t="s">
        <v>540</v>
      </c>
      <c r="C169" s="661" t="s">
        <v>937</v>
      </c>
      <c r="D169" s="742" t="s">
        <v>1400</v>
      </c>
      <c r="E169" s="743" t="s">
        <v>943</v>
      </c>
      <c r="F169" s="661" t="s">
        <v>934</v>
      </c>
      <c r="G169" s="661" t="s">
        <v>953</v>
      </c>
      <c r="H169" s="661" t="s">
        <v>685</v>
      </c>
      <c r="I169" s="661" t="s">
        <v>1111</v>
      </c>
      <c r="J169" s="661" t="s">
        <v>977</v>
      </c>
      <c r="K169" s="661" t="s">
        <v>1022</v>
      </c>
      <c r="L169" s="662">
        <v>0</v>
      </c>
      <c r="M169" s="662">
        <v>0</v>
      </c>
      <c r="N169" s="661">
        <v>4</v>
      </c>
      <c r="O169" s="744">
        <v>2.5</v>
      </c>
      <c r="P169" s="662">
        <v>0</v>
      </c>
      <c r="Q169" s="677"/>
      <c r="R169" s="661">
        <v>2</v>
      </c>
      <c r="S169" s="677">
        <v>0.5</v>
      </c>
      <c r="T169" s="744">
        <v>1</v>
      </c>
      <c r="U169" s="700">
        <v>0.4</v>
      </c>
    </row>
    <row r="170" spans="1:21" ht="14.4" customHeight="1" x14ac:dyDescent="0.3">
      <c r="A170" s="660">
        <v>22</v>
      </c>
      <c r="B170" s="661" t="s">
        <v>540</v>
      </c>
      <c r="C170" s="661" t="s">
        <v>937</v>
      </c>
      <c r="D170" s="742" t="s">
        <v>1400</v>
      </c>
      <c r="E170" s="743" t="s">
        <v>943</v>
      </c>
      <c r="F170" s="661" t="s">
        <v>934</v>
      </c>
      <c r="G170" s="661" t="s">
        <v>1187</v>
      </c>
      <c r="H170" s="661" t="s">
        <v>685</v>
      </c>
      <c r="I170" s="661" t="s">
        <v>1188</v>
      </c>
      <c r="J170" s="661" t="s">
        <v>1189</v>
      </c>
      <c r="K170" s="661" t="s">
        <v>1190</v>
      </c>
      <c r="L170" s="662">
        <v>0</v>
      </c>
      <c r="M170" s="662">
        <v>0</v>
      </c>
      <c r="N170" s="661">
        <v>4</v>
      </c>
      <c r="O170" s="744">
        <v>1.5</v>
      </c>
      <c r="P170" s="662">
        <v>0</v>
      </c>
      <c r="Q170" s="677"/>
      <c r="R170" s="661">
        <v>2</v>
      </c>
      <c r="S170" s="677">
        <v>0.5</v>
      </c>
      <c r="T170" s="744">
        <v>0.5</v>
      </c>
      <c r="U170" s="700">
        <v>0.33333333333333331</v>
      </c>
    </row>
    <row r="171" spans="1:21" ht="14.4" customHeight="1" x14ac:dyDescent="0.3">
      <c r="A171" s="660">
        <v>22</v>
      </c>
      <c r="B171" s="661" t="s">
        <v>540</v>
      </c>
      <c r="C171" s="661" t="s">
        <v>937</v>
      </c>
      <c r="D171" s="742" t="s">
        <v>1400</v>
      </c>
      <c r="E171" s="743" t="s">
        <v>943</v>
      </c>
      <c r="F171" s="661" t="s">
        <v>934</v>
      </c>
      <c r="G171" s="661" t="s">
        <v>1191</v>
      </c>
      <c r="H171" s="661" t="s">
        <v>541</v>
      </c>
      <c r="I171" s="661" t="s">
        <v>1192</v>
      </c>
      <c r="J171" s="661" t="s">
        <v>1193</v>
      </c>
      <c r="K171" s="661" t="s">
        <v>1194</v>
      </c>
      <c r="L171" s="662">
        <v>54.55</v>
      </c>
      <c r="M171" s="662">
        <v>54.55</v>
      </c>
      <c r="N171" s="661">
        <v>1</v>
      </c>
      <c r="O171" s="744">
        <v>1</v>
      </c>
      <c r="P171" s="662">
        <v>54.55</v>
      </c>
      <c r="Q171" s="677">
        <v>1</v>
      </c>
      <c r="R171" s="661">
        <v>1</v>
      </c>
      <c r="S171" s="677">
        <v>1</v>
      </c>
      <c r="T171" s="744">
        <v>1</v>
      </c>
      <c r="U171" s="700">
        <v>1</v>
      </c>
    </row>
    <row r="172" spans="1:21" ht="14.4" customHeight="1" x14ac:dyDescent="0.3">
      <c r="A172" s="660">
        <v>22</v>
      </c>
      <c r="B172" s="661" t="s">
        <v>540</v>
      </c>
      <c r="C172" s="661" t="s">
        <v>937</v>
      </c>
      <c r="D172" s="742" t="s">
        <v>1400</v>
      </c>
      <c r="E172" s="743" t="s">
        <v>943</v>
      </c>
      <c r="F172" s="661" t="s">
        <v>934</v>
      </c>
      <c r="G172" s="661" t="s">
        <v>1195</v>
      </c>
      <c r="H172" s="661" t="s">
        <v>541</v>
      </c>
      <c r="I172" s="661" t="s">
        <v>1196</v>
      </c>
      <c r="J172" s="661" t="s">
        <v>1197</v>
      </c>
      <c r="K172" s="661" t="s">
        <v>1198</v>
      </c>
      <c r="L172" s="662">
        <v>0</v>
      </c>
      <c r="M172" s="662">
        <v>0</v>
      </c>
      <c r="N172" s="661">
        <v>1</v>
      </c>
      <c r="O172" s="744">
        <v>1</v>
      </c>
      <c r="P172" s="662">
        <v>0</v>
      </c>
      <c r="Q172" s="677"/>
      <c r="R172" s="661">
        <v>1</v>
      </c>
      <c r="S172" s="677">
        <v>1</v>
      </c>
      <c r="T172" s="744">
        <v>1</v>
      </c>
      <c r="U172" s="700">
        <v>1</v>
      </c>
    </row>
    <row r="173" spans="1:21" ht="14.4" customHeight="1" x14ac:dyDescent="0.3">
      <c r="A173" s="660">
        <v>22</v>
      </c>
      <c r="B173" s="661" t="s">
        <v>540</v>
      </c>
      <c r="C173" s="661" t="s">
        <v>937</v>
      </c>
      <c r="D173" s="742" t="s">
        <v>1400</v>
      </c>
      <c r="E173" s="743" t="s">
        <v>943</v>
      </c>
      <c r="F173" s="661" t="s">
        <v>934</v>
      </c>
      <c r="G173" s="661" t="s">
        <v>983</v>
      </c>
      <c r="H173" s="661" t="s">
        <v>541</v>
      </c>
      <c r="I173" s="661" t="s">
        <v>984</v>
      </c>
      <c r="J173" s="661" t="s">
        <v>985</v>
      </c>
      <c r="K173" s="661" t="s">
        <v>986</v>
      </c>
      <c r="L173" s="662">
        <v>131.08000000000001</v>
      </c>
      <c r="M173" s="662">
        <v>131.08000000000001</v>
      </c>
      <c r="N173" s="661">
        <v>1</v>
      </c>
      <c r="O173" s="744">
        <v>1</v>
      </c>
      <c r="P173" s="662"/>
      <c r="Q173" s="677">
        <v>0</v>
      </c>
      <c r="R173" s="661"/>
      <c r="S173" s="677">
        <v>0</v>
      </c>
      <c r="T173" s="744"/>
      <c r="U173" s="700">
        <v>0</v>
      </c>
    </row>
    <row r="174" spans="1:21" ht="14.4" customHeight="1" x14ac:dyDescent="0.3">
      <c r="A174" s="660">
        <v>22</v>
      </c>
      <c r="B174" s="661" t="s">
        <v>540</v>
      </c>
      <c r="C174" s="661" t="s">
        <v>937</v>
      </c>
      <c r="D174" s="742" t="s">
        <v>1400</v>
      </c>
      <c r="E174" s="743" t="s">
        <v>943</v>
      </c>
      <c r="F174" s="661" t="s">
        <v>934</v>
      </c>
      <c r="G174" s="661" t="s">
        <v>962</v>
      </c>
      <c r="H174" s="661" t="s">
        <v>541</v>
      </c>
      <c r="I174" s="661" t="s">
        <v>963</v>
      </c>
      <c r="J174" s="661" t="s">
        <v>964</v>
      </c>
      <c r="K174" s="661" t="s">
        <v>965</v>
      </c>
      <c r="L174" s="662">
        <v>0</v>
      </c>
      <c r="M174" s="662">
        <v>0</v>
      </c>
      <c r="N174" s="661">
        <v>3</v>
      </c>
      <c r="O174" s="744">
        <v>1</v>
      </c>
      <c r="P174" s="662">
        <v>0</v>
      </c>
      <c r="Q174" s="677"/>
      <c r="R174" s="661">
        <v>3</v>
      </c>
      <c r="S174" s="677">
        <v>1</v>
      </c>
      <c r="T174" s="744">
        <v>1</v>
      </c>
      <c r="U174" s="700">
        <v>1</v>
      </c>
    </row>
    <row r="175" spans="1:21" ht="14.4" customHeight="1" x14ac:dyDescent="0.3">
      <c r="A175" s="660">
        <v>22</v>
      </c>
      <c r="B175" s="661" t="s">
        <v>540</v>
      </c>
      <c r="C175" s="661" t="s">
        <v>937</v>
      </c>
      <c r="D175" s="742" t="s">
        <v>1400</v>
      </c>
      <c r="E175" s="743" t="s">
        <v>943</v>
      </c>
      <c r="F175" s="661" t="s">
        <v>934</v>
      </c>
      <c r="G175" s="661" t="s">
        <v>1199</v>
      </c>
      <c r="H175" s="661" t="s">
        <v>541</v>
      </c>
      <c r="I175" s="661" t="s">
        <v>1200</v>
      </c>
      <c r="J175" s="661" t="s">
        <v>1201</v>
      </c>
      <c r="K175" s="661" t="s">
        <v>1202</v>
      </c>
      <c r="L175" s="662">
        <v>271.94</v>
      </c>
      <c r="M175" s="662">
        <v>271.94</v>
      </c>
      <c r="N175" s="661">
        <v>1</v>
      </c>
      <c r="O175" s="744">
        <v>0.5</v>
      </c>
      <c r="P175" s="662">
        <v>271.94</v>
      </c>
      <c r="Q175" s="677">
        <v>1</v>
      </c>
      <c r="R175" s="661">
        <v>1</v>
      </c>
      <c r="S175" s="677">
        <v>1</v>
      </c>
      <c r="T175" s="744">
        <v>0.5</v>
      </c>
      <c r="U175" s="700">
        <v>1</v>
      </c>
    </row>
    <row r="176" spans="1:21" ht="14.4" customHeight="1" x14ac:dyDescent="0.3">
      <c r="A176" s="660">
        <v>22</v>
      </c>
      <c r="B176" s="661" t="s">
        <v>540</v>
      </c>
      <c r="C176" s="661" t="s">
        <v>937</v>
      </c>
      <c r="D176" s="742" t="s">
        <v>1400</v>
      </c>
      <c r="E176" s="743" t="s">
        <v>943</v>
      </c>
      <c r="F176" s="661" t="s">
        <v>934</v>
      </c>
      <c r="G176" s="661" t="s">
        <v>1199</v>
      </c>
      <c r="H176" s="661" t="s">
        <v>541</v>
      </c>
      <c r="I176" s="661" t="s">
        <v>1203</v>
      </c>
      <c r="J176" s="661" t="s">
        <v>1204</v>
      </c>
      <c r="K176" s="661" t="s">
        <v>1205</v>
      </c>
      <c r="L176" s="662">
        <v>0</v>
      </c>
      <c r="M176" s="662">
        <v>0</v>
      </c>
      <c r="N176" s="661">
        <v>1</v>
      </c>
      <c r="O176" s="744">
        <v>1</v>
      </c>
      <c r="P176" s="662"/>
      <c r="Q176" s="677"/>
      <c r="R176" s="661"/>
      <c r="S176" s="677">
        <v>0</v>
      </c>
      <c r="T176" s="744"/>
      <c r="U176" s="700">
        <v>0</v>
      </c>
    </row>
    <row r="177" spans="1:21" ht="14.4" customHeight="1" x14ac:dyDescent="0.3">
      <c r="A177" s="660">
        <v>22</v>
      </c>
      <c r="B177" s="661" t="s">
        <v>540</v>
      </c>
      <c r="C177" s="661" t="s">
        <v>937</v>
      </c>
      <c r="D177" s="742" t="s">
        <v>1400</v>
      </c>
      <c r="E177" s="743" t="s">
        <v>943</v>
      </c>
      <c r="F177" s="661" t="s">
        <v>934</v>
      </c>
      <c r="G177" s="661" t="s">
        <v>1157</v>
      </c>
      <c r="H177" s="661" t="s">
        <v>541</v>
      </c>
      <c r="I177" s="661" t="s">
        <v>679</v>
      </c>
      <c r="J177" s="661" t="s">
        <v>680</v>
      </c>
      <c r="K177" s="661" t="s">
        <v>681</v>
      </c>
      <c r="L177" s="662">
        <v>0</v>
      </c>
      <c r="M177" s="662">
        <v>0</v>
      </c>
      <c r="N177" s="661">
        <v>2</v>
      </c>
      <c r="O177" s="744">
        <v>0.5</v>
      </c>
      <c r="P177" s="662">
        <v>0</v>
      </c>
      <c r="Q177" s="677"/>
      <c r="R177" s="661">
        <v>2</v>
      </c>
      <c r="S177" s="677">
        <v>1</v>
      </c>
      <c r="T177" s="744">
        <v>0.5</v>
      </c>
      <c r="U177" s="700">
        <v>1</v>
      </c>
    </row>
    <row r="178" spans="1:21" ht="14.4" customHeight="1" x14ac:dyDescent="0.3">
      <c r="A178" s="660">
        <v>22</v>
      </c>
      <c r="B178" s="661" t="s">
        <v>540</v>
      </c>
      <c r="C178" s="661" t="s">
        <v>937</v>
      </c>
      <c r="D178" s="742" t="s">
        <v>1400</v>
      </c>
      <c r="E178" s="743" t="s">
        <v>944</v>
      </c>
      <c r="F178" s="661" t="s">
        <v>934</v>
      </c>
      <c r="G178" s="661" t="s">
        <v>1067</v>
      </c>
      <c r="H178" s="661" t="s">
        <v>541</v>
      </c>
      <c r="I178" s="661" t="s">
        <v>1068</v>
      </c>
      <c r="J178" s="661" t="s">
        <v>1069</v>
      </c>
      <c r="K178" s="661" t="s">
        <v>1070</v>
      </c>
      <c r="L178" s="662">
        <v>37.68</v>
      </c>
      <c r="M178" s="662">
        <v>37.68</v>
      </c>
      <c r="N178" s="661">
        <v>1</v>
      </c>
      <c r="O178" s="744">
        <v>1</v>
      </c>
      <c r="P178" s="662">
        <v>37.68</v>
      </c>
      <c r="Q178" s="677">
        <v>1</v>
      </c>
      <c r="R178" s="661">
        <v>1</v>
      </c>
      <c r="S178" s="677">
        <v>1</v>
      </c>
      <c r="T178" s="744">
        <v>1</v>
      </c>
      <c r="U178" s="700">
        <v>1</v>
      </c>
    </row>
    <row r="179" spans="1:21" ht="14.4" customHeight="1" x14ac:dyDescent="0.3">
      <c r="A179" s="660">
        <v>22</v>
      </c>
      <c r="B179" s="661" t="s">
        <v>540</v>
      </c>
      <c r="C179" s="661" t="s">
        <v>937</v>
      </c>
      <c r="D179" s="742" t="s">
        <v>1400</v>
      </c>
      <c r="E179" s="743" t="s">
        <v>944</v>
      </c>
      <c r="F179" s="661" t="s">
        <v>934</v>
      </c>
      <c r="G179" s="661" t="s">
        <v>1080</v>
      </c>
      <c r="H179" s="661" t="s">
        <v>541</v>
      </c>
      <c r="I179" s="661" t="s">
        <v>1206</v>
      </c>
      <c r="J179" s="661" t="s">
        <v>1082</v>
      </c>
      <c r="K179" s="661" t="s">
        <v>1083</v>
      </c>
      <c r="L179" s="662">
        <v>111.72</v>
      </c>
      <c r="M179" s="662">
        <v>335.15999999999997</v>
      </c>
      <c r="N179" s="661">
        <v>3</v>
      </c>
      <c r="O179" s="744">
        <v>1</v>
      </c>
      <c r="P179" s="662">
        <v>335.15999999999997</v>
      </c>
      <c r="Q179" s="677">
        <v>1</v>
      </c>
      <c r="R179" s="661">
        <v>3</v>
      </c>
      <c r="S179" s="677">
        <v>1</v>
      </c>
      <c r="T179" s="744">
        <v>1</v>
      </c>
      <c r="U179" s="700">
        <v>1</v>
      </c>
    </row>
    <row r="180" spans="1:21" ht="14.4" customHeight="1" x14ac:dyDescent="0.3">
      <c r="A180" s="660">
        <v>22</v>
      </c>
      <c r="B180" s="661" t="s">
        <v>540</v>
      </c>
      <c r="C180" s="661" t="s">
        <v>937</v>
      </c>
      <c r="D180" s="742" t="s">
        <v>1400</v>
      </c>
      <c r="E180" s="743" t="s">
        <v>944</v>
      </c>
      <c r="F180" s="661" t="s">
        <v>934</v>
      </c>
      <c r="G180" s="661" t="s">
        <v>1207</v>
      </c>
      <c r="H180" s="661" t="s">
        <v>541</v>
      </c>
      <c r="I180" s="661" t="s">
        <v>1208</v>
      </c>
      <c r="J180" s="661" t="s">
        <v>1209</v>
      </c>
      <c r="K180" s="661" t="s">
        <v>1210</v>
      </c>
      <c r="L180" s="662">
        <v>48.42</v>
      </c>
      <c r="M180" s="662">
        <v>96.84</v>
      </c>
      <c r="N180" s="661">
        <v>2</v>
      </c>
      <c r="O180" s="744">
        <v>1</v>
      </c>
      <c r="P180" s="662">
        <v>96.84</v>
      </c>
      <c r="Q180" s="677">
        <v>1</v>
      </c>
      <c r="R180" s="661">
        <v>2</v>
      </c>
      <c r="S180" s="677">
        <v>1</v>
      </c>
      <c r="T180" s="744">
        <v>1</v>
      </c>
      <c r="U180" s="700">
        <v>1</v>
      </c>
    </row>
    <row r="181" spans="1:21" ht="14.4" customHeight="1" x14ac:dyDescent="0.3">
      <c r="A181" s="660">
        <v>22</v>
      </c>
      <c r="B181" s="661" t="s">
        <v>540</v>
      </c>
      <c r="C181" s="661" t="s">
        <v>937</v>
      </c>
      <c r="D181" s="742" t="s">
        <v>1400</v>
      </c>
      <c r="E181" s="743" t="s">
        <v>944</v>
      </c>
      <c r="F181" s="661" t="s">
        <v>934</v>
      </c>
      <c r="G181" s="661" t="s">
        <v>958</v>
      </c>
      <c r="H181" s="661" t="s">
        <v>541</v>
      </c>
      <c r="I181" s="661" t="s">
        <v>1211</v>
      </c>
      <c r="J181" s="661" t="s">
        <v>1212</v>
      </c>
      <c r="K181" s="661" t="s">
        <v>1213</v>
      </c>
      <c r="L181" s="662">
        <v>0</v>
      </c>
      <c r="M181" s="662">
        <v>0</v>
      </c>
      <c r="N181" s="661">
        <v>1</v>
      </c>
      <c r="O181" s="744">
        <v>1</v>
      </c>
      <c r="P181" s="662"/>
      <c r="Q181" s="677"/>
      <c r="R181" s="661"/>
      <c r="S181" s="677">
        <v>0</v>
      </c>
      <c r="T181" s="744"/>
      <c r="U181" s="700">
        <v>0</v>
      </c>
    </row>
    <row r="182" spans="1:21" ht="14.4" customHeight="1" x14ac:dyDescent="0.3">
      <c r="A182" s="660">
        <v>22</v>
      </c>
      <c r="B182" s="661" t="s">
        <v>540</v>
      </c>
      <c r="C182" s="661" t="s">
        <v>937</v>
      </c>
      <c r="D182" s="742" t="s">
        <v>1400</v>
      </c>
      <c r="E182" s="743" t="s">
        <v>944</v>
      </c>
      <c r="F182" s="661" t="s">
        <v>934</v>
      </c>
      <c r="G182" s="661" t="s">
        <v>1214</v>
      </c>
      <c r="H182" s="661" t="s">
        <v>541</v>
      </c>
      <c r="I182" s="661" t="s">
        <v>676</v>
      </c>
      <c r="J182" s="661" t="s">
        <v>677</v>
      </c>
      <c r="K182" s="661" t="s">
        <v>678</v>
      </c>
      <c r="L182" s="662">
        <v>108.44</v>
      </c>
      <c r="M182" s="662">
        <v>108.44</v>
      </c>
      <c r="N182" s="661">
        <v>1</v>
      </c>
      <c r="O182" s="744">
        <v>1</v>
      </c>
      <c r="P182" s="662">
        <v>108.44</v>
      </c>
      <c r="Q182" s="677">
        <v>1</v>
      </c>
      <c r="R182" s="661">
        <v>1</v>
      </c>
      <c r="S182" s="677">
        <v>1</v>
      </c>
      <c r="T182" s="744">
        <v>1</v>
      </c>
      <c r="U182" s="700">
        <v>1</v>
      </c>
    </row>
    <row r="183" spans="1:21" ht="14.4" customHeight="1" x14ac:dyDescent="0.3">
      <c r="A183" s="660">
        <v>22</v>
      </c>
      <c r="B183" s="661" t="s">
        <v>540</v>
      </c>
      <c r="C183" s="661" t="s">
        <v>937</v>
      </c>
      <c r="D183" s="742" t="s">
        <v>1400</v>
      </c>
      <c r="E183" s="743" t="s">
        <v>945</v>
      </c>
      <c r="F183" s="661" t="s">
        <v>934</v>
      </c>
      <c r="G183" s="661" t="s">
        <v>1215</v>
      </c>
      <c r="H183" s="661" t="s">
        <v>541</v>
      </c>
      <c r="I183" s="661" t="s">
        <v>1216</v>
      </c>
      <c r="J183" s="661" t="s">
        <v>1217</v>
      </c>
      <c r="K183" s="661" t="s">
        <v>1218</v>
      </c>
      <c r="L183" s="662">
        <v>35.11</v>
      </c>
      <c r="M183" s="662">
        <v>35.11</v>
      </c>
      <c r="N183" s="661">
        <v>1</v>
      </c>
      <c r="O183" s="744">
        <v>1</v>
      </c>
      <c r="P183" s="662"/>
      <c r="Q183" s="677">
        <v>0</v>
      </c>
      <c r="R183" s="661"/>
      <c r="S183" s="677">
        <v>0</v>
      </c>
      <c r="T183" s="744"/>
      <c r="U183" s="700">
        <v>0</v>
      </c>
    </row>
    <row r="184" spans="1:21" ht="14.4" customHeight="1" x14ac:dyDescent="0.3">
      <c r="A184" s="660">
        <v>22</v>
      </c>
      <c r="B184" s="661" t="s">
        <v>540</v>
      </c>
      <c r="C184" s="661" t="s">
        <v>937</v>
      </c>
      <c r="D184" s="742" t="s">
        <v>1400</v>
      </c>
      <c r="E184" s="743" t="s">
        <v>945</v>
      </c>
      <c r="F184" s="661" t="s">
        <v>934</v>
      </c>
      <c r="G184" s="661" t="s">
        <v>1027</v>
      </c>
      <c r="H184" s="661" t="s">
        <v>541</v>
      </c>
      <c r="I184" s="661" t="s">
        <v>1219</v>
      </c>
      <c r="J184" s="661" t="s">
        <v>1220</v>
      </c>
      <c r="K184" s="661" t="s">
        <v>1079</v>
      </c>
      <c r="L184" s="662">
        <v>143.34</v>
      </c>
      <c r="M184" s="662">
        <v>860.04</v>
      </c>
      <c r="N184" s="661">
        <v>6</v>
      </c>
      <c r="O184" s="744">
        <v>1.5</v>
      </c>
      <c r="P184" s="662">
        <v>430.02</v>
      </c>
      <c r="Q184" s="677">
        <v>0.5</v>
      </c>
      <c r="R184" s="661">
        <v>3</v>
      </c>
      <c r="S184" s="677">
        <v>0.5</v>
      </c>
      <c r="T184" s="744">
        <v>1</v>
      </c>
      <c r="U184" s="700">
        <v>0.66666666666666663</v>
      </c>
    </row>
    <row r="185" spans="1:21" ht="14.4" customHeight="1" x14ac:dyDescent="0.3">
      <c r="A185" s="660">
        <v>22</v>
      </c>
      <c r="B185" s="661" t="s">
        <v>540</v>
      </c>
      <c r="C185" s="661" t="s">
        <v>937</v>
      </c>
      <c r="D185" s="742" t="s">
        <v>1400</v>
      </c>
      <c r="E185" s="743" t="s">
        <v>945</v>
      </c>
      <c r="F185" s="661" t="s">
        <v>934</v>
      </c>
      <c r="G185" s="661" t="s">
        <v>1027</v>
      </c>
      <c r="H185" s="661" t="s">
        <v>541</v>
      </c>
      <c r="I185" s="661" t="s">
        <v>1028</v>
      </c>
      <c r="J185" s="661" t="s">
        <v>1029</v>
      </c>
      <c r="K185" s="661" t="s">
        <v>1030</v>
      </c>
      <c r="L185" s="662">
        <v>254.83</v>
      </c>
      <c r="M185" s="662">
        <v>764.49</v>
      </c>
      <c r="N185" s="661">
        <v>3</v>
      </c>
      <c r="O185" s="744">
        <v>0.5</v>
      </c>
      <c r="P185" s="662">
        <v>764.49</v>
      </c>
      <c r="Q185" s="677">
        <v>1</v>
      </c>
      <c r="R185" s="661">
        <v>3</v>
      </c>
      <c r="S185" s="677">
        <v>1</v>
      </c>
      <c r="T185" s="744">
        <v>0.5</v>
      </c>
      <c r="U185" s="700">
        <v>1</v>
      </c>
    </row>
    <row r="186" spans="1:21" ht="14.4" customHeight="1" x14ac:dyDescent="0.3">
      <c r="A186" s="660">
        <v>22</v>
      </c>
      <c r="B186" s="661" t="s">
        <v>540</v>
      </c>
      <c r="C186" s="661" t="s">
        <v>937</v>
      </c>
      <c r="D186" s="742" t="s">
        <v>1400</v>
      </c>
      <c r="E186" s="743" t="s">
        <v>945</v>
      </c>
      <c r="F186" s="661" t="s">
        <v>934</v>
      </c>
      <c r="G186" s="661" t="s">
        <v>1027</v>
      </c>
      <c r="H186" s="661" t="s">
        <v>541</v>
      </c>
      <c r="I186" s="661" t="s">
        <v>1160</v>
      </c>
      <c r="J186" s="661" t="s">
        <v>1029</v>
      </c>
      <c r="K186" s="661" t="s">
        <v>1161</v>
      </c>
      <c r="L186" s="662">
        <v>0</v>
      </c>
      <c r="M186" s="662">
        <v>0</v>
      </c>
      <c r="N186" s="661">
        <v>1</v>
      </c>
      <c r="O186" s="744">
        <v>1</v>
      </c>
      <c r="P186" s="662"/>
      <c r="Q186" s="677"/>
      <c r="R186" s="661"/>
      <c r="S186" s="677">
        <v>0</v>
      </c>
      <c r="T186" s="744"/>
      <c r="U186" s="700">
        <v>0</v>
      </c>
    </row>
    <row r="187" spans="1:21" ht="14.4" customHeight="1" x14ac:dyDescent="0.3">
      <c r="A187" s="660">
        <v>22</v>
      </c>
      <c r="B187" s="661" t="s">
        <v>540</v>
      </c>
      <c r="C187" s="661" t="s">
        <v>937</v>
      </c>
      <c r="D187" s="742" t="s">
        <v>1400</v>
      </c>
      <c r="E187" s="743" t="s">
        <v>945</v>
      </c>
      <c r="F187" s="661" t="s">
        <v>934</v>
      </c>
      <c r="G187" s="661" t="s">
        <v>1221</v>
      </c>
      <c r="H187" s="661" t="s">
        <v>541</v>
      </c>
      <c r="I187" s="661" t="s">
        <v>1222</v>
      </c>
      <c r="J187" s="661" t="s">
        <v>1223</v>
      </c>
      <c r="K187" s="661" t="s">
        <v>1224</v>
      </c>
      <c r="L187" s="662">
        <v>0</v>
      </c>
      <c r="M187" s="662">
        <v>0</v>
      </c>
      <c r="N187" s="661">
        <v>1</v>
      </c>
      <c r="O187" s="744">
        <v>0.5</v>
      </c>
      <c r="P187" s="662">
        <v>0</v>
      </c>
      <c r="Q187" s="677"/>
      <c r="R187" s="661">
        <v>1</v>
      </c>
      <c r="S187" s="677">
        <v>1</v>
      </c>
      <c r="T187" s="744">
        <v>0.5</v>
      </c>
      <c r="U187" s="700">
        <v>1</v>
      </c>
    </row>
    <row r="188" spans="1:21" ht="14.4" customHeight="1" x14ac:dyDescent="0.3">
      <c r="A188" s="660">
        <v>22</v>
      </c>
      <c r="B188" s="661" t="s">
        <v>540</v>
      </c>
      <c r="C188" s="661" t="s">
        <v>937</v>
      </c>
      <c r="D188" s="742" t="s">
        <v>1400</v>
      </c>
      <c r="E188" s="743" t="s">
        <v>945</v>
      </c>
      <c r="F188" s="661" t="s">
        <v>934</v>
      </c>
      <c r="G188" s="661" t="s">
        <v>1225</v>
      </c>
      <c r="H188" s="661" t="s">
        <v>685</v>
      </c>
      <c r="I188" s="661" t="s">
        <v>1226</v>
      </c>
      <c r="J188" s="661" t="s">
        <v>1227</v>
      </c>
      <c r="K188" s="661" t="s">
        <v>1228</v>
      </c>
      <c r="L188" s="662">
        <v>0</v>
      </c>
      <c r="M188" s="662">
        <v>0</v>
      </c>
      <c r="N188" s="661">
        <v>1</v>
      </c>
      <c r="O188" s="744">
        <v>1</v>
      </c>
      <c r="P188" s="662">
        <v>0</v>
      </c>
      <c r="Q188" s="677"/>
      <c r="R188" s="661">
        <v>1</v>
      </c>
      <c r="S188" s="677">
        <v>1</v>
      </c>
      <c r="T188" s="744">
        <v>1</v>
      </c>
      <c r="U188" s="700">
        <v>1</v>
      </c>
    </row>
    <row r="189" spans="1:21" ht="14.4" customHeight="1" x14ac:dyDescent="0.3">
      <c r="A189" s="660">
        <v>22</v>
      </c>
      <c r="B189" s="661" t="s">
        <v>540</v>
      </c>
      <c r="C189" s="661" t="s">
        <v>937</v>
      </c>
      <c r="D189" s="742" t="s">
        <v>1400</v>
      </c>
      <c r="E189" s="743" t="s">
        <v>945</v>
      </c>
      <c r="F189" s="661" t="s">
        <v>934</v>
      </c>
      <c r="G189" s="661" t="s">
        <v>1229</v>
      </c>
      <c r="H189" s="661" t="s">
        <v>541</v>
      </c>
      <c r="I189" s="661" t="s">
        <v>1230</v>
      </c>
      <c r="J189" s="661" t="s">
        <v>1231</v>
      </c>
      <c r="K189" s="661" t="s">
        <v>1232</v>
      </c>
      <c r="L189" s="662">
        <v>0</v>
      </c>
      <c r="M189" s="662">
        <v>0</v>
      </c>
      <c r="N189" s="661">
        <v>1</v>
      </c>
      <c r="O189" s="744">
        <v>1</v>
      </c>
      <c r="P189" s="662"/>
      <c r="Q189" s="677"/>
      <c r="R189" s="661"/>
      <c r="S189" s="677">
        <v>0</v>
      </c>
      <c r="T189" s="744"/>
      <c r="U189" s="700">
        <v>0</v>
      </c>
    </row>
    <row r="190" spans="1:21" ht="14.4" customHeight="1" x14ac:dyDescent="0.3">
      <c r="A190" s="660">
        <v>22</v>
      </c>
      <c r="B190" s="661" t="s">
        <v>540</v>
      </c>
      <c r="C190" s="661" t="s">
        <v>937</v>
      </c>
      <c r="D190" s="742" t="s">
        <v>1400</v>
      </c>
      <c r="E190" s="743" t="s">
        <v>945</v>
      </c>
      <c r="F190" s="661" t="s">
        <v>934</v>
      </c>
      <c r="G190" s="661" t="s">
        <v>1233</v>
      </c>
      <c r="H190" s="661" t="s">
        <v>541</v>
      </c>
      <c r="I190" s="661" t="s">
        <v>1234</v>
      </c>
      <c r="J190" s="661" t="s">
        <v>1235</v>
      </c>
      <c r="K190" s="661" t="s">
        <v>1236</v>
      </c>
      <c r="L190" s="662">
        <v>0</v>
      </c>
      <c r="M190" s="662">
        <v>0</v>
      </c>
      <c r="N190" s="661">
        <v>1</v>
      </c>
      <c r="O190" s="744">
        <v>1</v>
      </c>
      <c r="P190" s="662">
        <v>0</v>
      </c>
      <c r="Q190" s="677"/>
      <c r="R190" s="661">
        <v>1</v>
      </c>
      <c r="S190" s="677">
        <v>1</v>
      </c>
      <c r="T190" s="744">
        <v>1</v>
      </c>
      <c r="U190" s="700">
        <v>1</v>
      </c>
    </row>
    <row r="191" spans="1:21" ht="14.4" customHeight="1" x14ac:dyDescent="0.3">
      <c r="A191" s="660">
        <v>22</v>
      </c>
      <c r="B191" s="661" t="s">
        <v>540</v>
      </c>
      <c r="C191" s="661" t="s">
        <v>937</v>
      </c>
      <c r="D191" s="742" t="s">
        <v>1400</v>
      </c>
      <c r="E191" s="743" t="s">
        <v>945</v>
      </c>
      <c r="F191" s="661" t="s">
        <v>934</v>
      </c>
      <c r="G191" s="661" t="s">
        <v>1237</v>
      </c>
      <c r="H191" s="661" t="s">
        <v>541</v>
      </c>
      <c r="I191" s="661" t="s">
        <v>1238</v>
      </c>
      <c r="J191" s="661" t="s">
        <v>1239</v>
      </c>
      <c r="K191" s="661" t="s">
        <v>1240</v>
      </c>
      <c r="L191" s="662">
        <v>210.66</v>
      </c>
      <c r="M191" s="662">
        <v>210.66</v>
      </c>
      <c r="N191" s="661">
        <v>1</v>
      </c>
      <c r="O191" s="744">
        <v>1</v>
      </c>
      <c r="P191" s="662">
        <v>210.66</v>
      </c>
      <c r="Q191" s="677">
        <v>1</v>
      </c>
      <c r="R191" s="661">
        <v>1</v>
      </c>
      <c r="S191" s="677">
        <v>1</v>
      </c>
      <c r="T191" s="744">
        <v>1</v>
      </c>
      <c r="U191" s="700">
        <v>1</v>
      </c>
    </row>
    <row r="192" spans="1:21" ht="14.4" customHeight="1" x14ac:dyDescent="0.3">
      <c r="A192" s="660">
        <v>22</v>
      </c>
      <c r="B192" s="661" t="s">
        <v>540</v>
      </c>
      <c r="C192" s="661" t="s">
        <v>937</v>
      </c>
      <c r="D192" s="742" t="s">
        <v>1400</v>
      </c>
      <c r="E192" s="743" t="s">
        <v>945</v>
      </c>
      <c r="F192" s="661" t="s">
        <v>934</v>
      </c>
      <c r="G192" s="661" t="s">
        <v>1237</v>
      </c>
      <c r="H192" s="661" t="s">
        <v>541</v>
      </c>
      <c r="I192" s="661" t="s">
        <v>1241</v>
      </c>
      <c r="J192" s="661" t="s">
        <v>1242</v>
      </c>
      <c r="K192" s="661" t="s">
        <v>1137</v>
      </c>
      <c r="L192" s="662">
        <v>35.11</v>
      </c>
      <c r="M192" s="662">
        <v>70.22</v>
      </c>
      <c r="N192" s="661">
        <v>2</v>
      </c>
      <c r="O192" s="744">
        <v>1</v>
      </c>
      <c r="P192" s="662">
        <v>70.22</v>
      </c>
      <c r="Q192" s="677">
        <v>1</v>
      </c>
      <c r="R192" s="661">
        <v>2</v>
      </c>
      <c r="S192" s="677">
        <v>1</v>
      </c>
      <c r="T192" s="744">
        <v>1</v>
      </c>
      <c r="U192" s="700">
        <v>1</v>
      </c>
    </row>
    <row r="193" spans="1:21" ht="14.4" customHeight="1" x14ac:dyDescent="0.3">
      <c r="A193" s="660">
        <v>22</v>
      </c>
      <c r="B193" s="661" t="s">
        <v>540</v>
      </c>
      <c r="C193" s="661" t="s">
        <v>937</v>
      </c>
      <c r="D193" s="742" t="s">
        <v>1400</v>
      </c>
      <c r="E193" s="743" t="s">
        <v>945</v>
      </c>
      <c r="F193" s="661" t="s">
        <v>934</v>
      </c>
      <c r="G193" s="661" t="s">
        <v>1243</v>
      </c>
      <c r="H193" s="661" t="s">
        <v>685</v>
      </c>
      <c r="I193" s="661" t="s">
        <v>1244</v>
      </c>
      <c r="J193" s="661" t="s">
        <v>1245</v>
      </c>
      <c r="K193" s="661" t="s">
        <v>1062</v>
      </c>
      <c r="L193" s="662">
        <v>113.66</v>
      </c>
      <c r="M193" s="662">
        <v>113.66</v>
      </c>
      <c r="N193" s="661">
        <v>1</v>
      </c>
      <c r="O193" s="744">
        <v>1</v>
      </c>
      <c r="P193" s="662">
        <v>113.66</v>
      </c>
      <c r="Q193" s="677">
        <v>1</v>
      </c>
      <c r="R193" s="661">
        <v>1</v>
      </c>
      <c r="S193" s="677">
        <v>1</v>
      </c>
      <c r="T193" s="744">
        <v>1</v>
      </c>
      <c r="U193" s="700">
        <v>1</v>
      </c>
    </row>
    <row r="194" spans="1:21" ht="14.4" customHeight="1" x14ac:dyDescent="0.3">
      <c r="A194" s="660">
        <v>22</v>
      </c>
      <c r="B194" s="661" t="s">
        <v>540</v>
      </c>
      <c r="C194" s="661" t="s">
        <v>937</v>
      </c>
      <c r="D194" s="742" t="s">
        <v>1400</v>
      </c>
      <c r="E194" s="743" t="s">
        <v>945</v>
      </c>
      <c r="F194" s="661" t="s">
        <v>934</v>
      </c>
      <c r="G194" s="661" t="s">
        <v>1246</v>
      </c>
      <c r="H194" s="661" t="s">
        <v>541</v>
      </c>
      <c r="I194" s="661" t="s">
        <v>1247</v>
      </c>
      <c r="J194" s="661" t="s">
        <v>1248</v>
      </c>
      <c r="K194" s="661" t="s">
        <v>1249</v>
      </c>
      <c r="L194" s="662">
        <v>160.88999999999999</v>
      </c>
      <c r="M194" s="662">
        <v>160.88999999999999</v>
      </c>
      <c r="N194" s="661">
        <v>1</v>
      </c>
      <c r="O194" s="744">
        <v>1</v>
      </c>
      <c r="P194" s="662">
        <v>160.88999999999999</v>
      </c>
      <c r="Q194" s="677">
        <v>1</v>
      </c>
      <c r="R194" s="661">
        <v>1</v>
      </c>
      <c r="S194" s="677">
        <v>1</v>
      </c>
      <c r="T194" s="744">
        <v>1</v>
      </c>
      <c r="U194" s="700">
        <v>1</v>
      </c>
    </row>
    <row r="195" spans="1:21" ht="14.4" customHeight="1" x14ac:dyDescent="0.3">
      <c r="A195" s="660">
        <v>22</v>
      </c>
      <c r="B195" s="661" t="s">
        <v>540</v>
      </c>
      <c r="C195" s="661" t="s">
        <v>937</v>
      </c>
      <c r="D195" s="742" t="s">
        <v>1400</v>
      </c>
      <c r="E195" s="743" t="s">
        <v>945</v>
      </c>
      <c r="F195" s="661" t="s">
        <v>934</v>
      </c>
      <c r="G195" s="661" t="s">
        <v>1051</v>
      </c>
      <c r="H195" s="661" t="s">
        <v>541</v>
      </c>
      <c r="I195" s="661" t="s">
        <v>1250</v>
      </c>
      <c r="J195" s="661" t="s">
        <v>1053</v>
      </c>
      <c r="K195" s="661" t="s">
        <v>1251</v>
      </c>
      <c r="L195" s="662">
        <v>340.97</v>
      </c>
      <c r="M195" s="662">
        <v>340.97</v>
      </c>
      <c r="N195" s="661">
        <v>1</v>
      </c>
      <c r="O195" s="744">
        <v>0.5</v>
      </c>
      <c r="P195" s="662"/>
      <c r="Q195" s="677">
        <v>0</v>
      </c>
      <c r="R195" s="661"/>
      <c r="S195" s="677">
        <v>0</v>
      </c>
      <c r="T195" s="744"/>
      <c r="U195" s="700">
        <v>0</v>
      </c>
    </row>
    <row r="196" spans="1:21" ht="14.4" customHeight="1" x14ac:dyDescent="0.3">
      <c r="A196" s="660">
        <v>22</v>
      </c>
      <c r="B196" s="661" t="s">
        <v>540</v>
      </c>
      <c r="C196" s="661" t="s">
        <v>937</v>
      </c>
      <c r="D196" s="742" t="s">
        <v>1400</v>
      </c>
      <c r="E196" s="743" t="s">
        <v>945</v>
      </c>
      <c r="F196" s="661" t="s">
        <v>934</v>
      </c>
      <c r="G196" s="661" t="s">
        <v>1252</v>
      </c>
      <c r="H196" s="661" t="s">
        <v>541</v>
      </c>
      <c r="I196" s="661" t="s">
        <v>1253</v>
      </c>
      <c r="J196" s="661" t="s">
        <v>1254</v>
      </c>
      <c r="K196" s="661" t="s">
        <v>1255</v>
      </c>
      <c r="L196" s="662">
        <v>110.28</v>
      </c>
      <c r="M196" s="662">
        <v>110.28</v>
      </c>
      <c r="N196" s="661">
        <v>1</v>
      </c>
      <c r="O196" s="744">
        <v>0.5</v>
      </c>
      <c r="P196" s="662">
        <v>110.28</v>
      </c>
      <c r="Q196" s="677">
        <v>1</v>
      </c>
      <c r="R196" s="661">
        <v>1</v>
      </c>
      <c r="S196" s="677">
        <v>1</v>
      </c>
      <c r="T196" s="744">
        <v>0.5</v>
      </c>
      <c r="U196" s="700">
        <v>1</v>
      </c>
    </row>
    <row r="197" spans="1:21" ht="14.4" customHeight="1" x14ac:dyDescent="0.3">
      <c r="A197" s="660">
        <v>22</v>
      </c>
      <c r="B197" s="661" t="s">
        <v>540</v>
      </c>
      <c r="C197" s="661" t="s">
        <v>937</v>
      </c>
      <c r="D197" s="742" t="s">
        <v>1400</v>
      </c>
      <c r="E197" s="743" t="s">
        <v>945</v>
      </c>
      <c r="F197" s="661" t="s">
        <v>934</v>
      </c>
      <c r="G197" s="661" t="s">
        <v>1256</v>
      </c>
      <c r="H197" s="661" t="s">
        <v>541</v>
      </c>
      <c r="I197" s="661" t="s">
        <v>1257</v>
      </c>
      <c r="J197" s="661" t="s">
        <v>1258</v>
      </c>
      <c r="K197" s="661" t="s">
        <v>1259</v>
      </c>
      <c r="L197" s="662">
        <v>15.46</v>
      </c>
      <c r="M197" s="662">
        <v>15.46</v>
      </c>
      <c r="N197" s="661">
        <v>1</v>
      </c>
      <c r="O197" s="744">
        <v>1</v>
      </c>
      <c r="P197" s="662">
        <v>15.46</v>
      </c>
      <c r="Q197" s="677">
        <v>1</v>
      </c>
      <c r="R197" s="661">
        <v>1</v>
      </c>
      <c r="S197" s="677">
        <v>1</v>
      </c>
      <c r="T197" s="744">
        <v>1</v>
      </c>
      <c r="U197" s="700">
        <v>1</v>
      </c>
    </row>
    <row r="198" spans="1:21" ht="14.4" customHeight="1" x14ac:dyDescent="0.3">
      <c r="A198" s="660">
        <v>22</v>
      </c>
      <c r="B198" s="661" t="s">
        <v>540</v>
      </c>
      <c r="C198" s="661" t="s">
        <v>937</v>
      </c>
      <c r="D198" s="742" t="s">
        <v>1400</v>
      </c>
      <c r="E198" s="743" t="s">
        <v>945</v>
      </c>
      <c r="F198" s="661" t="s">
        <v>934</v>
      </c>
      <c r="G198" s="661" t="s">
        <v>1260</v>
      </c>
      <c r="H198" s="661" t="s">
        <v>541</v>
      </c>
      <c r="I198" s="661" t="s">
        <v>1261</v>
      </c>
      <c r="J198" s="661" t="s">
        <v>1262</v>
      </c>
      <c r="K198" s="661" t="s">
        <v>1263</v>
      </c>
      <c r="L198" s="662">
        <v>0</v>
      </c>
      <c r="M198" s="662">
        <v>0</v>
      </c>
      <c r="N198" s="661">
        <v>1</v>
      </c>
      <c r="O198" s="744">
        <v>1</v>
      </c>
      <c r="P198" s="662">
        <v>0</v>
      </c>
      <c r="Q198" s="677"/>
      <c r="R198" s="661">
        <v>1</v>
      </c>
      <c r="S198" s="677">
        <v>1</v>
      </c>
      <c r="T198" s="744">
        <v>1</v>
      </c>
      <c r="U198" s="700">
        <v>1</v>
      </c>
    </row>
    <row r="199" spans="1:21" ht="14.4" customHeight="1" x14ac:dyDescent="0.3">
      <c r="A199" s="660">
        <v>22</v>
      </c>
      <c r="B199" s="661" t="s">
        <v>540</v>
      </c>
      <c r="C199" s="661" t="s">
        <v>937</v>
      </c>
      <c r="D199" s="742" t="s">
        <v>1400</v>
      </c>
      <c r="E199" s="743" t="s">
        <v>945</v>
      </c>
      <c r="F199" s="661" t="s">
        <v>934</v>
      </c>
      <c r="G199" s="661" t="s">
        <v>1063</v>
      </c>
      <c r="H199" s="661" t="s">
        <v>541</v>
      </c>
      <c r="I199" s="661" t="s">
        <v>1064</v>
      </c>
      <c r="J199" s="661" t="s">
        <v>1065</v>
      </c>
      <c r="K199" s="661" t="s">
        <v>1066</v>
      </c>
      <c r="L199" s="662">
        <v>156.77000000000001</v>
      </c>
      <c r="M199" s="662">
        <v>1254.1600000000001</v>
      </c>
      <c r="N199" s="661">
        <v>8</v>
      </c>
      <c r="O199" s="744">
        <v>2</v>
      </c>
      <c r="P199" s="662">
        <v>313.54000000000002</v>
      </c>
      <c r="Q199" s="677">
        <v>0.25</v>
      </c>
      <c r="R199" s="661">
        <v>2</v>
      </c>
      <c r="S199" s="677">
        <v>0.25</v>
      </c>
      <c r="T199" s="744">
        <v>1</v>
      </c>
      <c r="U199" s="700">
        <v>0.5</v>
      </c>
    </row>
    <row r="200" spans="1:21" ht="14.4" customHeight="1" x14ac:dyDescent="0.3">
      <c r="A200" s="660">
        <v>22</v>
      </c>
      <c r="B200" s="661" t="s">
        <v>540</v>
      </c>
      <c r="C200" s="661" t="s">
        <v>937</v>
      </c>
      <c r="D200" s="742" t="s">
        <v>1400</v>
      </c>
      <c r="E200" s="743" t="s">
        <v>945</v>
      </c>
      <c r="F200" s="661" t="s">
        <v>934</v>
      </c>
      <c r="G200" s="661" t="s">
        <v>1264</v>
      </c>
      <c r="H200" s="661" t="s">
        <v>541</v>
      </c>
      <c r="I200" s="661" t="s">
        <v>1265</v>
      </c>
      <c r="J200" s="661" t="s">
        <v>1266</v>
      </c>
      <c r="K200" s="661" t="s">
        <v>1267</v>
      </c>
      <c r="L200" s="662">
        <v>152.84</v>
      </c>
      <c r="M200" s="662">
        <v>152.84</v>
      </c>
      <c r="N200" s="661">
        <v>1</v>
      </c>
      <c r="O200" s="744">
        <v>0.5</v>
      </c>
      <c r="P200" s="662">
        <v>152.84</v>
      </c>
      <c r="Q200" s="677">
        <v>1</v>
      </c>
      <c r="R200" s="661">
        <v>1</v>
      </c>
      <c r="S200" s="677">
        <v>1</v>
      </c>
      <c r="T200" s="744">
        <v>0.5</v>
      </c>
      <c r="U200" s="700">
        <v>1</v>
      </c>
    </row>
    <row r="201" spans="1:21" ht="14.4" customHeight="1" x14ac:dyDescent="0.3">
      <c r="A201" s="660">
        <v>22</v>
      </c>
      <c r="B201" s="661" t="s">
        <v>540</v>
      </c>
      <c r="C201" s="661" t="s">
        <v>937</v>
      </c>
      <c r="D201" s="742" t="s">
        <v>1400</v>
      </c>
      <c r="E201" s="743" t="s">
        <v>945</v>
      </c>
      <c r="F201" s="661" t="s">
        <v>934</v>
      </c>
      <c r="G201" s="661" t="s">
        <v>994</v>
      </c>
      <c r="H201" s="661" t="s">
        <v>541</v>
      </c>
      <c r="I201" s="661" t="s">
        <v>995</v>
      </c>
      <c r="J201" s="661" t="s">
        <v>996</v>
      </c>
      <c r="K201" s="661"/>
      <c r="L201" s="662">
        <v>0</v>
      </c>
      <c r="M201" s="662">
        <v>0</v>
      </c>
      <c r="N201" s="661">
        <v>10</v>
      </c>
      <c r="O201" s="744">
        <v>8</v>
      </c>
      <c r="P201" s="662">
        <v>0</v>
      </c>
      <c r="Q201" s="677"/>
      <c r="R201" s="661">
        <v>9</v>
      </c>
      <c r="S201" s="677">
        <v>0.9</v>
      </c>
      <c r="T201" s="744">
        <v>7</v>
      </c>
      <c r="U201" s="700">
        <v>0.875</v>
      </c>
    </row>
    <row r="202" spans="1:21" ht="14.4" customHeight="1" x14ac:dyDescent="0.3">
      <c r="A202" s="660">
        <v>22</v>
      </c>
      <c r="B202" s="661" t="s">
        <v>540</v>
      </c>
      <c r="C202" s="661" t="s">
        <v>937</v>
      </c>
      <c r="D202" s="742" t="s">
        <v>1400</v>
      </c>
      <c r="E202" s="743" t="s">
        <v>945</v>
      </c>
      <c r="F202" s="661" t="s">
        <v>934</v>
      </c>
      <c r="G202" s="661" t="s">
        <v>1268</v>
      </c>
      <c r="H202" s="661" t="s">
        <v>541</v>
      </c>
      <c r="I202" s="661" t="s">
        <v>1269</v>
      </c>
      <c r="J202" s="661" t="s">
        <v>1270</v>
      </c>
      <c r="K202" s="661" t="s">
        <v>1271</v>
      </c>
      <c r="L202" s="662">
        <v>13.89</v>
      </c>
      <c r="M202" s="662">
        <v>13.89</v>
      </c>
      <c r="N202" s="661">
        <v>1</v>
      </c>
      <c r="O202" s="744">
        <v>1</v>
      </c>
      <c r="P202" s="662"/>
      <c r="Q202" s="677">
        <v>0</v>
      </c>
      <c r="R202" s="661"/>
      <c r="S202" s="677">
        <v>0</v>
      </c>
      <c r="T202" s="744"/>
      <c r="U202" s="700">
        <v>0</v>
      </c>
    </row>
    <row r="203" spans="1:21" ht="14.4" customHeight="1" x14ac:dyDescent="0.3">
      <c r="A203" s="660">
        <v>22</v>
      </c>
      <c r="B203" s="661" t="s">
        <v>540</v>
      </c>
      <c r="C203" s="661" t="s">
        <v>937</v>
      </c>
      <c r="D203" s="742" t="s">
        <v>1400</v>
      </c>
      <c r="E203" s="743" t="s">
        <v>945</v>
      </c>
      <c r="F203" s="661" t="s">
        <v>934</v>
      </c>
      <c r="G203" s="661" t="s">
        <v>1272</v>
      </c>
      <c r="H203" s="661" t="s">
        <v>541</v>
      </c>
      <c r="I203" s="661" t="s">
        <v>1273</v>
      </c>
      <c r="J203" s="661" t="s">
        <v>1274</v>
      </c>
      <c r="K203" s="661" t="s">
        <v>1275</v>
      </c>
      <c r="L203" s="662">
        <v>36.97</v>
      </c>
      <c r="M203" s="662">
        <v>36.97</v>
      </c>
      <c r="N203" s="661">
        <v>1</v>
      </c>
      <c r="O203" s="744">
        <v>1</v>
      </c>
      <c r="P203" s="662"/>
      <c r="Q203" s="677">
        <v>0</v>
      </c>
      <c r="R203" s="661"/>
      <c r="S203" s="677">
        <v>0</v>
      </c>
      <c r="T203" s="744"/>
      <c r="U203" s="700">
        <v>0</v>
      </c>
    </row>
    <row r="204" spans="1:21" ht="14.4" customHeight="1" x14ac:dyDescent="0.3">
      <c r="A204" s="660">
        <v>22</v>
      </c>
      <c r="B204" s="661" t="s">
        <v>540</v>
      </c>
      <c r="C204" s="661" t="s">
        <v>937</v>
      </c>
      <c r="D204" s="742" t="s">
        <v>1400</v>
      </c>
      <c r="E204" s="743" t="s">
        <v>945</v>
      </c>
      <c r="F204" s="661" t="s">
        <v>934</v>
      </c>
      <c r="G204" s="661" t="s">
        <v>953</v>
      </c>
      <c r="H204" s="661" t="s">
        <v>685</v>
      </c>
      <c r="I204" s="661" t="s">
        <v>1100</v>
      </c>
      <c r="J204" s="661" t="s">
        <v>998</v>
      </c>
      <c r="K204" s="661" t="s">
        <v>1101</v>
      </c>
      <c r="L204" s="662">
        <v>0</v>
      </c>
      <c r="M204" s="662">
        <v>0</v>
      </c>
      <c r="N204" s="661">
        <v>2</v>
      </c>
      <c r="O204" s="744">
        <v>2</v>
      </c>
      <c r="P204" s="662">
        <v>0</v>
      </c>
      <c r="Q204" s="677"/>
      <c r="R204" s="661">
        <v>1</v>
      </c>
      <c r="S204" s="677">
        <v>0.5</v>
      </c>
      <c r="T204" s="744">
        <v>1</v>
      </c>
      <c r="U204" s="700">
        <v>0.5</v>
      </c>
    </row>
    <row r="205" spans="1:21" ht="14.4" customHeight="1" x14ac:dyDescent="0.3">
      <c r="A205" s="660">
        <v>22</v>
      </c>
      <c r="B205" s="661" t="s">
        <v>540</v>
      </c>
      <c r="C205" s="661" t="s">
        <v>937</v>
      </c>
      <c r="D205" s="742" t="s">
        <v>1400</v>
      </c>
      <c r="E205" s="743" t="s">
        <v>945</v>
      </c>
      <c r="F205" s="661" t="s">
        <v>934</v>
      </c>
      <c r="G205" s="661" t="s">
        <v>953</v>
      </c>
      <c r="H205" s="661" t="s">
        <v>685</v>
      </c>
      <c r="I205" s="661" t="s">
        <v>997</v>
      </c>
      <c r="J205" s="661" t="s">
        <v>998</v>
      </c>
      <c r="K205" s="661" t="s">
        <v>999</v>
      </c>
      <c r="L205" s="662">
        <v>69.55</v>
      </c>
      <c r="M205" s="662">
        <v>69.55</v>
      </c>
      <c r="N205" s="661">
        <v>1</v>
      </c>
      <c r="O205" s="744">
        <v>1</v>
      </c>
      <c r="P205" s="662"/>
      <c r="Q205" s="677">
        <v>0</v>
      </c>
      <c r="R205" s="661"/>
      <c r="S205" s="677">
        <v>0</v>
      </c>
      <c r="T205" s="744"/>
      <c r="U205" s="700">
        <v>0</v>
      </c>
    </row>
    <row r="206" spans="1:21" ht="14.4" customHeight="1" x14ac:dyDescent="0.3">
      <c r="A206" s="660">
        <v>22</v>
      </c>
      <c r="B206" s="661" t="s">
        <v>540</v>
      </c>
      <c r="C206" s="661" t="s">
        <v>937</v>
      </c>
      <c r="D206" s="742" t="s">
        <v>1400</v>
      </c>
      <c r="E206" s="743" t="s">
        <v>945</v>
      </c>
      <c r="F206" s="661" t="s">
        <v>934</v>
      </c>
      <c r="G206" s="661" t="s">
        <v>953</v>
      </c>
      <c r="H206" s="661" t="s">
        <v>685</v>
      </c>
      <c r="I206" s="661" t="s">
        <v>1102</v>
      </c>
      <c r="J206" s="661" t="s">
        <v>968</v>
      </c>
      <c r="K206" s="661" t="s">
        <v>1103</v>
      </c>
      <c r="L206" s="662">
        <v>0</v>
      </c>
      <c r="M206" s="662">
        <v>0</v>
      </c>
      <c r="N206" s="661">
        <v>4</v>
      </c>
      <c r="O206" s="744">
        <v>3.5</v>
      </c>
      <c r="P206" s="662">
        <v>0</v>
      </c>
      <c r="Q206" s="677"/>
      <c r="R206" s="661">
        <v>3</v>
      </c>
      <c r="S206" s="677">
        <v>0.75</v>
      </c>
      <c r="T206" s="744">
        <v>2.5</v>
      </c>
      <c r="U206" s="700">
        <v>0.7142857142857143</v>
      </c>
    </row>
    <row r="207" spans="1:21" ht="14.4" customHeight="1" x14ac:dyDescent="0.3">
      <c r="A207" s="660">
        <v>22</v>
      </c>
      <c r="B207" s="661" t="s">
        <v>540</v>
      </c>
      <c r="C207" s="661" t="s">
        <v>937</v>
      </c>
      <c r="D207" s="742" t="s">
        <v>1400</v>
      </c>
      <c r="E207" s="743" t="s">
        <v>945</v>
      </c>
      <c r="F207" s="661" t="s">
        <v>934</v>
      </c>
      <c r="G207" s="661" t="s">
        <v>953</v>
      </c>
      <c r="H207" s="661" t="s">
        <v>685</v>
      </c>
      <c r="I207" s="661" t="s">
        <v>967</v>
      </c>
      <c r="J207" s="661" t="s">
        <v>968</v>
      </c>
      <c r="K207" s="661" t="s">
        <v>969</v>
      </c>
      <c r="L207" s="662">
        <v>92.95</v>
      </c>
      <c r="M207" s="662">
        <v>92.95</v>
      </c>
      <c r="N207" s="661">
        <v>1</v>
      </c>
      <c r="O207" s="744">
        <v>0.5</v>
      </c>
      <c r="P207" s="662"/>
      <c r="Q207" s="677">
        <v>0</v>
      </c>
      <c r="R207" s="661"/>
      <c r="S207" s="677">
        <v>0</v>
      </c>
      <c r="T207" s="744"/>
      <c r="U207" s="700">
        <v>0</v>
      </c>
    </row>
    <row r="208" spans="1:21" ht="14.4" customHeight="1" x14ac:dyDescent="0.3">
      <c r="A208" s="660">
        <v>22</v>
      </c>
      <c r="B208" s="661" t="s">
        <v>540</v>
      </c>
      <c r="C208" s="661" t="s">
        <v>937</v>
      </c>
      <c r="D208" s="742" t="s">
        <v>1400</v>
      </c>
      <c r="E208" s="743" t="s">
        <v>945</v>
      </c>
      <c r="F208" s="661" t="s">
        <v>934</v>
      </c>
      <c r="G208" s="661" t="s">
        <v>953</v>
      </c>
      <c r="H208" s="661" t="s">
        <v>541</v>
      </c>
      <c r="I208" s="661" t="s">
        <v>1000</v>
      </c>
      <c r="J208" s="661" t="s">
        <v>1001</v>
      </c>
      <c r="K208" s="661" t="s">
        <v>1002</v>
      </c>
      <c r="L208" s="662">
        <v>0</v>
      </c>
      <c r="M208" s="662">
        <v>0</v>
      </c>
      <c r="N208" s="661">
        <v>5</v>
      </c>
      <c r="O208" s="744">
        <v>4</v>
      </c>
      <c r="P208" s="662">
        <v>0</v>
      </c>
      <c r="Q208" s="677"/>
      <c r="R208" s="661">
        <v>2</v>
      </c>
      <c r="S208" s="677">
        <v>0.4</v>
      </c>
      <c r="T208" s="744">
        <v>2</v>
      </c>
      <c r="U208" s="700">
        <v>0.5</v>
      </c>
    </row>
    <row r="209" spans="1:21" ht="14.4" customHeight="1" x14ac:dyDescent="0.3">
      <c r="A209" s="660">
        <v>22</v>
      </c>
      <c r="B209" s="661" t="s">
        <v>540</v>
      </c>
      <c r="C209" s="661" t="s">
        <v>937</v>
      </c>
      <c r="D209" s="742" t="s">
        <v>1400</v>
      </c>
      <c r="E209" s="743" t="s">
        <v>945</v>
      </c>
      <c r="F209" s="661" t="s">
        <v>934</v>
      </c>
      <c r="G209" s="661" t="s">
        <v>953</v>
      </c>
      <c r="H209" s="661" t="s">
        <v>541</v>
      </c>
      <c r="I209" s="661" t="s">
        <v>1015</v>
      </c>
      <c r="J209" s="661" t="s">
        <v>1001</v>
      </c>
      <c r="K209" s="661" t="s">
        <v>1016</v>
      </c>
      <c r="L209" s="662">
        <v>158.05000000000001</v>
      </c>
      <c r="M209" s="662">
        <v>158.05000000000001</v>
      </c>
      <c r="N209" s="661">
        <v>1</v>
      </c>
      <c r="O209" s="744">
        <v>1</v>
      </c>
      <c r="P209" s="662"/>
      <c r="Q209" s="677">
        <v>0</v>
      </c>
      <c r="R209" s="661"/>
      <c r="S209" s="677">
        <v>0</v>
      </c>
      <c r="T209" s="744"/>
      <c r="U209" s="700">
        <v>0</v>
      </c>
    </row>
    <row r="210" spans="1:21" ht="14.4" customHeight="1" x14ac:dyDescent="0.3">
      <c r="A210" s="660">
        <v>22</v>
      </c>
      <c r="B210" s="661" t="s">
        <v>540</v>
      </c>
      <c r="C210" s="661" t="s">
        <v>937</v>
      </c>
      <c r="D210" s="742" t="s">
        <v>1400</v>
      </c>
      <c r="E210" s="743" t="s">
        <v>945</v>
      </c>
      <c r="F210" s="661" t="s">
        <v>934</v>
      </c>
      <c r="G210" s="661" t="s">
        <v>953</v>
      </c>
      <c r="H210" s="661" t="s">
        <v>685</v>
      </c>
      <c r="I210" s="661" t="s">
        <v>970</v>
      </c>
      <c r="J210" s="661" t="s">
        <v>971</v>
      </c>
      <c r="K210" s="661" t="s">
        <v>972</v>
      </c>
      <c r="L210" s="662">
        <v>0</v>
      </c>
      <c r="M210" s="662">
        <v>0</v>
      </c>
      <c r="N210" s="661">
        <v>4</v>
      </c>
      <c r="O210" s="744">
        <v>4</v>
      </c>
      <c r="P210" s="662">
        <v>0</v>
      </c>
      <c r="Q210" s="677"/>
      <c r="R210" s="661">
        <v>2</v>
      </c>
      <c r="S210" s="677">
        <v>0.5</v>
      </c>
      <c r="T210" s="744">
        <v>2</v>
      </c>
      <c r="U210" s="700">
        <v>0.5</v>
      </c>
    </row>
    <row r="211" spans="1:21" ht="14.4" customHeight="1" x14ac:dyDescent="0.3">
      <c r="A211" s="660">
        <v>22</v>
      </c>
      <c r="B211" s="661" t="s">
        <v>540</v>
      </c>
      <c r="C211" s="661" t="s">
        <v>937</v>
      </c>
      <c r="D211" s="742" t="s">
        <v>1400</v>
      </c>
      <c r="E211" s="743" t="s">
        <v>945</v>
      </c>
      <c r="F211" s="661" t="s">
        <v>934</v>
      </c>
      <c r="G211" s="661" t="s">
        <v>953</v>
      </c>
      <c r="H211" s="661" t="s">
        <v>685</v>
      </c>
      <c r="I211" s="661" t="s">
        <v>1003</v>
      </c>
      <c r="J211" s="661" t="s">
        <v>971</v>
      </c>
      <c r="K211" s="661" t="s">
        <v>1004</v>
      </c>
      <c r="L211" s="662">
        <v>108.26</v>
      </c>
      <c r="M211" s="662">
        <v>649.56000000000006</v>
      </c>
      <c r="N211" s="661">
        <v>6</v>
      </c>
      <c r="O211" s="744">
        <v>5.5</v>
      </c>
      <c r="P211" s="662">
        <v>324.78000000000003</v>
      </c>
      <c r="Q211" s="677">
        <v>0.5</v>
      </c>
      <c r="R211" s="661">
        <v>3</v>
      </c>
      <c r="S211" s="677">
        <v>0.5</v>
      </c>
      <c r="T211" s="744">
        <v>2.5</v>
      </c>
      <c r="U211" s="700">
        <v>0.45454545454545453</v>
      </c>
    </row>
    <row r="212" spans="1:21" ht="14.4" customHeight="1" x14ac:dyDescent="0.3">
      <c r="A212" s="660">
        <v>22</v>
      </c>
      <c r="B212" s="661" t="s">
        <v>540</v>
      </c>
      <c r="C212" s="661" t="s">
        <v>937</v>
      </c>
      <c r="D212" s="742" t="s">
        <v>1400</v>
      </c>
      <c r="E212" s="743" t="s">
        <v>945</v>
      </c>
      <c r="F212" s="661" t="s">
        <v>934</v>
      </c>
      <c r="G212" s="661" t="s">
        <v>953</v>
      </c>
      <c r="H212" s="661" t="s">
        <v>541</v>
      </c>
      <c r="I212" s="661" t="s">
        <v>1104</v>
      </c>
      <c r="J212" s="661" t="s">
        <v>1105</v>
      </c>
      <c r="K212" s="661" t="s">
        <v>980</v>
      </c>
      <c r="L212" s="662">
        <v>82.99</v>
      </c>
      <c r="M212" s="662">
        <v>1244.8499999999999</v>
      </c>
      <c r="N212" s="661">
        <v>15</v>
      </c>
      <c r="O212" s="744">
        <v>9</v>
      </c>
      <c r="P212" s="662">
        <v>580.92999999999995</v>
      </c>
      <c r="Q212" s="677">
        <v>0.46666666666666667</v>
      </c>
      <c r="R212" s="661">
        <v>7</v>
      </c>
      <c r="S212" s="677">
        <v>0.46666666666666667</v>
      </c>
      <c r="T212" s="744">
        <v>5</v>
      </c>
      <c r="U212" s="700">
        <v>0.55555555555555558</v>
      </c>
    </row>
    <row r="213" spans="1:21" ht="14.4" customHeight="1" x14ac:dyDescent="0.3">
      <c r="A213" s="660">
        <v>22</v>
      </c>
      <c r="B213" s="661" t="s">
        <v>540</v>
      </c>
      <c r="C213" s="661" t="s">
        <v>937</v>
      </c>
      <c r="D213" s="742" t="s">
        <v>1400</v>
      </c>
      <c r="E213" s="743" t="s">
        <v>945</v>
      </c>
      <c r="F213" s="661" t="s">
        <v>934</v>
      </c>
      <c r="G213" s="661" t="s">
        <v>953</v>
      </c>
      <c r="H213" s="661" t="s">
        <v>541</v>
      </c>
      <c r="I213" s="661" t="s">
        <v>1104</v>
      </c>
      <c r="J213" s="661" t="s">
        <v>1105</v>
      </c>
      <c r="K213" s="661" t="s">
        <v>980</v>
      </c>
      <c r="L213" s="662">
        <v>79.03</v>
      </c>
      <c r="M213" s="662">
        <v>237.09</v>
      </c>
      <c r="N213" s="661">
        <v>3</v>
      </c>
      <c r="O213" s="744">
        <v>2</v>
      </c>
      <c r="P213" s="662"/>
      <c r="Q213" s="677">
        <v>0</v>
      </c>
      <c r="R213" s="661"/>
      <c r="S213" s="677">
        <v>0</v>
      </c>
      <c r="T213" s="744"/>
      <c r="U213" s="700">
        <v>0</v>
      </c>
    </row>
    <row r="214" spans="1:21" ht="14.4" customHeight="1" x14ac:dyDescent="0.3">
      <c r="A214" s="660">
        <v>22</v>
      </c>
      <c r="B214" s="661" t="s">
        <v>540</v>
      </c>
      <c r="C214" s="661" t="s">
        <v>937</v>
      </c>
      <c r="D214" s="742" t="s">
        <v>1400</v>
      </c>
      <c r="E214" s="743" t="s">
        <v>945</v>
      </c>
      <c r="F214" s="661" t="s">
        <v>934</v>
      </c>
      <c r="G214" s="661" t="s">
        <v>953</v>
      </c>
      <c r="H214" s="661" t="s">
        <v>685</v>
      </c>
      <c r="I214" s="661" t="s">
        <v>712</v>
      </c>
      <c r="J214" s="661" t="s">
        <v>713</v>
      </c>
      <c r="K214" s="661" t="s">
        <v>714</v>
      </c>
      <c r="L214" s="662">
        <v>98.78</v>
      </c>
      <c r="M214" s="662">
        <v>1185.3599999999999</v>
      </c>
      <c r="N214" s="661">
        <v>12</v>
      </c>
      <c r="O214" s="744">
        <v>11.5</v>
      </c>
      <c r="P214" s="662">
        <v>296.34000000000003</v>
      </c>
      <c r="Q214" s="677">
        <v>0.25000000000000006</v>
      </c>
      <c r="R214" s="661">
        <v>3</v>
      </c>
      <c r="S214" s="677">
        <v>0.25</v>
      </c>
      <c r="T214" s="744">
        <v>2.5</v>
      </c>
      <c r="U214" s="700">
        <v>0.21739130434782608</v>
      </c>
    </row>
    <row r="215" spans="1:21" ht="14.4" customHeight="1" x14ac:dyDescent="0.3">
      <c r="A215" s="660">
        <v>22</v>
      </c>
      <c r="B215" s="661" t="s">
        <v>540</v>
      </c>
      <c r="C215" s="661" t="s">
        <v>937</v>
      </c>
      <c r="D215" s="742" t="s">
        <v>1400</v>
      </c>
      <c r="E215" s="743" t="s">
        <v>945</v>
      </c>
      <c r="F215" s="661" t="s">
        <v>934</v>
      </c>
      <c r="G215" s="661" t="s">
        <v>953</v>
      </c>
      <c r="H215" s="661" t="s">
        <v>685</v>
      </c>
      <c r="I215" s="661" t="s">
        <v>1007</v>
      </c>
      <c r="J215" s="661" t="s">
        <v>1008</v>
      </c>
      <c r="K215" s="661" t="s">
        <v>1009</v>
      </c>
      <c r="L215" s="662">
        <v>62.24</v>
      </c>
      <c r="M215" s="662">
        <v>186.72</v>
      </c>
      <c r="N215" s="661">
        <v>3</v>
      </c>
      <c r="O215" s="744">
        <v>2</v>
      </c>
      <c r="P215" s="662">
        <v>124.48</v>
      </c>
      <c r="Q215" s="677">
        <v>0.66666666666666674</v>
      </c>
      <c r="R215" s="661">
        <v>2</v>
      </c>
      <c r="S215" s="677">
        <v>0.66666666666666663</v>
      </c>
      <c r="T215" s="744">
        <v>1</v>
      </c>
      <c r="U215" s="700">
        <v>0.5</v>
      </c>
    </row>
    <row r="216" spans="1:21" ht="14.4" customHeight="1" x14ac:dyDescent="0.3">
      <c r="A216" s="660">
        <v>22</v>
      </c>
      <c r="B216" s="661" t="s">
        <v>540</v>
      </c>
      <c r="C216" s="661" t="s">
        <v>937</v>
      </c>
      <c r="D216" s="742" t="s">
        <v>1400</v>
      </c>
      <c r="E216" s="743" t="s">
        <v>945</v>
      </c>
      <c r="F216" s="661" t="s">
        <v>934</v>
      </c>
      <c r="G216" s="661" t="s">
        <v>953</v>
      </c>
      <c r="H216" s="661" t="s">
        <v>685</v>
      </c>
      <c r="I216" s="661" t="s">
        <v>954</v>
      </c>
      <c r="J216" s="661" t="s">
        <v>713</v>
      </c>
      <c r="K216" s="661" t="s">
        <v>714</v>
      </c>
      <c r="L216" s="662">
        <v>103.74</v>
      </c>
      <c r="M216" s="662">
        <v>1763.58</v>
      </c>
      <c r="N216" s="661">
        <v>17</v>
      </c>
      <c r="O216" s="744">
        <v>16.5</v>
      </c>
      <c r="P216" s="662">
        <v>414.96</v>
      </c>
      <c r="Q216" s="677">
        <v>0.23529411764705882</v>
      </c>
      <c r="R216" s="661">
        <v>4</v>
      </c>
      <c r="S216" s="677">
        <v>0.23529411764705882</v>
      </c>
      <c r="T216" s="744">
        <v>4</v>
      </c>
      <c r="U216" s="700">
        <v>0.24242424242424243</v>
      </c>
    </row>
    <row r="217" spans="1:21" ht="14.4" customHeight="1" x14ac:dyDescent="0.3">
      <c r="A217" s="660">
        <v>22</v>
      </c>
      <c r="B217" s="661" t="s">
        <v>540</v>
      </c>
      <c r="C217" s="661" t="s">
        <v>937</v>
      </c>
      <c r="D217" s="742" t="s">
        <v>1400</v>
      </c>
      <c r="E217" s="743" t="s">
        <v>945</v>
      </c>
      <c r="F217" s="661" t="s">
        <v>934</v>
      </c>
      <c r="G217" s="661" t="s">
        <v>953</v>
      </c>
      <c r="H217" s="661" t="s">
        <v>685</v>
      </c>
      <c r="I217" s="661" t="s">
        <v>973</v>
      </c>
      <c r="J217" s="661" t="s">
        <v>974</v>
      </c>
      <c r="K217" s="661" t="s">
        <v>975</v>
      </c>
      <c r="L217" s="662">
        <v>62.24</v>
      </c>
      <c r="M217" s="662">
        <v>62.24</v>
      </c>
      <c r="N217" s="661">
        <v>1</v>
      </c>
      <c r="O217" s="744">
        <v>0.5</v>
      </c>
      <c r="P217" s="662"/>
      <c r="Q217" s="677">
        <v>0</v>
      </c>
      <c r="R217" s="661"/>
      <c r="S217" s="677">
        <v>0</v>
      </c>
      <c r="T217" s="744"/>
      <c r="U217" s="700">
        <v>0</v>
      </c>
    </row>
    <row r="218" spans="1:21" ht="14.4" customHeight="1" x14ac:dyDescent="0.3">
      <c r="A218" s="660">
        <v>22</v>
      </c>
      <c r="B218" s="661" t="s">
        <v>540</v>
      </c>
      <c r="C218" s="661" t="s">
        <v>937</v>
      </c>
      <c r="D218" s="742" t="s">
        <v>1400</v>
      </c>
      <c r="E218" s="743" t="s">
        <v>945</v>
      </c>
      <c r="F218" s="661" t="s">
        <v>934</v>
      </c>
      <c r="G218" s="661" t="s">
        <v>953</v>
      </c>
      <c r="H218" s="661" t="s">
        <v>685</v>
      </c>
      <c r="I218" s="661" t="s">
        <v>973</v>
      </c>
      <c r="J218" s="661" t="s">
        <v>974</v>
      </c>
      <c r="K218" s="661" t="s">
        <v>975</v>
      </c>
      <c r="L218" s="662">
        <v>59.27</v>
      </c>
      <c r="M218" s="662">
        <v>59.27</v>
      </c>
      <c r="N218" s="661">
        <v>1</v>
      </c>
      <c r="O218" s="744">
        <v>1</v>
      </c>
      <c r="P218" s="662"/>
      <c r="Q218" s="677">
        <v>0</v>
      </c>
      <c r="R218" s="661"/>
      <c r="S218" s="677">
        <v>0</v>
      </c>
      <c r="T218" s="744"/>
      <c r="U218" s="700">
        <v>0</v>
      </c>
    </row>
    <row r="219" spans="1:21" ht="14.4" customHeight="1" x14ac:dyDescent="0.3">
      <c r="A219" s="660">
        <v>22</v>
      </c>
      <c r="B219" s="661" t="s">
        <v>540</v>
      </c>
      <c r="C219" s="661" t="s">
        <v>937</v>
      </c>
      <c r="D219" s="742" t="s">
        <v>1400</v>
      </c>
      <c r="E219" s="743" t="s">
        <v>945</v>
      </c>
      <c r="F219" s="661" t="s">
        <v>934</v>
      </c>
      <c r="G219" s="661" t="s">
        <v>953</v>
      </c>
      <c r="H219" s="661" t="s">
        <v>541</v>
      </c>
      <c r="I219" s="661" t="s">
        <v>1010</v>
      </c>
      <c r="J219" s="661" t="s">
        <v>1011</v>
      </c>
      <c r="K219" s="661" t="s">
        <v>1012</v>
      </c>
      <c r="L219" s="662">
        <v>103.74</v>
      </c>
      <c r="M219" s="662">
        <v>103.74</v>
      </c>
      <c r="N219" s="661">
        <v>1</v>
      </c>
      <c r="O219" s="744">
        <v>1</v>
      </c>
      <c r="P219" s="662"/>
      <c r="Q219" s="677">
        <v>0</v>
      </c>
      <c r="R219" s="661"/>
      <c r="S219" s="677">
        <v>0</v>
      </c>
      <c r="T219" s="744"/>
      <c r="U219" s="700">
        <v>0</v>
      </c>
    </row>
    <row r="220" spans="1:21" ht="14.4" customHeight="1" x14ac:dyDescent="0.3">
      <c r="A220" s="660">
        <v>22</v>
      </c>
      <c r="B220" s="661" t="s">
        <v>540</v>
      </c>
      <c r="C220" s="661" t="s">
        <v>937</v>
      </c>
      <c r="D220" s="742" t="s">
        <v>1400</v>
      </c>
      <c r="E220" s="743" t="s">
        <v>945</v>
      </c>
      <c r="F220" s="661" t="s">
        <v>934</v>
      </c>
      <c r="G220" s="661" t="s">
        <v>953</v>
      </c>
      <c r="H220" s="661" t="s">
        <v>541</v>
      </c>
      <c r="I220" s="661" t="s">
        <v>1010</v>
      </c>
      <c r="J220" s="661" t="s">
        <v>1011</v>
      </c>
      <c r="K220" s="661" t="s">
        <v>1012</v>
      </c>
      <c r="L220" s="662">
        <v>98.78</v>
      </c>
      <c r="M220" s="662">
        <v>98.78</v>
      </c>
      <c r="N220" s="661">
        <v>1</v>
      </c>
      <c r="O220" s="744">
        <v>1</v>
      </c>
      <c r="P220" s="662">
        <v>98.78</v>
      </c>
      <c r="Q220" s="677">
        <v>1</v>
      </c>
      <c r="R220" s="661">
        <v>1</v>
      </c>
      <c r="S220" s="677">
        <v>1</v>
      </c>
      <c r="T220" s="744">
        <v>1</v>
      </c>
      <c r="U220" s="700">
        <v>1</v>
      </c>
    </row>
    <row r="221" spans="1:21" ht="14.4" customHeight="1" x14ac:dyDescent="0.3">
      <c r="A221" s="660">
        <v>22</v>
      </c>
      <c r="B221" s="661" t="s">
        <v>540</v>
      </c>
      <c r="C221" s="661" t="s">
        <v>937</v>
      </c>
      <c r="D221" s="742" t="s">
        <v>1400</v>
      </c>
      <c r="E221" s="743" t="s">
        <v>945</v>
      </c>
      <c r="F221" s="661" t="s">
        <v>934</v>
      </c>
      <c r="G221" s="661" t="s">
        <v>953</v>
      </c>
      <c r="H221" s="661" t="s">
        <v>685</v>
      </c>
      <c r="I221" s="661" t="s">
        <v>955</v>
      </c>
      <c r="J221" s="661" t="s">
        <v>956</v>
      </c>
      <c r="K221" s="661" t="s">
        <v>957</v>
      </c>
      <c r="L221" s="662">
        <v>124.49</v>
      </c>
      <c r="M221" s="662">
        <v>7593.889999999994</v>
      </c>
      <c r="N221" s="661">
        <v>61</v>
      </c>
      <c r="O221" s="744">
        <v>48.5</v>
      </c>
      <c r="P221" s="662">
        <v>1493.8799999999999</v>
      </c>
      <c r="Q221" s="677">
        <v>0.19672131147540997</v>
      </c>
      <c r="R221" s="661">
        <v>12</v>
      </c>
      <c r="S221" s="677">
        <v>0.19672131147540983</v>
      </c>
      <c r="T221" s="744">
        <v>10</v>
      </c>
      <c r="U221" s="700">
        <v>0.20618556701030927</v>
      </c>
    </row>
    <row r="222" spans="1:21" ht="14.4" customHeight="1" x14ac:dyDescent="0.3">
      <c r="A222" s="660">
        <v>22</v>
      </c>
      <c r="B222" s="661" t="s">
        <v>540</v>
      </c>
      <c r="C222" s="661" t="s">
        <v>937</v>
      </c>
      <c r="D222" s="742" t="s">
        <v>1400</v>
      </c>
      <c r="E222" s="743" t="s">
        <v>945</v>
      </c>
      <c r="F222" s="661" t="s">
        <v>934</v>
      </c>
      <c r="G222" s="661" t="s">
        <v>953</v>
      </c>
      <c r="H222" s="661" t="s">
        <v>685</v>
      </c>
      <c r="I222" s="661" t="s">
        <v>955</v>
      </c>
      <c r="J222" s="661" t="s">
        <v>956</v>
      </c>
      <c r="K222" s="661" t="s">
        <v>957</v>
      </c>
      <c r="L222" s="662">
        <v>118.54</v>
      </c>
      <c r="M222" s="662">
        <v>1303.94</v>
      </c>
      <c r="N222" s="661">
        <v>11</v>
      </c>
      <c r="O222" s="744">
        <v>9</v>
      </c>
      <c r="P222" s="662">
        <v>355.62</v>
      </c>
      <c r="Q222" s="677">
        <v>0.27272727272727271</v>
      </c>
      <c r="R222" s="661">
        <v>3</v>
      </c>
      <c r="S222" s="677">
        <v>0.27272727272727271</v>
      </c>
      <c r="T222" s="744">
        <v>2.5</v>
      </c>
      <c r="U222" s="700">
        <v>0.27777777777777779</v>
      </c>
    </row>
    <row r="223" spans="1:21" ht="14.4" customHeight="1" x14ac:dyDescent="0.3">
      <c r="A223" s="660">
        <v>22</v>
      </c>
      <c r="B223" s="661" t="s">
        <v>540</v>
      </c>
      <c r="C223" s="661" t="s">
        <v>937</v>
      </c>
      <c r="D223" s="742" t="s">
        <v>1400</v>
      </c>
      <c r="E223" s="743" t="s">
        <v>945</v>
      </c>
      <c r="F223" s="661" t="s">
        <v>934</v>
      </c>
      <c r="G223" s="661" t="s">
        <v>953</v>
      </c>
      <c r="H223" s="661" t="s">
        <v>685</v>
      </c>
      <c r="I223" s="661" t="s">
        <v>1109</v>
      </c>
      <c r="J223" s="661" t="s">
        <v>710</v>
      </c>
      <c r="K223" s="661" t="s">
        <v>1110</v>
      </c>
      <c r="L223" s="662">
        <v>48.37</v>
      </c>
      <c r="M223" s="662">
        <v>96.74</v>
      </c>
      <c r="N223" s="661">
        <v>2</v>
      </c>
      <c r="O223" s="744">
        <v>1.5</v>
      </c>
      <c r="P223" s="662"/>
      <c r="Q223" s="677">
        <v>0</v>
      </c>
      <c r="R223" s="661"/>
      <c r="S223" s="677">
        <v>0</v>
      </c>
      <c r="T223" s="744"/>
      <c r="U223" s="700">
        <v>0</v>
      </c>
    </row>
    <row r="224" spans="1:21" ht="14.4" customHeight="1" x14ac:dyDescent="0.3">
      <c r="A224" s="660">
        <v>22</v>
      </c>
      <c r="B224" s="661" t="s">
        <v>540</v>
      </c>
      <c r="C224" s="661" t="s">
        <v>937</v>
      </c>
      <c r="D224" s="742" t="s">
        <v>1400</v>
      </c>
      <c r="E224" s="743" t="s">
        <v>945</v>
      </c>
      <c r="F224" s="661" t="s">
        <v>934</v>
      </c>
      <c r="G224" s="661" t="s">
        <v>953</v>
      </c>
      <c r="H224" s="661" t="s">
        <v>685</v>
      </c>
      <c r="I224" s="661" t="s">
        <v>691</v>
      </c>
      <c r="J224" s="661" t="s">
        <v>692</v>
      </c>
      <c r="K224" s="661" t="s">
        <v>913</v>
      </c>
      <c r="L224" s="662">
        <v>82.99</v>
      </c>
      <c r="M224" s="662">
        <v>6224.2499999999955</v>
      </c>
      <c r="N224" s="661">
        <v>75</v>
      </c>
      <c r="O224" s="744">
        <v>52</v>
      </c>
      <c r="P224" s="662">
        <v>1825.78</v>
      </c>
      <c r="Q224" s="677">
        <v>0.29333333333333356</v>
      </c>
      <c r="R224" s="661">
        <v>22</v>
      </c>
      <c r="S224" s="677">
        <v>0.29333333333333333</v>
      </c>
      <c r="T224" s="744">
        <v>17.5</v>
      </c>
      <c r="U224" s="700">
        <v>0.33653846153846156</v>
      </c>
    </row>
    <row r="225" spans="1:21" ht="14.4" customHeight="1" x14ac:dyDescent="0.3">
      <c r="A225" s="660">
        <v>22</v>
      </c>
      <c r="B225" s="661" t="s">
        <v>540</v>
      </c>
      <c r="C225" s="661" t="s">
        <v>937</v>
      </c>
      <c r="D225" s="742" t="s">
        <v>1400</v>
      </c>
      <c r="E225" s="743" t="s">
        <v>945</v>
      </c>
      <c r="F225" s="661" t="s">
        <v>934</v>
      </c>
      <c r="G225" s="661" t="s">
        <v>953</v>
      </c>
      <c r="H225" s="661" t="s">
        <v>685</v>
      </c>
      <c r="I225" s="661" t="s">
        <v>691</v>
      </c>
      <c r="J225" s="661" t="s">
        <v>692</v>
      </c>
      <c r="K225" s="661" t="s">
        <v>913</v>
      </c>
      <c r="L225" s="662">
        <v>79.03</v>
      </c>
      <c r="M225" s="662">
        <v>1343.5099999999998</v>
      </c>
      <c r="N225" s="661">
        <v>17</v>
      </c>
      <c r="O225" s="744">
        <v>12</v>
      </c>
      <c r="P225" s="662">
        <v>395.15</v>
      </c>
      <c r="Q225" s="677">
        <v>0.29411764705882354</v>
      </c>
      <c r="R225" s="661">
        <v>5</v>
      </c>
      <c r="S225" s="677">
        <v>0.29411764705882354</v>
      </c>
      <c r="T225" s="744">
        <v>3.5</v>
      </c>
      <c r="U225" s="700">
        <v>0.29166666666666669</v>
      </c>
    </row>
    <row r="226" spans="1:21" ht="14.4" customHeight="1" x14ac:dyDescent="0.3">
      <c r="A226" s="660">
        <v>22</v>
      </c>
      <c r="B226" s="661" t="s">
        <v>540</v>
      </c>
      <c r="C226" s="661" t="s">
        <v>937</v>
      </c>
      <c r="D226" s="742" t="s">
        <v>1400</v>
      </c>
      <c r="E226" s="743" t="s">
        <v>945</v>
      </c>
      <c r="F226" s="661" t="s">
        <v>934</v>
      </c>
      <c r="G226" s="661" t="s">
        <v>953</v>
      </c>
      <c r="H226" s="661" t="s">
        <v>685</v>
      </c>
      <c r="I226" s="661" t="s">
        <v>702</v>
      </c>
      <c r="J226" s="661" t="s">
        <v>914</v>
      </c>
      <c r="K226" s="661" t="s">
        <v>915</v>
      </c>
      <c r="L226" s="662">
        <v>48.37</v>
      </c>
      <c r="M226" s="662">
        <v>145.10999999999999</v>
      </c>
      <c r="N226" s="661">
        <v>3</v>
      </c>
      <c r="O226" s="744">
        <v>1.5</v>
      </c>
      <c r="P226" s="662"/>
      <c r="Q226" s="677">
        <v>0</v>
      </c>
      <c r="R226" s="661"/>
      <c r="S226" s="677">
        <v>0</v>
      </c>
      <c r="T226" s="744"/>
      <c r="U226" s="700">
        <v>0</v>
      </c>
    </row>
    <row r="227" spans="1:21" ht="14.4" customHeight="1" x14ac:dyDescent="0.3">
      <c r="A227" s="660">
        <v>22</v>
      </c>
      <c r="B227" s="661" t="s">
        <v>540</v>
      </c>
      <c r="C227" s="661" t="s">
        <v>937</v>
      </c>
      <c r="D227" s="742" t="s">
        <v>1400</v>
      </c>
      <c r="E227" s="743" t="s">
        <v>945</v>
      </c>
      <c r="F227" s="661" t="s">
        <v>934</v>
      </c>
      <c r="G227" s="661" t="s">
        <v>953</v>
      </c>
      <c r="H227" s="661" t="s">
        <v>685</v>
      </c>
      <c r="I227" s="661" t="s">
        <v>976</v>
      </c>
      <c r="J227" s="661" t="s">
        <v>977</v>
      </c>
      <c r="K227" s="661" t="s">
        <v>957</v>
      </c>
      <c r="L227" s="662">
        <v>124.49</v>
      </c>
      <c r="M227" s="662">
        <v>1493.8799999999999</v>
      </c>
      <c r="N227" s="661">
        <v>12</v>
      </c>
      <c r="O227" s="744">
        <v>9.5</v>
      </c>
      <c r="P227" s="662">
        <v>746.93999999999994</v>
      </c>
      <c r="Q227" s="677">
        <v>0.5</v>
      </c>
      <c r="R227" s="661">
        <v>6</v>
      </c>
      <c r="S227" s="677">
        <v>0.5</v>
      </c>
      <c r="T227" s="744">
        <v>4.5</v>
      </c>
      <c r="U227" s="700">
        <v>0.47368421052631576</v>
      </c>
    </row>
    <row r="228" spans="1:21" ht="14.4" customHeight="1" x14ac:dyDescent="0.3">
      <c r="A228" s="660">
        <v>22</v>
      </c>
      <c r="B228" s="661" t="s">
        <v>540</v>
      </c>
      <c r="C228" s="661" t="s">
        <v>937</v>
      </c>
      <c r="D228" s="742" t="s">
        <v>1400</v>
      </c>
      <c r="E228" s="743" t="s">
        <v>945</v>
      </c>
      <c r="F228" s="661" t="s">
        <v>934</v>
      </c>
      <c r="G228" s="661" t="s">
        <v>953</v>
      </c>
      <c r="H228" s="661" t="s">
        <v>685</v>
      </c>
      <c r="I228" s="661" t="s">
        <v>976</v>
      </c>
      <c r="J228" s="661" t="s">
        <v>977</v>
      </c>
      <c r="K228" s="661" t="s">
        <v>957</v>
      </c>
      <c r="L228" s="662">
        <v>118.54</v>
      </c>
      <c r="M228" s="662">
        <v>592.70000000000005</v>
      </c>
      <c r="N228" s="661">
        <v>5</v>
      </c>
      <c r="O228" s="744">
        <v>4</v>
      </c>
      <c r="P228" s="662">
        <v>355.62</v>
      </c>
      <c r="Q228" s="677">
        <v>0.6</v>
      </c>
      <c r="R228" s="661">
        <v>3</v>
      </c>
      <c r="S228" s="677">
        <v>0.6</v>
      </c>
      <c r="T228" s="744">
        <v>3</v>
      </c>
      <c r="U228" s="700">
        <v>0.75</v>
      </c>
    </row>
    <row r="229" spans="1:21" ht="14.4" customHeight="1" x14ac:dyDescent="0.3">
      <c r="A229" s="660">
        <v>22</v>
      </c>
      <c r="B229" s="661" t="s">
        <v>540</v>
      </c>
      <c r="C229" s="661" t="s">
        <v>937</v>
      </c>
      <c r="D229" s="742" t="s">
        <v>1400</v>
      </c>
      <c r="E229" s="743" t="s">
        <v>945</v>
      </c>
      <c r="F229" s="661" t="s">
        <v>934</v>
      </c>
      <c r="G229" s="661" t="s">
        <v>953</v>
      </c>
      <c r="H229" s="661" t="s">
        <v>541</v>
      </c>
      <c r="I229" s="661" t="s">
        <v>978</v>
      </c>
      <c r="J229" s="661" t="s">
        <v>979</v>
      </c>
      <c r="K229" s="661" t="s">
        <v>980</v>
      </c>
      <c r="L229" s="662">
        <v>82.99</v>
      </c>
      <c r="M229" s="662">
        <v>580.92999999999995</v>
      </c>
      <c r="N229" s="661">
        <v>7</v>
      </c>
      <c r="O229" s="744">
        <v>4.5</v>
      </c>
      <c r="P229" s="662">
        <v>82.99</v>
      </c>
      <c r="Q229" s="677">
        <v>0.14285714285714285</v>
      </c>
      <c r="R229" s="661">
        <v>1</v>
      </c>
      <c r="S229" s="677">
        <v>0.14285714285714285</v>
      </c>
      <c r="T229" s="744">
        <v>0.5</v>
      </c>
      <c r="U229" s="700">
        <v>0.1111111111111111</v>
      </c>
    </row>
    <row r="230" spans="1:21" ht="14.4" customHeight="1" x14ac:dyDescent="0.3">
      <c r="A230" s="660">
        <v>22</v>
      </c>
      <c r="B230" s="661" t="s">
        <v>540</v>
      </c>
      <c r="C230" s="661" t="s">
        <v>937</v>
      </c>
      <c r="D230" s="742" t="s">
        <v>1400</v>
      </c>
      <c r="E230" s="743" t="s">
        <v>945</v>
      </c>
      <c r="F230" s="661" t="s">
        <v>934</v>
      </c>
      <c r="G230" s="661" t="s">
        <v>953</v>
      </c>
      <c r="H230" s="661" t="s">
        <v>541</v>
      </c>
      <c r="I230" s="661" t="s">
        <v>978</v>
      </c>
      <c r="J230" s="661" t="s">
        <v>979</v>
      </c>
      <c r="K230" s="661" t="s">
        <v>980</v>
      </c>
      <c r="L230" s="662">
        <v>79.03</v>
      </c>
      <c r="M230" s="662">
        <v>79.03</v>
      </c>
      <c r="N230" s="661">
        <v>1</v>
      </c>
      <c r="O230" s="744">
        <v>0.5</v>
      </c>
      <c r="P230" s="662">
        <v>79.03</v>
      </c>
      <c r="Q230" s="677">
        <v>1</v>
      </c>
      <c r="R230" s="661">
        <v>1</v>
      </c>
      <c r="S230" s="677">
        <v>1</v>
      </c>
      <c r="T230" s="744">
        <v>0.5</v>
      </c>
      <c r="U230" s="700">
        <v>1</v>
      </c>
    </row>
    <row r="231" spans="1:21" ht="14.4" customHeight="1" x14ac:dyDescent="0.3">
      <c r="A231" s="660">
        <v>22</v>
      </c>
      <c r="B231" s="661" t="s">
        <v>540</v>
      </c>
      <c r="C231" s="661" t="s">
        <v>937</v>
      </c>
      <c r="D231" s="742" t="s">
        <v>1400</v>
      </c>
      <c r="E231" s="743" t="s">
        <v>945</v>
      </c>
      <c r="F231" s="661" t="s">
        <v>934</v>
      </c>
      <c r="G231" s="661" t="s">
        <v>1276</v>
      </c>
      <c r="H231" s="661" t="s">
        <v>541</v>
      </c>
      <c r="I231" s="661" t="s">
        <v>1277</v>
      </c>
      <c r="J231" s="661" t="s">
        <v>1278</v>
      </c>
      <c r="K231" s="661" t="s">
        <v>1279</v>
      </c>
      <c r="L231" s="662">
        <v>181.67</v>
      </c>
      <c r="M231" s="662">
        <v>363.34</v>
      </c>
      <c r="N231" s="661">
        <v>2</v>
      </c>
      <c r="O231" s="744">
        <v>1</v>
      </c>
      <c r="P231" s="662">
        <v>363.34</v>
      </c>
      <c r="Q231" s="677">
        <v>1</v>
      </c>
      <c r="R231" s="661">
        <v>2</v>
      </c>
      <c r="S231" s="677">
        <v>1</v>
      </c>
      <c r="T231" s="744">
        <v>1</v>
      </c>
      <c r="U231" s="700">
        <v>1</v>
      </c>
    </row>
    <row r="232" spans="1:21" ht="14.4" customHeight="1" x14ac:dyDescent="0.3">
      <c r="A232" s="660">
        <v>22</v>
      </c>
      <c r="B232" s="661" t="s">
        <v>540</v>
      </c>
      <c r="C232" s="661" t="s">
        <v>937</v>
      </c>
      <c r="D232" s="742" t="s">
        <v>1400</v>
      </c>
      <c r="E232" s="743" t="s">
        <v>945</v>
      </c>
      <c r="F232" s="661" t="s">
        <v>934</v>
      </c>
      <c r="G232" s="661" t="s">
        <v>1280</v>
      </c>
      <c r="H232" s="661" t="s">
        <v>541</v>
      </c>
      <c r="I232" s="661" t="s">
        <v>1281</v>
      </c>
      <c r="J232" s="661" t="s">
        <v>1282</v>
      </c>
      <c r="K232" s="661" t="s">
        <v>1283</v>
      </c>
      <c r="L232" s="662">
        <v>38.56</v>
      </c>
      <c r="M232" s="662">
        <v>115.68</v>
      </c>
      <c r="N232" s="661">
        <v>3</v>
      </c>
      <c r="O232" s="744">
        <v>1</v>
      </c>
      <c r="P232" s="662">
        <v>115.68</v>
      </c>
      <c r="Q232" s="677">
        <v>1</v>
      </c>
      <c r="R232" s="661">
        <v>3</v>
      </c>
      <c r="S232" s="677">
        <v>1</v>
      </c>
      <c r="T232" s="744">
        <v>1</v>
      </c>
      <c r="U232" s="700">
        <v>1</v>
      </c>
    </row>
    <row r="233" spans="1:21" ht="14.4" customHeight="1" x14ac:dyDescent="0.3">
      <c r="A233" s="660">
        <v>22</v>
      </c>
      <c r="B233" s="661" t="s">
        <v>540</v>
      </c>
      <c r="C233" s="661" t="s">
        <v>937</v>
      </c>
      <c r="D233" s="742" t="s">
        <v>1400</v>
      </c>
      <c r="E233" s="743" t="s">
        <v>945</v>
      </c>
      <c r="F233" s="661" t="s">
        <v>934</v>
      </c>
      <c r="G233" s="661" t="s">
        <v>1126</v>
      </c>
      <c r="H233" s="661" t="s">
        <v>541</v>
      </c>
      <c r="I233" s="661" t="s">
        <v>1127</v>
      </c>
      <c r="J233" s="661" t="s">
        <v>1128</v>
      </c>
      <c r="K233" s="661" t="s">
        <v>1129</v>
      </c>
      <c r="L233" s="662">
        <v>115.13</v>
      </c>
      <c r="M233" s="662">
        <v>115.13</v>
      </c>
      <c r="N233" s="661">
        <v>1</v>
      </c>
      <c r="O233" s="744">
        <v>1</v>
      </c>
      <c r="P233" s="662">
        <v>115.13</v>
      </c>
      <c r="Q233" s="677">
        <v>1</v>
      </c>
      <c r="R233" s="661">
        <v>1</v>
      </c>
      <c r="S233" s="677">
        <v>1</v>
      </c>
      <c r="T233" s="744">
        <v>1</v>
      </c>
      <c r="U233" s="700">
        <v>1</v>
      </c>
    </row>
    <row r="234" spans="1:21" ht="14.4" customHeight="1" x14ac:dyDescent="0.3">
      <c r="A234" s="660">
        <v>22</v>
      </c>
      <c r="B234" s="661" t="s">
        <v>540</v>
      </c>
      <c r="C234" s="661" t="s">
        <v>937</v>
      </c>
      <c r="D234" s="742" t="s">
        <v>1400</v>
      </c>
      <c r="E234" s="743" t="s">
        <v>945</v>
      </c>
      <c r="F234" s="661" t="s">
        <v>934</v>
      </c>
      <c r="G234" s="661" t="s">
        <v>1207</v>
      </c>
      <c r="H234" s="661" t="s">
        <v>541</v>
      </c>
      <c r="I234" s="661" t="s">
        <v>1208</v>
      </c>
      <c r="J234" s="661" t="s">
        <v>1209</v>
      </c>
      <c r="K234" s="661" t="s">
        <v>1210</v>
      </c>
      <c r="L234" s="662">
        <v>48.42</v>
      </c>
      <c r="M234" s="662">
        <v>96.84</v>
      </c>
      <c r="N234" s="661">
        <v>2</v>
      </c>
      <c r="O234" s="744">
        <v>1</v>
      </c>
      <c r="P234" s="662">
        <v>96.84</v>
      </c>
      <c r="Q234" s="677">
        <v>1</v>
      </c>
      <c r="R234" s="661">
        <v>2</v>
      </c>
      <c r="S234" s="677">
        <v>1</v>
      </c>
      <c r="T234" s="744">
        <v>1</v>
      </c>
      <c r="U234" s="700">
        <v>1</v>
      </c>
    </row>
    <row r="235" spans="1:21" ht="14.4" customHeight="1" x14ac:dyDescent="0.3">
      <c r="A235" s="660">
        <v>22</v>
      </c>
      <c r="B235" s="661" t="s">
        <v>540</v>
      </c>
      <c r="C235" s="661" t="s">
        <v>937</v>
      </c>
      <c r="D235" s="742" t="s">
        <v>1400</v>
      </c>
      <c r="E235" s="743" t="s">
        <v>945</v>
      </c>
      <c r="F235" s="661" t="s">
        <v>934</v>
      </c>
      <c r="G235" s="661" t="s">
        <v>1284</v>
      </c>
      <c r="H235" s="661" t="s">
        <v>541</v>
      </c>
      <c r="I235" s="661" t="s">
        <v>1285</v>
      </c>
      <c r="J235" s="661" t="s">
        <v>1286</v>
      </c>
      <c r="K235" s="661" t="s">
        <v>1287</v>
      </c>
      <c r="L235" s="662">
        <v>60.55</v>
      </c>
      <c r="M235" s="662">
        <v>60.55</v>
      </c>
      <c r="N235" s="661">
        <v>1</v>
      </c>
      <c r="O235" s="744">
        <v>1</v>
      </c>
      <c r="P235" s="662">
        <v>60.55</v>
      </c>
      <c r="Q235" s="677">
        <v>1</v>
      </c>
      <c r="R235" s="661">
        <v>1</v>
      </c>
      <c r="S235" s="677">
        <v>1</v>
      </c>
      <c r="T235" s="744">
        <v>1</v>
      </c>
      <c r="U235" s="700">
        <v>1</v>
      </c>
    </row>
    <row r="236" spans="1:21" ht="14.4" customHeight="1" x14ac:dyDescent="0.3">
      <c r="A236" s="660">
        <v>22</v>
      </c>
      <c r="B236" s="661" t="s">
        <v>540</v>
      </c>
      <c r="C236" s="661" t="s">
        <v>937</v>
      </c>
      <c r="D236" s="742" t="s">
        <v>1400</v>
      </c>
      <c r="E236" s="743" t="s">
        <v>945</v>
      </c>
      <c r="F236" s="661" t="s">
        <v>934</v>
      </c>
      <c r="G236" s="661" t="s">
        <v>958</v>
      </c>
      <c r="H236" s="661" t="s">
        <v>541</v>
      </c>
      <c r="I236" s="661" t="s">
        <v>981</v>
      </c>
      <c r="J236" s="661" t="s">
        <v>982</v>
      </c>
      <c r="K236" s="661" t="s">
        <v>582</v>
      </c>
      <c r="L236" s="662">
        <v>185.26</v>
      </c>
      <c r="M236" s="662">
        <v>185.26</v>
      </c>
      <c r="N236" s="661">
        <v>1</v>
      </c>
      <c r="O236" s="744">
        <v>0.5</v>
      </c>
      <c r="P236" s="662">
        <v>185.26</v>
      </c>
      <c r="Q236" s="677">
        <v>1</v>
      </c>
      <c r="R236" s="661">
        <v>1</v>
      </c>
      <c r="S236" s="677">
        <v>1</v>
      </c>
      <c r="T236" s="744">
        <v>0.5</v>
      </c>
      <c r="U236" s="700">
        <v>1</v>
      </c>
    </row>
    <row r="237" spans="1:21" ht="14.4" customHeight="1" x14ac:dyDescent="0.3">
      <c r="A237" s="660">
        <v>22</v>
      </c>
      <c r="B237" s="661" t="s">
        <v>540</v>
      </c>
      <c r="C237" s="661" t="s">
        <v>937</v>
      </c>
      <c r="D237" s="742" t="s">
        <v>1400</v>
      </c>
      <c r="E237" s="743" t="s">
        <v>945</v>
      </c>
      <c r="F237" s="661" t="s">
        <v>934</v>
      </c>
      <c r="G237" s="661" t="s">
        <v>958</v>
      </c>
      <c r="H237" s="661" t="s">
        <v>541</v>
      </c>
      <c r="I237" s="661" t="s">
        <v>580</v>
      </c>
      <c r="J237" s="661" t="s">
        <v>581</v>
      </c>
      <c r="K237" s="661" t="s">
        <v>582</v>
      </c>
      <c r="L237" s="662">
        <v>301.2</v>
      </c>
      <c r="M237" s="662">
        <v>301.2</v>
      </c>
      <c r="N237" s="661">
        <v>1</v>
      </c>
      <c r="O237" s="744">
        <v>0.5</v>
      </c>
      <c r="P237" s="662">
        <v>301.2</v>
      </c>
      <c r="Q237" s="677">
        <v>1</v>
      </c>
      <c r="R237" s="661">
        <v>1</v>
      </c>
      <c r="S237" s="677">
        <v>1</v>
      </c>
      <c r="T237" s="744">
        <v>0.5</v>
      </c>
      <c r="U237" s="700">
        <v>1</v>
      </c>
    </row>
    <row r="238" spans="1:21" ht="14.4" customHeight="1" x14ac:dyDescent="0.3">
      <c r="A238" s="660">
        <v>22</v>
      </c>
      <c r="B238" s="661" t="s">
        <v>540</v>
      </c>
      <c r="C238" s="661" t="s">
        <v>937</v>
      </c>
      <c r="D238" s="742" t="s">
        <v>1400</v>
      </c>
      <c r="E238" s="743" t="s">
        <v>945</v>
      </c>
      <c r="F238" s="661" t="s">
        <v>934</v>
      </c>
      <c r="G238" s="661" t="s">
        <v>1288</v>
      </c>
      <c r="H238" s="661" t="s">
        <v>541</v>
      </c>
      <c r="I238" s="661" t="s">
        <v>1289</v>
      </c>
      <c r="J238" s="661" t="s">
        <v>1290</v>
      </c>
      <c r="K238" s="661" t="s">
        <v>1291</v>
      </c>
      <c r="L238" s="662">
        <v>161.66</v>
      </c>
      <c r="M238" s="662">
        <v>161.66</v>
      </c>
      <c r="N238" s="661">
        <v>1</v>
      </c>
      <c r="O238" s="744">
        <v>0.5</v>
      </c>
      <c r="P238" s="662">
        <v>161.66</v>
      </c>
      <c r="Q238" s="677">
        <v>1</v>
      </c>
      <c r="R238" s="661">
        <v>1</v>
      </c>
      <c r="S238" s="677">
        <v>1</v>
      </c>
      <c r="T238" s="744">
        <v>0.5</v>
      </c>
      <c r="U238" s="700">
        <v>1</v>
      </c>
    </row>
    <row r="239" spans="1:21" ht="14.4" customHeight="1" x14ac:dyDescent="0.3">
      <c r="A239" s="660">
        <v>22</v>
      </c>
      <c r="B239" s="661" t="s">
        <v>540</v>
      </c>
      <c r="C239" s="661" t="s">
        <v>937</v>
      </c>
      <c r="D239" s="742" t="s">
        <v>1400</v>
      </c>
      <c r="E239" s="743" t="s">
        <v>945</v>
      </c>
      <c r="F239" s="661" t="s">
        <v>934</v>
      </c>
      <c r="G239" s="661" t="s">
        <v>1138</v>
      </c>
      <c r="H239" s="661" t="s">
        <v>685</v>
      </c>
      <c r="I239" s="661" t="s">
        <v>1292</v>
      </c>
      <c r="J239" s="661" t="s">
        <v>1140</v>
      </c>
      <c r="K239" s="661" t="s">
        <v>1202</v>
      </c>
      <c r="L239" s="662">
        <v>291.82</v>
      </c>
      <c r="M239" s="662">
        <v>291.82</v>
      </c>
      <c r="N239" s="661">
        <v>1</v>
      </c>
      <c r="O239" s="744">
        <v>0.5</v>
      </c>
      <c r="P239" s="662"/>
      <c r="Q239" s="677">
        <v>0</v>
      </c>
      <c r="R239" s="661"/>
      <c r="S239" s="677">
        <v>0</v>
      </c>
      <c r="T239" s="744"/>
      <c r="U239" s="700">
        <v>0</v>
      </c>
    </row>
    <row r="240" spans="1:21" ht="14.4" customHeight="1" x14ac:dyDescent="0.3">
      <c r="A240" s="660">
        <v>22</v>
      </c>
      <c r="B240" s="661" t="s">
        <v>540</v>
      </c>
      <c r="C240" s="661" t="s">
        <v>937</v>
      </c>
      <c r="D240" s="742" t="s">
        <v>1400</v>
      </c>
      <c r="E240" s="743" t="s">
        <v>945</v>
      </c>
      <c r="F240" s="661" t="s">
        <v>934</v>
      </c>
      <c r="G240" s="661" t="s">
        <v>1293</v>
      </c>
      <c r="H240" s="661" t="s">
        <v>541</v>
      </c>
      <c r="I240" s="661" t="s">
        <v>1294</v>
      </c>
      <c r="J240" s="661" t="s">
        <v>1295</v>
      </c>
      <c r="K240" s="661" t="s">
        <v>1296</v>
      </c>
      <c r="L240" s="662">
        <v>143.34</v>
      </c>
      <c r="M240" s="662">
        <v>143.34</v>
      </c>
      <c r="N240" s="661">
        <v>1</v>
      </c>
      <c r="O240" s="744">
        <v>0.5</v>
      </c>
      <c r="P240" s="662"/>
      <c r="Q240" s="677">
        <v>0</v>
      </c>
      <c r="R240" s="661"/>
      <c r="S240" s="677">
        <v>0</v>
      </c>
      <c r="T240" s="744"/>
      <c r="U240" s="700">
        <v>0</v>
      </c>
    </row>
    <row r="241" spans="1:21" ht="14.4" customHeight="1" x14ac:dyDescent="0.3">
      <c r="A241" s="660">
        <v>22</v>
      </c>
      <c r="B241" s="661" t="s">
        <v>540</v>
      </c>
      <c r="C241" s="661" t="s">
        <v>937</v>
      </c>
      <c r="D241" s="742" t="s">
        <v>1400</v>
      </c>
      <c r="E241" s="743" t="s">
        <v>945</v>
      </c>
      <c r="F241" s="661" t="s">
        <v>934</v>
      </c>
      <c r="G241" s="661" t="s">
        <v>1297</v>
      </c>
      <c r="H241" s="661" t="s">
        <v>541</v>
      </c>
      <c r="I241" s="661" t="s">
        <v>588</v>
      </c>
      <c r="J241" s="661" t="s">
        <v>1298</v>
      </c>
      <c r="K241" s="661" t="s">
        <v>1299</v>
      </c>
      <c r="L241" s="662">
        <v>0</v>
      </c>
      <c r="M241" s="662">
        <v>0</v>
      </c>
      <c r="N241" s="661">
        <v>1</v>
      </c>
      <c r="O241" s="744">
        <v>1</v>
      </c>
      <c r="P241" s="662"/>
      <c r="Q241" s="677"/>
      <c r="R241" s="661"/>
      <c r="S241" s="677">
        <v>0</v>
      </c>
      <c r="T241" s="744"/>
      <c r="U241" s="700">
        <v>0</v>
      </c>
    </row>
    <row r="242" spans="1:21" ht="14.4" customHeight="1" x14ac:dyDescent="0.3">
      <c r="A242" s="660">
        <v>22</v>
      </c>
      <c r="B242" s="661" t="s">
        <v>540</v>
      </c>
      <c r="C242" s="661" t="s">
        <v>937</v>
      </c>
      <c r="D242" s="742" t="s">
        <v>1400</v>
      </c>
      <c r="E242" s="743" t="s">
        <v>945</v>
      </c>
      <c r="F242" s="661" t="s">
        <v>934</v>
      </c>
      <c r="G242" s="661" t="s">
        <v>983</v>
      </c>
      <c r="H242" s="661" t="s">
        <v>541</v>
      </c>
      <c r="I242" s="661" t="s">
        <v>984</v>
      </c>
      <c r="J242" s="661" t="s">
        <v>985</v>
      </c>
      <c r="K242" s="661" t="s">
        <v>986</v>
      </c>
      <c r="L242" s="662">
        <v>131.08000000000001</v>
      </c>
      <c r="M242" s="662">
        <v>131.08000000000001</v>
      </c>
      <c r="N242" s="661">
        <v>1</v>
      </c>
      <c r="O242" s="744">
        <v>1</v>
      </c>
      <c r="P242" s="662"/>
      <c r="Q242" s="677">
        <v>0</v>
      </c>
      <c r="R242" s="661"/>
      <c r="S242" s="677">
        <v>0</v>
      </c>
      <c r="T242" s="744"/>
      <c r="U242" s="700">
        <v>0</v>
      </c>
    </row>
    <row r="243" spans="1:21" ht="14.4" customHeight="1" x14ac:dyDescent="0.3">
      <c r="A243" s="660">
        <v>22</v>
      </c>
      <c r="B243" s="661" t="s">
        <v>540</v>
      </c>
      <c r="C243" s="661" t="s">
        <v>937</v>
      </c>
      <c r="D243" s="742" t="s">
        <v>1400</v>
      </c>
      <c r="E243" s="743" t="s">
        <v>945</v>
      </c>
      <c r="F243" s="661" t="s">
        <v>934</v>
      </c>
      <c r="G243" s="661" t="s">
        <v>1199</v>
      </c>
      <c r="H243" s="661" t="s">
        <v>541</v>
      </c>
      <c r="I243" s="661" t="s">
        <v>1200</v>
      </c>
      <c r="J243" s="661" t="s">
        <v>1201</v>
      </c>
      <c r="K243" s="661" t="s">
        <v>1202</v>
      </c>
      <c r="L243" s="662">
        <v>271.94</v>
      </c>
      <c r="M243" s="662">
        <v>271.94</v>
      </c>
      <c r="N243" s="661">
        <v>1</v>
      </c>
      <c r="O243" s="744">
        <v>0.5</v>
      </c>
      <c r="P243" s="662"/>
      <c r="Q243" s="677">
        <v>0</v>
      </c>
      <c r="R243" s="661"/>
      <c r="S243" s="677">
        <v>0</v>
      </c>
      <c r="T243" s="744"/>
      <c r="U243" s="700">
        <v>0</v>
      </c>
    </row>
    <row r="244" spans="1:21" ht="14.4" customHeight="1" x14ac:dyDescent="0.3">
      <c r="A244" s="660">
        <v>22</v>
      </c>
      <c r="B244" s="661" t="s">
        <v>540</v>
      </c>
      <c r="C244" s="661" t="s">
        <v>937</v>
      </c>
      <c r="D244" s="742" t="s">
        <v>1400</v>
      </c>
      <c r="E244" s="743" t="s">
        <v>945</v>
      </c>
      <c r="F244" s="661" t="s">
        <v>934</v>
      </c>
      <c r="G244" s="661" t="s">
        <v>1157</v>
      </c>
      <c r="H244" s="661" t="s">
        <v>541</v>
      </c>
      <c r="I244" s="661" t="s">
        <v>1300</v>
      </c>
      <c r="J244" s="661" t="s">
        <v>680</v>
      </c>
      <c r="K244" s="661" t="s">
        <v>1062</v>
      </c>
      <c r="L244" s="662">
        <v>0</v>
      </c>
      <c r="M244" s="662">
        <v>0</v>
      </c>
      <c r="N244" s="661">
        <v>1</v>
      </c>
      <c r="O244" s="744">
        <v>1</v>
      </c>
      <c r="P244" s="662">
        <v>0</v>
      </c>
      <c r="Q244" s="677"/>
      <c r="R244" s="661">
        <v>1</v>
      </c>
      <c r="S244" s="677">
        <v>1</v>
      </c>
      <c r="T244" s="744">
        <v>1</v>
      </c>
      <c r="U244" s="700">
        <v>1</v>
      </c>
    </row>
    <row r="245" spans="1:21" ht="14.4" customHeight="1" x14ac:dyDescent="0.3">
      <c r="A245" s="660">
        <v>22</v>
      </c>
      <c r="B245" s="661" t="s">
        <v>540</v>
      </c>
      <c r="C245" s="661" t="s">
        <v>937</v>
      </c>
      <c r="D245" s="742" t="s">
        <v>1400</v>
      </c>
      <c r="E245" s="743" t="s">
        <v>945</v>
      </c>
      <c r="F245" s="661" t="s">
        <v>934</v>
      </c>
      <c r="G245" s="661" t="s">
        <v>1301</v>
      </c>
      <c r="H245" s="661" t="s">
        <v>541</v>
      </c>
      <c r="I245" s="661" t="s">
        <v>1302</v>
      </c>
      <c r="J245" s="661" t="s">
        <v>1303</v>
      </c>
      <c r="K245" s="661" t="s">
        <v>1304</v>
      </c>
      <c r="L245" s="662">
        <v>0</v>
      </c>
      <c r="M245" s="662">
        <v>0</v>
      </c>
      <c r="N245" s="661">
        <v>2</v>
      </c>
      <c r="O245" s="744">
        <v>1</v>
      </c>
      <c r="P245" s="662"/>
      <c r="Q245" s="677"/>
      <c r="R245" s="661"/>
      <c r="S245" s="677">
        <v>0</v>
      </c>
      <c r="T245" s="744"/>
      <c r="U245" s="700">
        <v>0</v>
      </c>
    </row>
    <row r="246" spans="1:21" ht="14.4" customHeight="1" x14ac:dyDescent="0.3">
      <c r="A246" s="660">
        <v>22</v>
      </c>
      <c r="B246" s="661" t="s">
        <v>540</v>
      </c>
      <c r="C246" s="661" t="s">
        <v>937</v>
      </c>
      <c r="D246" s="742" t="s">
        <v>1400</v>
      </c>
      <c r="E246" s="743" t="s">
        <v>945</v>
      </c>
      <c r="F246" s="661" t="s">
        <v>934</v>
      </c>
      <c r="G246" s="661" t="s">
        <v>1305</v>
      </c>
      <c r="H246" s="661" t="s">
        <v>541</v>
      </c>
      <c r="I246" s="661" t="s">
        <v>1306</v>
      </c>
      <c r="J246" s="661" t="s">
        <v>1307</v>
      </c>
      <c r="K246" s="661" t="s">
        <v>1308</v>
      </c>
      <c r="L246" s="662">
        <v>0</v>
      </c>
      <c r="M246" s="662">
        <v>0</v>
      </c>
      <c r="N246" s="661">
        <v>2</v>
      </c>
      <c r="O246" s="744">
        <v>2</v>
      </c>
      <c r="P246" s="662">
        <v>0</v>
      </c>
      <c r="Q246" s="677"/>
      <c r="R246" s="661">
        <v>2</v>
      </c>
      <c r="S246" s="677">
        <v>1</v>
      </c>
      <c r="T246" s="744">
        <v>2</v>
      </c>
      <c r="U246" s="700">
        <v>1</v>
      </c>
    </row>
    <row r="247" spans="1:21" ht="14.4" customHeight="1" x14ac:dyDescent="0.3">
      <c r="A247" s="660">
        <v>22</v>
      </c>
      <c r="B247" s="661" t="s">
        <v>540</v>
      </c>
      <c r="C247" s="661" t="s">
        <v>937</v>
      </c>
      <c r="D247" s="742" t="s">
        <v>1400</v>
      </c>
      <c r="E247" s="743" t="s">
        <v>945</v>
      </c>
      <c r="F247" s="661" t="s">
        <v>934</v>
      </c>
      <c r="G247" s="661" t="s">
        <v>1309</v>
      </c>
      <c r="H247" s="661" t="s">
        <v>685</v>
      </c>
      <c r="I247" s="661" t="s">
        <v>1310</v>
      </c>
      <c r="J247" s="661" t="s">
        <v>1311</v>
      </c>
      <c r="K247" s="661" t="s">
        <v>1312</v>
      </c>
      <c r="L247" s="662">
        <v>133.94</v>
      </c>
      <c r="M247" s="662">
        <v>401.82</v>
      </c>
      <c r="N247" s="661">
        <v>3</v>
      </c>
      <c r="O247" s="744">
        <v>1</v>
      </c>
      <c r="P247" s="662">
        <v>401.82</v>
      </c>
      <c r="Q247" s="677">
        <v>1</v>
      </c>
      <c r="R247" s="661">
        <v>3</v>
      </c>
      <c r="S247" s="677">
        <v>1</v>
      </c>
      <c r="T247" s="744">
        <v>1</v>
      </c>
      <c r="U247" s="700">
        <v>1</v>
      </c>
    </row>
    <row r="248" spans="1:21" ht="14.4" customHeight="1" x14ac:dyDescent="0.3">
      <c r="A248" s="660">
        <v>22</v>
      </c>
      <c r="B248" s="661" t="s">
        <v>540</v>
      </c>
      <c r="C248" s="661" t="s">
        <v>937</v>
      </c>
      <c r="D248" s="742" t="s">
        <v>1400</v>
      </c>
      <c r="E248" s="743" t="s">
        <v>946</v>
      </c>
      <c r="F248" s="661" t="s">
        <v>934</v>
      </c>
      <c r="G248" s="661" t="s">
        <v>1051</v>
      </c>
      <c r="H248" s="661" t="s">
        <v>541</v>
      </c>
      <c r="I248" s="661" t="s">
        <v>1313</v>
      </c>
      <c r="J248" s="661" t="s">
        <v>1053</v>
      </c>
      <c r="K248" s="661" t="s">
        <v>1314</v>
      </c>
      <c r="L248" s="662">
        <v>0</v>
      </c>
      <c r="M248" s="662">
        <v>0</v>
      </c>
      <c r="N248" s="661">
        <v>1</v>
      </c>
      <c r="O248" s="744">
        <v>1</v>
      </c>
      <c r="P248" s="662">
        <v>0</v>
      </c>
      <c r="Q248" s="677"/>
      <c r="R248" s="661">
        <v>1</v>
      </c>
      <c r="S248" s="677">
        <v>1</v>
      </c>
      <c r="T248" s="744">
        <v>1</v>
      </c>
      <c r="U248" s="700">
        <v>1</v>
      </c>
    </row>
    <row r="249" spans="1:21" ht="14.4" customHeight="1" x14ac:dyDescent="0.3">
      <c r="A249" s="660">
        <v>22</v>
      </c>
      <c r="B249" s="661" t="s">
        <v>540</v>
      </c>
      <c r="C249" s="661" t="s">
        <v>937</v>
      </c>
      <c r="D249" s="742" t="s">
        <v>1400</v>
      </c>
      <c r="E249" s="743" t="s">
        <v>946</v>
      </c>
      <c r="F249" s="661" t="s">
        <v>934</v>
      </c>
      <c r="G249" s="661" t="s">
        <v>1051</v>
      </c>
      <c r="H249" s="661" t="s">
        <v>541</v>
      </c>
      <c r="I249" s="661" t="s">
        <v>1315</v>
      </c>
      <c r="J249" s="661" t="s">
        <v>1053</v>
      </c>
      <c r="K249" s="661" t="s">
        <v>1316</v>
      </c>
      <c r="L249" s="662">
        <v>340.97</v>
      </c>
      <c r="M249" s="662">
        <v>340.97</v>
      </c>
      <c r="N249" s="661">
        <v>1</v>
      </c>
      <c r="O249" s="744">
        <v>0.5</v>
      </c>
      <c r="P249" s="662">
        <v>340.97</v>
      </c>
      <c r="Q249" s="677">
        <v>1</v>
      </c>
      <c r="R249" s="661">
        <v>1</v>
      </c>
      <c r="S249" s="677">
        <v>1</v>
      </c>
      <c r="T249" s="744">
        <v>0.5</v>
      </c>
      <c r="U249" s="700">
        <v>1</v>
      </c>
    </row>
    <row r="250" spans="1:21" ht="14.4" customHeight="1" x14ac:dyDescent="0.3">
      <c r="A250" s="660">
        <v>22</v>
      </c>
      <c r="B250" s="661" t="s">
        <v>540</v>
      </c>
      <c r="C250" s="661" t="s">
        <v>937</v>
      </c>
      <c r="D250" s="742" t="s">
        <v>1400</v>
      </c>
      <c r="E250" s="743" t="s">
        <v>946</v>
      </c>
      <c r="F250" s="661" t="s">
        <v>934</v>
      </c>
      <c r="G250" s="661" t="s">
        <v>1317</v>
      </c>
      <c r="H250" s="661" t="s">
        <v>541</v>
      </c>
      <c r="I250" s="661" t="s">
        <v>1318</v>
      </c>
      <c r="J250" s="661" t="s">
        <v>1319</v>
      </c>
      <c r="K250" s="661" t="s">
        <v>1320</v>
      </c>
      <c r="L250" s="662">
        <v>90.95</v>
      </c>
      <c r="M250" s="662">
        <v>90.95</v>
      </c>
      <c r="N250" s="661">
        <v>1</v>
      </c>
      <c r="O250" s="744">
        <v>0.5</v>
      </c>
      <c r="P250" s="662">
        <v>90.95</v>
      </c>
      <c r="Q250" s="677">
        <v>1</v>
      </c>
      <c r="R250" s="661">
        <v>1</v>
      </c>
      <c r="S250" s="677">
        <v>1</v>
      </c>
      <c r="T250" s="744">
        <v>0.5</v>
      </c>
      <c r="U250" s="700">
        <v>1</v>
      </c>
    </row>
    <row r="251" spans="1:21" ht="14.4" customHeight="1" x14ac:dyDescent="0.3">
      <c r="A251" s="660">
        <v>22</v>
      </c>
      <c r="B251" s="661" t="s">
        <v>540</v>
      </c>
      <c r="C251" s="661" t="s">
        <v>937</v>
      </c>
      <c r="D251" s="742" t="s">
        <v>1400</v>
      </c>
      <c r="E251" s="743" t="s">
        <v>947</v>
      </c>
      <c r="F251" s="661" t="s">
        <v>934</v>
      </c>
      <c r="G251" s="661" t="s">
        <v>953</v>
      </c>
      <c r="H251" s="661" t="s">
        <v>685</v>
      </c>
      <c r="I251" s="661" t="s">
        <v>1102</v>
      </c>
      <c r="J251" s="661" t="s">
        <v>968</v>
      </c>
      <c r="K251" s="661" t="s">
        <v>1103</v>
      </c>
      <c r="L251" s="662">
        <v>0</v>
      </c>
      <c r="M251" s="662">
        <v>0</v>
      </c>
      <c r="N251" s="661">
        <v>1</v>
      </c>
      <c r="O251" s="744">
        <v>1</v>
      </c>
      <c r="P251" s="662">
        <v>0</v>
      </c>
      <c r="Q251" s="677"/>
      <c r="R251" s="661">
        <v>1</v>
      </c>
      <c r="S251" s="677">
        <v>1</v>
      </c>
      <c r="T251" s="744">
        <v>1</v>
      </c>
      <c r="U251" s="700">
        <v>1</v>
      </c>
    </row>
    <row r="252" spans="1:21" ht="14.4" customHeight="1" x14ac:dyDescent="0.3">
      <c r="A252" s="660">
        <v>22</v>
      </c>
      <c r="B252" s="661" t="s">
        <v>540</v>
      </c>
      <c r="C252" s="661" t="s">
        <v>937</v>
      </c>
      <c r="D252" s="742" t="s">
        <v>1400</v>
      </c>
      <c r="E252" s="743" t="s">
        <v>947</v>
      </c>
      <c r="F252" s="661" t="s">
        <v>934</v>
      </c>
      <c r="G252" s="661" t="s">
        <v>953</v>
      </c>
      <c r="H252" s="661" t="s">
        <v>685</v>
      </c>
      <c r="I252" s="661" t="s">
        <v>712</v>
      </c>
      <c r="J252" s="661" t="s">
        <v>713</v>
      </c>
      <c r="K252" s="661" t="s">
        <v>714</v>
      </c>
      <c r="L252" s="662">
        <v>103.74</v>
      </c>
      <c r="M252" s="662">
        <v>103.74</v>
      </c>
      <c r="N252" s="661">
        <v>1</v>
      </c>
      <c r="O252" s="744">
        <v>0.5</v>
      </c>
      <c r="P252" s="662"/>
      <c r="Q252" s="677">
        <v>0</v>
      </c>
      <c r="R252" s="661"/>
      <c r="S252" s="677">
        <v>0</v>
      </c>
      <c r="T252" s="744"/>
      <c r="U252" s="700">
        <v>0</v>
      </c>
    </row>
    <row r="253" spans="1:21" ht="14.4" customHeight="1" x14ac:dyDescent="0.3">
      <c r="A253" s="660">
        <v>22</v>
      </c>
      <c r="B253" s="661" t="s">
        <v>540</v>
      </c>
      <c r="C253" s="661" t="s">
        <v>937</v>
      </c>
      <c r="D253" s="742" t="s">
        <v>1400</v>
      </c>
      <c r="E253" s="743" t="s">
        <v>947</v>
      </c>
      <c r="F253" s="661" t="s">
        <v>934</v>
      </c>
      <c r="G253" s="661" t="s">
        <v>953</v>
      </c>
      <c r="H253" s="661" t="s">
        <v>685</v>
      </c>
      <c r="I253" s="661" t="s">
        <v>1106</v>
      </c>
      <c r="J253" s="661" t="s">
        <v>956</v>
      </c>
      <c r="K253" s="661" t="s">
        <v>957</v>
      </c>
      <c r="L253" s="662">
        <v>124.49</v>
      </c>
      <c r="M253" s="662">
        <v>124.49</v>
      </c>
      <c r="N253" s="661">
        <v>1</v>
      </c>
      <c r="O253" s="744">
        <v>1</v>
      </c>
      <c r="P253" s="662"/>
      <c r="Q253" s="677">
        <v>0</v>
      </c>
      <c r="R253" s="661"/>
      <c r="S253" s="677">
        <v>0</v>
      </c>
      <c r="T253" s="744"/>
      <c r="U253" s="700">
        <v>0</v>
      </c>
    </row>
    <row r="254" spans="1:21" ht="14.4" customHeight="1" x14ac:dyDescent="0.3">
      <c r="A254" s="660">
        <v>22</v>
      </c>
      <c r="B254" s="661" t="s">
        <v>540</v>
      </c>
      <c r="C254" s="661" t="s">
        <v>937</v>
      </c>
      <c r="D254" s="742" t="s">
        <v>1400</v>
      </c>
      <c r="E254" s="743" t="s">
        <v>947</v>
      </c>
      <c r="F254" s="661" t="s">
        <v>934</v>
      </c>
      <c r="G254" s="661" t="s">
        <v>953</v>
      </c>
      <c r="H254" s="661" t="s">
        <v>685</v>
      </c>
      <c r="I254" s="661" t="s">
        <v>1007</v>
      </c>
      <c r="J254" s="661" t="s">
        <v>1008</v>
      </c>
      <c r="K254" s="661" t="s">
        <v>1009</v>
      </c>
      <c r="L254" s="662">
        <v>62.24</v>
      </c>
      <c r="M254" s="662">
        <v>124.48</v>
      </c>
      <c r="N254" s="661">
        <v>2</v>
      </c>
      <c r="O254" s="744">
        <v>2</v>
      </c>
      <c r="P254" s="662">
        <v>124.48</v>
      </c>
      <c r="Q254" s="677">
        <v>1</v>
      </c>
      <c r="R254" s="661">
        <v>2</v>
      </c>
      <c r="S254" s="677">
        <v>1</v>
      </c>
      <c r="T254" s="744">
        <v>2</v>
      </c>
      <c r="U254" s="700">
        <v>1</v>
      </c>
    </row>
    <row r="255" spans="1:21" ht="14.4" customHeight="1" x14ac:dyDescent="0.3">
      <c r="A255" s="660">
        <v>22</v>
      </c>
      <c r="B255" s="661" t="s">
        <v>540</v>
      </c>
      <c r="C255" s="661" t="s">
        <v>937</v>
      </c>
      <c r="D255" s="742" t="s">
        <v>1400</v>
      </c>
      <c r="E255" s="743" t="s">
        <v>947</v>
      </c>
      <c r="F255" s="661" t="s">
        <v>934</v>
      </c>
      <c r="G255" s="661" t="s">
        <v>953</v>
      </c>
      <c r="H255" s="661" t="s">
        <v>685</v>
      </c>
      <c r="I255" s="661" t="s">
        <v>973</v>
      </c>
      <c r="J255" s="661" t="s">
        <v>974</v>
      </c>
      <c r="K255" s="661" t="s">
        <v>975</v>
      </c>
      <c r="L255" s="662">
        <v>62.24</v>
      </c>
      <c r="M255" s="662">
        <v>62.24</v>
      </c>
      <c r="N255" s="661">
        <v>1</v>
      </c>
      <c r="O255" s="744">
        <v>1</v>
      </c>
      <c r="P255" s="662">
        <v>62.24</v>
      </c>
      <c r="Q255" s="677">
        <v>1</v>
      </c>
      <c r="R255" s="661">
        <v>1</v>
      </c>
      <c r="S255" s="677">
        <v>1</v>
      </c>
      <c r="T255" s="744">
        <v>1</v>
      </c>
      <c r="U255" s="700">
        <v>1</v>
      </c>
    </row>
    <row r="256" spans="1:21" ht="14.4" customHeight="1" x14ac:dyDescent="0.3">
      <c r="A256" s="660">
        <v>22</v>
      </c>
      <c r="B256" s="661" t="s">
        <v>540</v>
      </c>
      <c r="C256" s="661" t="s">
        <v>937</v>
      </c>
      <c r="D256" s="742" t="s">
        <v>1400</v>
      </c>
      <c r="E256" s="743" t="s">
        <v>947</v>
      </c>
      <c r="F256" s="661" t="s">
        <v>934</v>
      </c>
      <c r="G256" s="661" t="s">
        <v>953</v>
      </c>
      <c r="H256" s="661" t="s">
        <v>685</v>
      </c>
      <c r="I256" s="661" t="s">
        <v>955</v>
      </c>
      <c r="J256" s="661" t="s">
        <v>956</v>
      </c>
      <c r="K256" s="661" t="s">
        <v>957</v>
      </c>
      <c r="L256" s="662">
        <v>124.49</v>
      </c>
      <c r="M256" s="662">
        <v>124.49</v>
      </c>
      <c r="N256" s="661">
        <v>1</v>
      </c>
      <c r="O256" s="744">
        <v>1</v>
      </c>
      <c r="P256" s="662">
        <v>124.49</v>
      </c>
      <c r="Q256" s="677">
        <v>1</v>
      </c>
      <c r="R256" s="661">
        <v>1</v>
      </c>
      <c r="S256" s="677">
        <v>1</v>
      </c>
      <c r="T256" s="744">
        <v>1</v>
      </c>
      <c r="U256" s="700">
        <v>1</v>
      </c>
    </row>
    <row r="257" spans="1:21" ht="14.4" customHeight="1" x14ac:dyDescent="0.3">
      <c r="A257" s="660">
        <v>22</v>
      </c>
      <c r="B257" s="661" t="s">
        <v>540</v>
      </c>
      <c r="C257" s="661" t="s">
        <v>937</v>
      </c>
      <c r="D257" s="742" t="s">
        <v>1400</v>
      </c>
      <c r="E257" s="743" t="s">
        <v>947</v>
      </c>
      <c r="F257" s="661" t="s">
        <v>934</v>
      </c>
      <c r="G257" s="661" t="s">
        <v>953</v>
      </c>
      <c r="H257" s="661" t="s">
        <v>685</v>
      </c>
      <c r="I257" s="661" t="s">
        <v>691</v>
      </c>
      <c r="J257" s="661" t="s">
        <v>692</v>
      </c>
      <c r="K257" s="661" t="s">
        <v>913</v>
      </c>
      <c r="L257" s="662">
        <v>82.99</v>
      </c>
      <c r="M257" s="662">
        <v>248.96999999999997</v>
      </c>
      <c r="N257" s="661">
        <v>3</v>
      </c>
      <c r="O257" s="744">
        <v>2.5</v>
      </c>
      <c r="P257" s="662">
        <v>82.99</v>
      </c>
      <c r="Q257" s="677">
        <v>0.33333333333333337</v>
      </c>
      <c r="R257" s="661">
        <v>1</v>
      </c>
      <c r="S257" s="677">
        <v>0.33333333333333331</v>
      </c>
      <c r="T257" s="744">
        <v>1</v>
      </c>
      <c r="U257" s="700">
        <v>0.4</v>
      </c>
    </row>
    <row r="258" spans="1:21" ht="14.4" customHeight="1" x14ac:dyDescent="0.3">
      <c r="A258" s="660">
        <v>22</v>
      </c>
      <c r="B258" s="661" t="s">
        <v>540</v>
      </c>
      <c r="C258" s="661" t="s">
        <v>937</v>
      </c>
      <c r="D258" s="742" t="s">
        <v>1400</v>
      </c>
      <c r="E258" s="743" t="s">
        <v>947</v>
      </c>
      <c r="F258" s="661" t="s">
        <v>934</v>
      </c>
      <c r="G258" s="661" t="s">
        <v>953</v>
      </c>
      <c r="H258" s="661" t="s">
        <v>541</v>
      </c>
      <c r="I258" s="661" t="s">
        <v>1321</v>
      </c>
      <c r="J258" s="661" t="s">
        <v>1105</v>
      </c>
      <c r="K258" s="661" t="s">
        <v>980</v>
      </c>
      <c r="L258" s="662">
        <v>82.99</v>
      </c>
      <c r="M258" s="662">
        <v>82.99</v>
      </c>
      <c r="N258" s="661">
        <v>1</v>
      </c>
      <c r="O258" s="744"/>
      <c r="P258" s="662">
        <v>82.99</v>
      </c>
      <c r="Q258" s="677">
        <v>1</v>
      </c>
      <c r="R258" s="661">
        <v>1</v>
      </c>
      <c r="S258" s="677">
        <v>1</v>
      </c>
      <c r="T258" s="744"/>
      <c r="U258" s="700"/>
    </row>
    <row r="259" spans="1:21" ht="14.4" customHeight="1" x14ac:dyDescent="0.3">
      <c r="A259" s="660">
        <v>22</v>
      </c>
      <c r="B259" s="661" t="s">
        <v>540</v>
      </c>
      <c r="C259" s="661" t="s">
        <v>937</v>
      </c>
      <c r="D259" s="742" t="s">
        <v>1400</v>
      </c>
      <c r="E259" s="743" t="s">
        <v>947</v>
      </c>
      <c r="F259" s="661" t="s">
        <v>934</v>
      </c>
      <c r="G259" s="661" t="s">
        <v>1157</v>
      </c>
      <c r="H259" s="661" t="s">
        <v>541</v>
      </c>
      <c r="I259" s="661" t="s">
        <v>1158</v>
      </c>
      <c r="J259" s="661" t="s">
        <v>1159</v>
      </c>
      <c r="K259" s="661" t="s">
        <v>681</v>
      </c>
      <c r="L259" s="662">
        <v>0</v>
      </c>
      <c r="M259" s="662">
        <v>0</v>
      </c>
      <c r="N259" s="661">
        <v>1</v>
      </c>
      <c r="O259" s="744">
        <v>1</v>
      </c>
      <c r="P259" s="662">
        <v>0</v>
      </c>
      <c r="Q259" s="677"/>
      <c r="R259" s="661">
        <v>1</v>
      </c>
      <c r="S259" s="677">
        <v>1</v>
      </c>
      <c r="T259" s="744">
        <v>1</v>
      </c>
      <c r="U259" s="700">
        <v>1</v>
      </c>
    </row>
    <row r="260" spans="1:21" ht="14.4" customHeight="1" x14ac:dyDescent="0.3">
      <c r="A260" s="660">
        <v>22</v>
      </c>
      <c r="B260" s="661" t="s">
        <v>540</v>
      </c>
      <c r="C260" s="661" t="s">
        <v>937</v>
      </c>
      <c r="D260" s="742" t="s">
        <v>1400</v>
      </c>
      <c r="E260" s="743" t="s">
        <v>948</v>
      </c>
      <c r="F260" s="661" t="s">
        <v>934</v>
      </c>
      <c r="G260" s="661" t="s">
        <v>1215</v>
      </c>
      <c r="H260" s="661" t="s">
        <v>541</v>
      </c>
      <c r="I260" s="661" t="s">
        <v>1216</v>
      </c>
      <c r="J260" s="661" t="s">
        <v>1217</v>
      </c>
      <c r="K260" s="661" t="s">
        <v>1218</v>
      </c>
      <c r="L260" s="662">
        <v>35.11</v>
      </c>
      <c r="M260" s="662">
        <v>70.22</v>
      </c>
      <c r="N260" s="661">
        <v>2</v>
      </c>
      <c r="O260" s="744">
        <v>0.5</v>
      </c>
      <c r="P260" s="662"/>
      <c r="Q260" s="677">
        <v>0</v>
      </c>
      <c r="R260" s="661"/>
      <c r="S260" s="677">
        <v>0</v>
      </c>
      <c r="T260" s="744"/>
      <c r="U260" s="700">
        <v>0</v>
      </c>
    </row>
    <row r="261" spans="1:21" ht="14.4" customHeight="1" x14ac:dyDescent="0.3">
      <c r="A261" s="660">
        <v>22</v>
      </c>
      <c r="B261" s="661" t="s">
        <v>540</v>
      </c>
      <c r="C261" s="661" t="s">
        <v>937</v>
      </c>
      <c r="D261" s="742" t="s">
        <v>1400</v>
      </c>
      <c r="E261" s="743" t="s">
        <v>948</v>
      </c>
      <c r="F261" s="661" t="s">
        <v>934</v>
      </c>
      <c r="G261" s="661" t="s">
        <v>1027</v>
      </c>
      <c r="H261" s="661" t="s">
        <v>541</v>
      </c>
      <c r="I261" s="661" t="s">
        <v>1322</v>
      </c>
      <c r="J261" s="661" t="s">
        <v>1220</v>
      </c>
      <c r="K261" s="661" t="s">
        <v>1323</v>
      </c>
      <c r="L261" s="662">
        <v>0</v>
      </c>
      <c r="M261" s="662">
        <v>0</v>
      </c>
      <c r="N261" s="661">
        <v>2</v>
      </c>
      <c r="O261" s="744">
        <v>0.5</v>
      </c>
      <c r="P261" s="662">
        <v>0</v>
      </c>
      <c r="Q261" s="677"/>
      <c r="R261" s="661">
        <v>2</v>
      </c>
      <c r="S261" s="677">
        <v>1</v>
      </c>
      <c r="T261" s="744">
        <v>0.5</v>
      </c>
      <c r="U261" s="700">
        <v>1</v>
      </c>
    </row>
    <row r="262" spans="1:21" ht="14.4" customHeight="1" x14ac:dyDescent="0.3">
      <c r="A262" s="660">
        <v>22</v>
      </c>
      <c r="B262" s="661" t="s">
        <v>540</v>
      </c>
      <c r="C262" s="661" t="s">
        <v>937</v>
      </c>
      <c r="D262" s="742" t="s">
        <v>1400</v>
      </c>
      <c r="E262" s="743" t="s">
        <v>948</v>
      </c>
      <c r="F262" s="661" t="s">
        <v>934</v>
      </c>
      <c r="G262" s="661" t="s">
        <v>1324</v>
      </c>
      <c r="H262" s="661" t="s">
        <v>541</v>
      </c>
      <c r="I262" s="661" t="s">
        <v>1325</v>
      </c>
      <c r="J262" s="661" t="s">
        <v>1326</v>
      </c>
      <c r="K262" s="661" t="s">
        <v>1327</v>
      </c>
      <c r="L262" s="662">
        <v>87.77</v>
      </c>
      <c r="M262" s="662">
        <v>87.77</v>
      </c>
      <c r="N262" s="661">
        <v>1</v>
      </c>
      <c r="O262" s="744">
        <v>1</v>
      </c>
      <c r="P262" s="662">
        <v>87.77</v>
      </c>
      <c r="Q262" s="677">
        <v>1</v>
      </c>
      <c r="R262" s="661">
        <v>1</v>
      </c>
      <c r="S262" s="677">
        <v>1</v>
      </c>
      <c r="T262" s="744">
        <v>1</v>
      </c>
      <c r="U262" s="700">
        <v>1</v>
      </c>
    </row>
    <row r="263" spans="1:21" ht="14.4" customHeight="1" x14ac:dyDescent="0.3">
      <c r="A263" s="660">
        <v>22</v>
      </c>
      <c r="B263" s="661" t="s">
        <v>540</v>
      </c>
      <c r="C263" s="661" t="s">
        <v>937</v>
      </c>
      <c r="D263" s="742" t="s">
        <v>1400</v>
      </c>
      <c r="E263" s="743" t="s">
        <v>948</v>
      </c>
      <c r="F263" s="661" t="s">
        <v>934</v>
      </c>
      <c r="G263" s="661" t="s">
        <v>1237</v>
      </c>
      <c r="H263" s="661" t="s">
        <v>541</v>
      </c>
      <c r="I263" s="661" t="s">
        <v>1328</v>
      </c>
      <c r="J263" s="661" t="s">
        <v>1329</v>
      </c>
      <c r="K263" s="661" t="s">
        <v>1330</v>
      </c>
      <c r="L263" s="662">
        <v>16.38</v>
      </c>
      <c r="M263" s="662">
        <v>98.28</v>
      </c>
      <c r="N263" s="661">
        <v>6</v>
      </c>
      <c r="O263" s="744">
        <v>1</v>
      </c>
      <c r="P263" s="662"/>
      <c r="Q263" s="677">
        <v>0</v>
      </c>
      <c r="R263" s="661"/>
      <c r="S263" s="677">
        <v>0</v>
      </c>
      <c r="T263" s="744"/>
      <c r="U263" s="700">
        <v>0</v>
      </c>
    </row>
    <row r="264" spans="1:21" ht="14.4" customHeight="1" x14ac:dyDescent="0.3">
      <c r="A264" s="660">
        <v>22</v>
      </c>
      <c r="B264" s="661" t="s">
        <v>540</v>
      </c>
      <c r="C264" s="661" t="s">
        <v>937</v>
      </c>
      <c r="D264" s="742" t="s">
        <v>1400</v>
      </c>
      <c r="E264" s="743" t="s">
        <v>948</v>
      </c>
      <c r="F264" s="661" t="s">
        <v>934</v>
      </c>
      <c r="G264" s="661" t="s">
        <v>1237</v>
      </c>
      <c r="H264" s="661" t="s">
        <v>685</v>
      </c>
      <c r="I264" s="661" t="s">
        <v>1331</v>
      </c>
      <c r="J264" s="661" t="s">
        <v>1332</v>
      </c>
      <c r="K264" s="661" t="s">
        <v>1137</v>
      </c>
      <c r="L264" s="662">
        <v>35.11</v>
      </c>
      <c r="M264" s="662">
        <v>105.33</v>
      </c>
      <c r="N264" s="661">
        <v>3</v>
      </c>
      <c r="O264" s="744">
        <v>0.5</v>
      </c>
      <c r="P264" s="662"/>
      <c r="Q264" s="677">
        <v>0</v>
      </c>
      <c r="R264" s="661"/>
      <c r="S264" s="677">
        <v>0</v>
      </c>
      <c r="T264" s="744"/>
      <c r="U264" s="700">
        <v>0</v>
      </c>
    </row>
    <row r="265" spans="1:21" ht="14.4" customHeight="1" x14ac:dyDescent="0.3">
      <c r="A265" s="660">
        <v>22</v>
      </c>
      <c r="B265" s="661" t="s">
        <v>540</v>
      </c>
      <c r="C265" s="661" t="s">
        <v>937</v>
      </c>
      <c r="D265" s="742" t="s">
        <v>1400</v>
      </c>
      <c r="E265" s="743" t="s">
        <v>948</v>
      </c>
      <c r="F265" s="661" t="s">
        <v>934</v>
      </c>
      <c r="G265" s="661" t="s">
        <v>1333</v>
      </c>
      <c r="H265" s="661" t="s">
        <v>541</v>
      </c>
      <c r="I265" s="661" t="s">
        <v>596</v>
      </c>
      <c r="J265" s="661" t="s">
        <v>1334</v>
      </c>
      <c r="K265" s="661" t="s">
        <v>1335</v>
      </c>
      <c r="L265" s="662">
        <v>0</v>
      </c>
      <c r="M265" s="662">
        <v>0</v>
      </c>
      <c r="N265" s="661">
        <v>1</v>
      </c>
      <c r="O265" s="744">
        <v>1</v>
      </c>
      <c r="P265" s="662">
        <v>0</v>
      </c>
      <c r="Q265" s="677"/>
      <c r="R265" s="661">
        <v>1</v>
      </c>
      <c r="S265" s="677">
        <v>1</v>
      </c>
      <c r="T265" s="744">
        <v>1</v>
      </c>
      <c r="U265" s="700">
        <v>1</v>
      </c>
    </row>
    <row r="266" spans="1:21" ht="14.4" customHeight="1" x14ac:dyDescent="0.3">
      <c r="A266" s="660">
        <v>22</v>
      </c>
      <c r="B266" s="661" t="s">
        <v>540</v>
      </c>
      <c r="C266" s="661" t="s">
        <v>937</v>
      </c>
      <c r="D266" s="742" t="s">
        <v>1400</v>
      </c>
      <c r="E266" s="743" t="s">
        <v>948</v>
      </c>
      <c r="F266" s="661" t="s">
        <v>934</v>
      </c>
      <c r="G266" s="661" t="s">
        <v>1336</v>
      </c>
      <c r="H266" s="661" t="s">
        <v>541</v>
      </c>
      <c r="I266" s="661" t="s">
        <v>1337</v>
      </c>
      <c r="J266" s="661" t="s">
        <v>1338</v>
      </c>
      <c r="K266" s="661" t="s">
        <v>1339</v>
      </c>
      <c r="L266" s="662">
        <v>0</v>
      </c>
      <c r="M266" s="662">
        <v>0</v>
      </c>
      <c r="N266" s="661">
        <v>2</v>
      </c>
      <c r="O266" s="744">
        <v>2</v>
      </c>
      <c r="P266" s="662">
        <v>0</v>
      </c>
      <c r="Q266" s="677"/>
      <c r="R266" s="661">
        <v>2</v>
      </c>
      <c r="S266" s="677">
        <v>1</v>
      </c>
      <c r="T266" s="744">
        <v>2</v>
      </c>
      <c r="U266" s="700">
        <v>1</v>
      </c>
    </row>
    <row r="267" spans="1:21" ht="14.4" customHeight="1" x14ac:dyDescent="0.3">
      <c r="A267" s="660">
        <v>22</v>
      </c>
      <c r="B267" s="661" t="s">
        <v>540</v>
      </c>
      <c r="C267" s="661" t="s">
        <v>937</v>
      </c>
      <c r="D267" s="742" t="s">
        <v>1400</v>
      </c>
      <c r="E267" s="743" t="s">
        <v>948</v>
      </c>
      <c r="F267" s="661" t="s">
        <v>934</v>
      </c>
      <c r="G267" s="661" t="s">
        <v>1063</v>
      </c>
      <c r="H267" s="661" t="s">
        <v>541</v>
      </c>
      <c r="I267" s="661" t="s">
        <v>1064</v>
      </c>
      <c r="J267" s="661" t="s">
        <v>1065</v>
      </c>
      <c r="K267" s="661" t="s">
        <v>1066</v>
      </c>
      <c r="L267" s="662">
        <v>156.77000000000001</v>
      </c>
      <c r="M267" s="662">
        <v>313.54000000000002</v>
      </c>
      <c r="N267" s="661">
        <v>2</v>
      </c>
      <c r="O267" s="744">
        <v>1</v>
      </c>
      <c r="P267" s="662"/>
      <c r="Q267" s="677">
        <v>0</v>
      </c>
      <c r="R267" s="661"/>
      <c r="S267" s="677">
        <v>0</v>
      </c>
      <c r="T267" s="744"/>
      <c r="U267" s="700">
        <v>0</v>
      </c>
    </row>
    <row r="268" spans="1:21" ht="14.4" customHeight="1" x14ac:dyDescent="0.3">
      <c r="A268" s="660">
        <v>22</v>
      </c>
      <c r="B268" s="661" t="s">
        <v>540</v>
      </c>
      <c r="C268" s="661" t="s">
        <v>937</v>
      </c>
      <c r="D268" s="742" t="s">
        <v>1400</v>
      </c>
      <c r="E268" s="743" t="s">
        <v>948</v>
      </c>
      <c r="F268" s="661" t="s">
        <v>934</v>
      </c>
      <c r="G268" s="661" t="s">
        <v>1340</v>
      </c>
      <c r="H268" s="661" t="s">
        <v>541</v>
      </c>
      <c r="I268" s="661" t="s">
        <v>1341</v>
      </c>
      <c r="J268" s="661" t="s">
        <v>1342</v>
      </c>
      <c r="K268" s="661" t="s">
        <v>1343</v>
      </c>
      <c r="L268" s="662">
        <v>30.46</v>
      </c>
      <c r="M268" s="662">
        <v>30.46</v>
      </c>
      <c r="N268" s="661">
        <v>1</v>
      </c>
      <c r="O268" s="744">
        <v>1</v>
      </c>
      <c r="P268" s="662">
        <v>30.46</v>
      </c>
      <c r="Q268" s="677">
        <v>1</v>
      </c>
      <c r="R268" s="661">
        <v>1</v>
      </c>
      <c r="S268" s="677">
        <v>1</v>
      </c>
      <c r="T268" s="744">
        <v>1</v>
      </c>
      <c r="U268" s="700">
        <v>1</v>
      </c>
    </row>
    <row r="269" spans="1:21" ht="14.4" customHeight="1" x14ac:dyDescent="0.3">
      <c r="A269" s="660">
        <v>22</v>
      </c>
      <c r="B269" s="661" t="s">
        <v>540</v>
      </c>
      <c r="C269" s="661" t="s">
        <v>937</v>
      </c>
      <c r="D269" s="742" t="s">
        <v>1400</v>
      </c>
      <c r="E269" s="743" t="s">
        <v>948</v>
      </c>
      <c r="F269" s="661" t="s">
        <v>934</v>
      </c>
      <c r="G269" s="661" t="s">
        <v>994</v>
      </c>
      <c r="H269" s="661" t="s">
        <v>541</v>
      </c>
      <c r="I269" s="661" t="s">
        <v>995</v>
      </c>
      <c r="J269" s="661" t="s">
        <v>996</v>
      </c>
      <c r="K269" s="661"/>
      <c r="L269" s="662">
        <v>0</v>
      </c>
      <c r="M269" s="662">
        <v>0</v>
      </c>
      <c r="N269" s="661">
        <v>18</v>
      </c>
      <c r="O269" s="744">
        <v>17</v>
      </c>
      <c r="P269" s="662">
        <v>0</v>
      </c>
      <c r="Q269" s="677"/>
      <c r="R269" s="661">
        <v>14</v>
      </c>
      <c r="S269" s="677">
        <v>0.77777777777777779</v>
      </c>
      <c r="T269" s="744">
        <v>13</v>
      </c>
      <c r="U269" s="700">
        <v>0.76470588235294112</v>
      </c>
    </row>
    <row r="270" spans="1:21" ht="14.4" customHeight="1" x14ac:dyDescent="0.3">
      <c r="A270" s="660">
        <v>22</v>
      </c>
      <c r="B270" s="661" t="s">
        <v>540</v>
      </c>
      <c r="C270" s="661" t="s">
        <v>937</v>
      </c>
      <c r="D270" s="742" t="s">
        <v>1400</v>
      </c>
      <c r="E270" s="743" t="s">
        <v>948</v>
      </c>
      <c r="F270" s="661" t="s">
        <v>934</v>
      </c>
      <c r="G270" s="661" t="s">
        <v>1076</v>
      </c>
      <c r="H270" s="661" t="s">
        <v>541</v>
      </c>
      <c r="I270" s="661" t="s">
        <v>1344</v>
      </c>
      <c r="J270" s="661" t="s">
        <v>1345</v>
      </c>
      <c r="K270" s="661" t="s">
        <v>1323</v>
      </c>
      <c r="L270" s="662">
        <v>0</v>
      </c>
      <c r="M270" s="662">
        <v>0</v>
      </c>
      <c r="N270" s="661">
        <v>2</v>
      </c>
      <c r="O270" s="744">
        <v>2</v>
      </c>
      <c r="P270" s="662">
        <v>0</v>
      </c>
      <c r="Q270" s="677"/>
      <c r="R270" s="661">
        <v>2</v>
      </c>
      <c r="S270" s="677">
        <v>1</v>
      </c>
      <c r="T270" s="744">
        <v>2</v>
      </c>
      <c r="U270" s="700">
        <v>1</v>
      </c>
    </row>
    <row r="271" spans="1:21" ht="14.4" customHeight="1" x14ac:dyDescent="0.3">
      <c r="A271" s="660">
        <v>22</v>
      </c>
      <c r="B271" s="661" t="s">
        <v>540</v>
      </c>
      <c r="C271" s="661" t="s">
        <v>937</v>
      </c>
      <c r="D271" s="742" t="s">
        <v>1400</v>
      </c>
      <c r="E271" s="743" t="s">
        <v>948</v>
      </c>
      <c r="F271" s="661" t="s">
        <v>934</v>
      </c>
      <c r="G271" s="661" t="s">
        <v>1076</v>
      </c>
      <c r="H271" s="661" t="s">
        <v>541</v>
      </c>
      <c r="I271" s="661" t="s">
        <v>1346</v>
      </c>
      <c r="J271" s="661" t="s">
        <v>1347</v>
      </c>
      <c r="K271" s="661" t="s">
        <v>1348</v>
      </c>
      <c r="L271" s="662">
        <v>0</v>
      </c>
      <c r="M271" s="662">
        <v>0</v>
      </c>
      <c r="N271" s="661">
        <v>2</v>
      </c>
      <c r="O271" s="744">
        <v>1</v>
      </c>
      <c r="P271" s="662"/>
      <c r="Q271" s="677"/>
      <c r="R271" s="661"/>
      <c r="S271" s="677">
        <v>0</v>
      </c>
      <c r="T271" s="744"/>
      <c r="U271" s="700">
        <v>0</v>
      </c>
    </row>
    <row r="272" spans="1:21" ht="14.4" customHeight="1" x14ac:dyDescent="0.3">
      <c r="A272" s="660">
        <v>22</v>
      </c>
      <c r="B272" s="661" t="s">
        <v>540</v>
      </c>
      <c r="C272" s="661" t="s">
        <v>937</v>
      </c>
      <c r="D272" s="742" t="s">
        <v>1400</v>
      </c>
      <c r="E272" s="743" t="s">
        <v>948</v>
      </c>
      <c r="F272" s="661" t="s">
        <v>934</v>
      </c>
      <c r="G272" s="661" t="s">
        <v>1076</v>
      </c>
      <c r="H272" s="661" t="s">
        <v>541</v>
      </c>
      <c r="I272" s="661" t="s">
        <v>1349</v>
      </c>
      <c r="J272" s="661" t="s">
        <v>1078</v>
      </c>
      <c r="K272" s="661" t="s">
        <v>1079</v>
      </c>
      <c r="L272" s="662">
        <v>95.57</v>
      </c>
      <c r="M272" s="662">
        <v>95.57</v>
      </c>
      <c r="N272" s="661">
        <v>1</v>
      </c>
      <c r="O272" s="744">
        <v>1</v>
      </c>
      <c r="P272" s="662">
        <v>95.57</v>
      </c>
      <c r="Q272" s="677">
        <v>1</v>
      </c>
      <c r="R272" s="661">
        <v>1</v>
      </c>
      <c r="S272" s="677">
        <v>1</v>
      </c>
      <c r="T272" s="744">
        <v>1</v>
      </c>
      <c r="U272" s="700">
        <v>1</v>
      </c>
    </row>
    <row r="273" spans="1:21" ht="14.4" customHeight="1" x14ac:dyDescent="0.3">
      <c r="A273" s="660">
        <v>22</v>
      </c>
      <c r="B273" s="661" t="s">
        <v>540</v>
      </c>
      <c r="C273" s="661" t="s">
        <v>937</v>
      </c>
      <c r="D273" s="742" t="s">
        <v>1400</v>
      </c>
      <c r="E273" s="743" t="s">
        <v>948</v>
      </c>
      <c r="F273" s="661" t="s">
        <v>934</v>
      </c>
      <c r="G273" s="661" t="s">
        <v>1076</v>
      </c>
      <c r="H273" s="661" t="s">
        <v>541</v>
      </c>
      <c r="I273" s="661" t="s">
        <v>1350</v>
      </c>
      <c r="J273" s="661" t="s">
        <v>1347</v>
      </c>
      <c r="K273" s="661" t="s">
        <v>1348</v>
      </c>
      <c r="L273" s="662">
        <v>127.42</v>
      </c>
      <c r="M273" s="662">
        <v>254.84</v>
      </c>
      <c r="N273" s="661">
        <v>2</v>
      </c>
      <c r="O273" s="744">
        <v>1</v>
      </c>
      <c r="P273" s="662">
        <v>254.84</v>
      </c>
      <c r="Q273" s="677">
        <v>1</v>
      </c>
      <c r="R273" s="661">
        <v>2</v>
      </c>
      <c r="S273" s="677">
        <v>1</v>
      </c>
      <c r="T273" s="744">
        <v>1</v>
      </c>
      <c r="U273" s="700">
        <v>1</v>
      </c>
    </row>
    <row r="274" spans="1:21" ht="14.4" customHeight="1" x14ac:dyDescent="0.3">
      <c r="A274" s="660">
        <v>22</v>
      </c>
      <c r="B274" s="661" t="s">
        <v>540</v>
      </c>
      <c r="C274" s="661" t="s">
        <v>937</v>
      </c>
      <c r="D274" s="742" t="s">
        <v>1400</v>
      </c>
      <c r="E274" s="743" t="s">
        <v>948</v>
      </c>
      <c r="F274" s="661" t="s">
        <v>934</v>
      </c>
      <c r="G274" s="661" t="s">
        <v>1084</v>
      </c>
      <c r="H274" s="661" t="s">
        <v>685</v>
      </c>
      <c r="I274" s="661" t="s">
        <v>1085</v>
      </c>
      <c r="J274" s="661" t="s">
        <v>1086</v>
      </c>
      <c r="K274" s="661" t="s">
        <v>1087</v>
      </c>
      <c r="L274" s="662">
        <v>186.87</v>
      </c>
      <c r="M274" s="662">
        <v>186.87</v>
      </c>
      <c r="N274" s="661">
        <v>1</v>
      </c>
      <c r="O274" s="744">
        <v>1</v>
      </c>
      <c r="P274" s="662">
        <v>186.87</v>
      </c>
      <c r="Q274" s="677">
        <v>1</v>
      </c>
      <c r="R274" s="661">
        <v>1</v>
      </c>
      <c r="S274" s="677">
        <v>1</v>
      </c>
      <c r="T274" s="744">
        <v>1</v>
      </c>
      <c r="U274" s="700">
        <v>1</v>
      </c>
    </row>
    <row r="275" spans="1:21" ht="14.4" customHeight="1" x14ac:dyDescent="0.3">
      <c r="A275" s="660">
        <v>22</v>
      </c>
      <c r="B275" s="661" t="s">
        <v>540</v>
      </c>
      <c r="C275" s="661" t="s">
        <v>937</v>
      </c>
      <c r="D275" s="742" t="s">
        <v>1400</v>
      </c>
      <c r="E275" s="743" t="s">
        <v>948</v>
      </c>
      <c r="F275" s="661" t="s">
        <v>934</v>
      </c>
      <c r="G275" s="661" t="s">
        <v>1351</v>
      </c>
      <c r="H275" s="661" t="s">
        <v>541</v>
      </c>
      <c r="I275" s="661" t="s">
        <v>1352</v>
      </c>
      <c r="J275" s="661" t="s">
        <v>1353</v>
      </c>
      <c r="K275" s="661" t="s">
        <v>1354</v>
      </c>
      <c r="L275" s="662">
        <v>88.87</v>
      </c>
      <c r="M275" s="662">
        <v>88.87</v>
      </c>
      <c r="N275" s="661">
        <v>1</v>
      </c>
      <c r="O275" s="744">
        <v>1</v>
      </c>
      <c r="P275" s="662">
        <v>88.87</v>
      </c>
      <c r="Q275" s="677">
        <v>1</v>
      </c>
      <c r="R275" s="661">
        <v>1</v>
      </c>
      <c r="S275" s="677">
        <v>1</v>
      </c>
      <c r="T275" s="744">
        <v>1</v>
      </c>
      <c r="U275" s="700">
        <v>1</v>
      </c>
    </row>
    <row r="276" spans="1:21" ht="14.4" customHeight="1" x14ac:dyDescent="0.3">
      <c r="A276" s="660">
        <v>22</v>
      </c>
      <c r="B276" s="661" t="s">
        <v>540</v>
      </c>
      <c r="C276" s="661" t="s">
        <v>937</v>
      </c>
      <c r="D276" s="742" t="s">
        <v>1400</v>
      </c>
      <c r="E276" s="743" t="s">
        <v>948</v>
      </c>
      <c r="F276" s="661" t="s">
        <v>934</v>
      </c>
      <c r="G276" s="661" t="s">
        <v>953</v>
      </c>
      <c r="H276" s="661" t="s">
        <v>685</v>
      </c>
      <c r="I276" s="661" t="s">
        <v>1100</v>
      </c>
      <c r="J276" s="661" t="s">
        <v>998</v>
      </c>
      <c r="K276" s="661" t="s">
        <v>1101</v>
      </c>
      <c r="L276" s="662">
        <v>0</v>
      </c>
      <c r="M276" s="662">
        <v>0</v>
      </c>
      <c r="N276" s="661">
        <v>8</v>
      </c>
      <c r="O276" s="744">
        <v>8</v>
      </c>
      <c r="P276" s="662">
        <v>0</v>
      </c>
      <c r="Q276" s="677"/>
      <c r="R276" s="661">
        <v>3</v>
      </c>
      <c r="S276" s="677">
        <v>0.375</v>
      </c>
      <c r="T276" s="744">
        <v>3</v>
      </c>
      <c r="U276" s="700">
        <v>0.375</v>
      </c>
    </row>
    <row r="277" spans="1:21" ht="14.4" customHeight="1" x14ac:dyDescent="0.3">
      <c r="A277" s="660">
        <v>22</v>
      </c>
      <c r="B277" s="661" t="s">
        <v>540</v>
      </c>
      <c r="C277" s="661" t="s">
        <v>937</v>
      </c>
      <c r="D277" s="742" t="s">
        <v>1400</v>
      </c>
      <c r="E277" s="743" t="s">
        <v>948</v>
      </c>
      <c r="F277" s="661" t="s">
        <v>934</v>
      </c>
      <c r="G277" s="661" t="s">
        <v>953</v>
      </c>
      <c r="H277" s="661" t="s">
        <v>685</v>
      </c>
      <c r="I277" s="661" t="s">
        <v>997</v>
      </c>
      <c r="J277" s="661" t="s">
        <v>998</v>
      </c>
      <c r="K277" s="661" t="s">
        <v>999</v>
      </c>
      <c r="L277" s="662">
        <v>73.03</v>
      </c>
      <c r="M277" s="662">
        <v>292.12</v>
      </c>
      <c r="N277" s="661">
        <v>4</v>
      </c>
      <c r="O277" s="744">
        <v>4</v>
      </c>
      <c r="P277" s="662">
        <v>146.06</v>
      </c>
      <c r="Q277" s="677">
        <v>0.5</v>
      </c>
      <c r="R277" s="661">
        <v>2</v>
      </c>
      <c r="S277" s="677">
        <v>0.5</v>
      </c>
      <c r="T277" s="744">
        <v>2</v>
      </c>
      <c r="U277" s="700">
        <v>0.5</v>
      </c>
    </row>
    <row r="278" spans="1:21" ht="14.4" customHeight="1" x14ac:dyDescent="0.3">
      <c r="A278" s="660">
        <v>22</v>
      </c>
      <c r="B278" s="661" t="s">
        <v>540</v>
      </c>
      <c r="C278" s="661" t="s">
        <v>937</v>
      </c>
      <c r="D278" s="742" t="s">
        <v>1400</v>
      </c>
      <c r="E278" s="743" t="s">
        <v>948</v>
      </c>
      <c r="F278" s="661" t="s">
        <v>934</v>
      </c>
      <c r="G278" s="661" t="s">
        <v>953</v>
      </c>
      <c r="H278" s="661" t="s">
        <v>685</v>
      </c>
      <c r="I278" s="661" t="s">
        <v>1102</v>
      </c>
      <c r="J278" s="661" t="s">
        <v>968</v>
      </c>
      <c r="K278" s="661" t="s">
        <v>1103</v>
      </c>
      <c r="L278" s="662">
        <v>0</v>
      </c>
      <c r="M278" s="662">
        <v>0</v>
      </c>
      <c r="N278" s="661">
        <v>15</v>
      </c>
      <c r="O278" s="744">
        <v>15</v>
      </c>
      <c r="P278" s="662">
        <v>0</v>
      </c>
      <c r="Q278" s="677"/>
      <c r="R278" s="661">
        <v>3</v>
      </c>
      <c r="S278" s="677">
        <v>0.2</v>
      </c>
      <c r="T278" s="744">
        <v>3</v>
      </c>
      <c r="U278" s="700">
        <v>0.2</v>
      </c>
    </row>
    <row r="279" spans="1:21" ht="14.4" customHeight="1" x14ac:dyDescent="0.3">
      <c r="A279" s="660">
        <v>22</v>
      </c>
      <c r="B279" s="661" t="s">
        <v>540</v>
      </c>
      <c r="C279" s="661" t="s">
        <v>937</v>
      </c>
      <c r="D279" s="742" t="s">
        <v>1400</v>
      </c>
      <c r="E279" s="743" t="s">
        <v>948</v>
      </c>
      <c r="F279" s="661" t="s">
        <v>934</v>
      </c>
      <c r="G279" s="661" t="s">
        <v>953</v>
      </c>
      <c r="H279" s="661" t="s">
        <v>685</v>
      </c>
      <c r="I279" s="661" t="s">
        <v>967</v>
      </c>
      <c r="J279" s="661" t="s">
        <v>968</v>
      </c>
      <c r="K279" s="661" t="s">
        <v>969</v>
      </c>
      <c r="L279" s="662">
        <v>92.95</v>
      </c>
      <c r="M279" s="662">
        <v>371.8</v>
      </c>
      <c r="N279" s="661">
        <v>4</v>
      </c>
      <c r="O279" s="744">
        <v>4</v>
      </c>
      <c r="P279" s="662">
        <v>185.9</v>
      </c>
      <c r="Q279" s="677">
        <v>0.5</v>
      </c>
      <c r="R279" s="661">
        <v>2</v>
      </c>
      <c r="S279" s="677">
        <v>0.5</v>
      </c>
      <c r="T279" s="744">
        <v>2</v>
      </c>
      <c r="U279" s="700">
        <v>0.5</v>
      </c>
    </row>
    <row r="280" spans="1:21" ht="14.4" customHeight="1" x14ac:dyDescent="0.3">
      <c r="A280" s="660">
        <v>22</v>
      </c>
      <c r="B280" s="661" t="s">
        <v>540</v>
      </c>
      <c r="C280" s="661" t="s">
        <v>937</v>
      </c>
      <c r="D280" s="742" t="s">
        <v>1400</v>
      </c>
      <c r="E280" s="743" t="s">
        <v>948</v>
      </c>
      <c r="F280" s="661" t="s">
        <v>934</v>
      </c>
      <c r="G280" s="661" t="s">
        <v>953</v>
      </c>
      <c r="H280" s="661" t="s">
        <v>541</v>
      </c>
      <c r="I280" s="661" t="s">
        <v>1000</v>
      </c>
      <c r="J280" s="661" t="s">
        <v>1001</v>
      </c>
      <c r="K280" s="661" t="s">
        <v>1002</v>
      </c>
      <c r="L280" s="662">
        <v>0</v>
      </c>
      <c r="M280" s="662">
        <v>0</v>
      </c>
      <c r="N280" s="661">
        <v>7</v>
      </c>
      <c r="O280" s="744">
        <v>5.5</v>
      </c>
      <c r="P280" s="662">
        <v>0</v>
      </c>
      <c r="Q280" s="677"/>
      <c r="R280" s="661">
        <v>2</v>
      </c>
      <c r="S280" s="677">
        <v>0.2857142857142857</v>
      </c>
      <c r="T280" s="744">
        <v>1.5</v>
      </c>
      <c r="U280" s="700">
        <v>0.27272727272727271</v>
      </c>
    </row>
    <row r="281" spans="1:21" ht="14.4" customHeight="1" x14ac:dyDescent="0.3">
      <c r="A281" s="660">
        <v>22</v>
      </c>
      <c r="B281" s="661" t="s">
        <v>540</v>
      </c>
      <c r="C281" s="661" t="s">
        <v>937</v>
      </c>
      <c r="D281" s="742" t="s">
        <v>1400</v>
      </c>
      <c r="E281" s="743" t="s">
        <v>948</v>
      </c>
      <c r="F281" s="661" t="s">
        <v>934</v>
      </c>
      <c r="G281" s="661" t="s">
        <v>953</v>
      </c>
      <c r="H281" s="661" t="s">
        <v>685</v>
      </c>
      <c r="I281" s="661" t="s">
        <v>970</v>
      </c>
      <c r="J281" s="661" t="s">
        <v>971</v>
      </c>
      <c r="K281" s="661" t="s">
        <v>972</v>
      </c>
      <c r="L281" s="662">
        <v>0</v>
      </c>
      <c r="M281" s="662">
        <v>0</v>
      </c>
      <c r="N281" s="661">
        <v>12</v>
      </c>
      <c r="O281" s="744">
        <v>11.5</v>
      </c>
      <c r="P281" s="662">
        <v>0</v>
      </c>
      <c r="Q281" s="677"/>
      <c r="R281" s="661">
        <v>6</v>
      </c>
      <c r="S281" s="677">
        <v>0.5</v>
      </c>
      <c r="T281" s="744">
        <v>5.5</v>
      </c>
      <c r="U281" s="700">
        <v>0.47826086956521741</v>
      </c>
    </row>
    <row r="282" spans="1:21" ht="14.4" customHeight="1" x14ac:dyDescent="0.3">
      <c r="A282" s="660">
        <v>22</v>
      </c>
      <c r="B282" s="661" t="s">
        <v>540</v>
      </c>
      <c r="C282" s="661" t="s">
        <v>937</v>
      </c>
      <c r="D282" s="742" t="s">
        <v>1400</v>
      </c>
      <c r="E282" s="743" t="s">
        <v>948</v>
      </c>
      <c r="F282" s="661" t="s">
        <v>934</v>
      </c>
      <c r="G282" s="661" t="s">
        <v>953</v>
      </c>
      <c r="H282" s="661" t="s">
        <v>685</v>
      </c>
      <c r="I282" s="661" t="s">
        <v>1003</v>
      </c>
      <c r="J282" s="661" t="s">
        <v>971</v>
      </c>
      <c r="K282" s="661" t="s">
        <v>1004</v>
      </c>
      <c r="L282" s="662">
        <v>113.7</v>
      </c>
      <c r="M282" s="662">
        <v>568.5</v>
      </c>
      <c r="N282" s="661">
        <v>5</v>
      </c>
      <c r="O282" s="744">
        <v>5</v>
      </c>
      <c r="P282" s="662">
        <v>113.7</v>
      </c>
      <c r="Q282" s="677">
        <v>0.2</v>
      </c>
      <c r="R282" s="661">
        <v>1</v>
      </c>
      <c r="S282" s="677">
        <v>0.2</v>
      </c>
      <c r="T282" s="744">
        <v>1</v>
      </c>
      <c r="U282" s="700">
        <v>0.2</v>
      </c>
    </row>
    <row r="283" spans="1:21" ht="14.4" customHeight="1" x14ac:dyDescent="0.3">
      <c r="A283" s="660">
        <v>22</v>
      </c>
      <c r="B283" s="661" t="s">
        <v>540</v>
      </c>
      <c r="C283" s="661" t="s">
        <v>937</v>
      </c>
      <c r="D283" s="742" t="s">
        <v>1400</v>
      </c>
      <c r="E283" s="743" t="s">
        <v>948</v>
      </c>
      <c r="F283" s="661" t="s">
        <v>934</v>
      </c>
      <c r="G283" s="661" t="s">
        <v>953</v>
      </c>
      <c r="H283" s="661" t="s">
        <v>685</v>
      </c>
      <c r="I283" s="661" t="s">
        <v>1003</v>
      </c>
      <c r="J283" s="661" t="s">
        <v>971</v>
      </c>
      <c r="K283" s="661" t="s">
        <v>1004</v>
      </c>
      <c r="L283" s="662">
        <v>108.26</v>
      </c>
      <c r="M283" s="662">
        <v>108.26</v>
      </c>
      <c r="N283" s="661">
        <v>1</v>
      </c>
      <c r="O283" s="744">
        <v>1</v>
      </c>
      <c r="P283" s="662">
        <v>108.26</v>
      </c>
      <c r="Q283" s="677">
        <v>1</v>
      </c>
      <c r="R283" s="661">
        <v>1</v>
      </c>
      <c r="S283" s="677">
        <v>1</v>
      </c>
      <c r="T283" s="744">
        <v>1</v>
      </c>
      <c r="U283" s="700">
        <v>1</v>
      </c>
    </row>
    <row r="284" spans="1:21" ht="14.4" customHeight="1" x14ac:dyDescent="0.3">
      <c r="A284" s="660">
        <v>22</v>
      </c>
      <c r="B284" s="661" t="s">
        <v>540</v>
      </c>
      <c r="C284" s="661" t="s">
        <v>937</v>
      </c>
      <c r="D284" s="742" t="s">
        <v>1400</v>
      </c>
      <c r="E284" s="743" t="s">
        <v>948</v>
      </c>
      <c r="F284" s="661" t="s">
        <v>934</v>
      </c>
      <c r="G284" s="661" t="s">
        <v>953</v>
      </c>
      <c r="H284" s="661" t="s">
        <v>541</v>
      </c>
      <c r="I284" s="661" t="s">
        <v>1104</v>
      </c>
      <c r="J284" s="661" t="s">
        <v>1105</v>
      </c>
      <c r="K284" s="661" t="s">
        <v>980</v>
      </c>
      <c r="L284" s="662">
        <v>82.99</v>
      </c>
      <c r="M284" s="662">
        <v>414.94999999999993</v>
      </c>
      <c r="N284" s="661">
        <v>5</v>
      </c>
      <c r="O284" s="744">
        <v>4</v>
      </c>
      <c r="P284" s="662">
        <v>165.98</v>
      </c>
      <c r="Q284" s="677">
        <v>0.4</v>
      </c>
      <c r="R284" s="661">
        <v>2</v>
      </c>
      <c r="S284" s="677">
        <v>0.4</v>
      </c>
      <c r="T284" s="744">
        <v>2</v>
      </c>
      <c r="U284" s="700">
        <v>0.5</v>
      </c>
    </row>
    <row r="285" spans="1:21" ht="14.4" customHeight="1" x14ac:dyDescent="0.3">
      <c r="A285" s="660">
        <v>22</v>
      </c>
      <c r="B285" s="661" t="s">
        <v>540</v>
      </c>
      <c r="C285" s="661" t="s">
        <v>937</v>
      </c>
      <c r="D285" s="742" t="s">
        <v>1400</v>
      </c>
      <c r="E285" s="743" t="s">
        <v>948</v>
      </c>
      <c r="F285" s="661" t="s">
        <v>934</v>
      </c>
      <c r="G285" s="661" t="s">
        <v>953</v>
      </c>
      <c r="H285" s="661" t="s">
        <v>685</v>
      </c>
      <c r="I285" s="661" t="s">
        <v>712</v>
      </c>
      <c r="J285" s="661" t="s">
        <v>713</v>
      </c>
      <c r="K285" s="661" t="s">
        <v>714</v>
      </c>
      <c r="L285" s="662">
        <v>103.74</v>
      </c>
      <c r="M285" s="662">
        <v>207.48</v>
      </c>
      <c r="N285" s="661">
        <v>2</v>
      </c>
      <c r="O285" s="744">
        <v>1.5</v>
      </c>
      <c r="P285" s="662">
        <v>103.74</v>
      </c>
      <c r="Q285" s="677">
        <v>0.5</v>
      </c>
      <c r="R285" s="661">
        <v>1</v>
      </c>
      <c r="S285" s="677">
        <v>0.5</v>
      </c>
      <c r="T285" s="744">
        <v>0.5</v>
      </c>
      <c r="U285" s="700">
        <v>0.33333333333333331</v>
      </c>
    </row>
    <row r="286" spans="1:21" ht="14.4" customHeight="1" x14ac:dyDescent="0.3">
      <c r="A286" s="660">
        <v>22</v>
      </c>
      <c r="B286" s="661" t="s">
        <v>540</v>
      </c>
      <c r="C286" s="661" t="s">
        <v>937</v>
      </c>
      <c r="D286" s="742" t="s">
        <v>1400</v>
      </c>
      <c r="E286" s="743" t="s">
        <v>948</v>
      </c>
      <c r="F286" s="661" t="s">
        <v>934</v>
      </c>
      <c r="G286" s="661" t="s">
        <v>953</v>
      </c>
      <c r="H286" s="661" t="s">
        <v>685</v>
      </c>
      <c r="I286" s="661" t="s">
        <v>712</v>
      </c>
      <c r="J286" s="661" t="s">
        <v>713</v>
      </c>
      <c r="K286" s="661" t="s">
        <v>714</v>
      </c>
      <c r="L286" s="662">
        <v>98.78</v>
      </c>
      <c r="M286" s="662">
        <v>296.34000000000003</v>
      </c>
      <c r="N286" s="661">
        <v>3</v>
      </c>
      <c r="O286" s="744">
        <v>2.5</v>
      </c>
      <c r="P286" s="662">
        <v>197.56</v>
      </c>
      <c r="Q286" s="677">
        <v>0.66666666666666663</v>
      </c>
      <c r="R286" s="661">
        <v>2</v>
      </c>
      <c r="S286" s="677">
        <v>0.66666666666666663</v>
      </c>
      <c r="T286" s="744">
        <v>1.5</v>
      </c>
      <c r="U286" s="700">
        <v>0.6</v>
      </c>
    </row>
    <row r="287" spans="1:21" ht="14.4" customHeight="1" x14ac:dyDescent="0.3">
      <c r="A287" s="660">
        <v>22</v>
      </c>
      <c r="B287" s="661" t="s">
        <v>540</v>
      </c>
      <c r="C287" s="661" t="s">
        <v>937</v>
      </c>
      <c r="D287" s="742" t="s">
        <v>1400</v>
      </c>
      <c r="E287" s="743" t="s">
        <v>948</v>
      </c>
      <c r="F287" s="661" t="s">
        <v>934</v>
      </c>
      <c r="G287" s="661" t="s">
        <v>953</v>
      </c>
      <c r="H287" s="661" t="s">
        <v>685</v>
      </c>
      <c r="I287" s="661" t="s">
        <v>1106</v>
      </c>
      <c r="J287" s="661" t="s">
        <v>956</v>
      </c>
      <c r="K287" s="661" t="s">
        <v>957</v>
      </c>
      <c r="L287" s="662">
        <v>124.49</v>
      </c>
      <c r="M287" s="662">
        <v>124.49</v>
      </c>
      <c r="N287" s="661">
        <v>1</v>
      </c>
      <c r="O287" s="744">
        <v>0.5</v>
      </c>
      <c r="P287" s="662">
        <v>124.49</v>
      </c>
      <c r="Q287" s="677">
        <v>1</v>
      </c>
      <c r="R287" s="661">
        <v>1</v>
      </c>
      <c r="S287" s="677">
        <v>1</v>
      </c>
      <c r="T287" s="744">
        <v>0.5</v>
      </c>
      <c r="U287" s="700">
        <v>1</v>
      </c>
    </row>
    <row r="288" spans="1:21" ht="14.4" customHeight="1" x14ac:dyDescent="0.3">
      <c r="A288" s="660">
        <v>22</v>
      </c>
      <c r="B288" s="661" t="s">
        <v>540</v>
      </c>
      <c r="C288" s="661" t="s">
        <v>937</v>
      </c>
      <c r="D288" s="742" t="s">
        <v>1400</v>
      </c>
      <c r="E288" s="743" t="s">
        <v>948</v>
      </c>
      <c r="F288" s="661" t="s">
        <v>934</v>
      </c>
      <c r="G288" s="661" t="s">
        <v>953</v>
      </c>
      <c r="H288" s="661" t="s">
        <v>685</v>
      </c>
      <c r="I288" s="661" t="s">
        <v>1005</v>
      </c>
      <c r="J288" s="661" t="s">
        <v>692</v>
      </c>
      <c r="K288" s="661" t="s">
        <v>1006</v>
      </c>
      <c r="L288" s="662">
        <v>82.99</v>
      </c>
      <c r="M288" s="662">
        <v>82.99</v>
      </c>
      <c r="N288" s="661">
        <v>1</v>
      </c>
      <c r="O288" s="744">
        <v>1</v>
      </c>
      <c r="P288" s="662"/>
      <c r="Q288" s="677">
        <v>0</v>
      </c>
      <c r="R288" s="661"/>
      <c r="S288" s="677">
        <v>0</v>
      </c>
      <c r="T288" s="744"/>
      <c r="U288" s="700">
        <v>0</v>
      </c>
    </row>
    <row r="289" spans="1:21" ht="14.4" customHeight="1" x14ac:dyDescent="0.3">
      <c r="A289" s="660">
        <v>22</v>
      </c>
      <c r="B289" s="661" t="s">
        <v>540</v>
      </c>
      <c r="C289" s="661" t="s">
        <v>937</v>
      </c>
      <c r="D289" s="742" t="s">
        <v>1400</v>
      </c>
      <c r="E289" s="743" t="s">
        <v>948</v>
      </c>
      <c r="F289" s="661" t="s">
        <v>934</v>
      </c>
      <c r="G289" s="661" t="s">
        <v>953</v>
      </c>
      <c r="H289" s="661" t="s">
        <v>685</v>
      </c>
      <c r="I289" s="661" t="s">
        <v>1007</v>
      </c>
      <c r="J289" s="661" t="s">
        <v>1008</v>
      </c>
      <c r="K289" s="661" t="s">
        <v>1009</v>
      </c>
      <c r="L289" s="662">
        <v>62.24</v>
      </c>
      <c r="M289" s="662">
        <v>622.4</v>
      </c>
      <c r="N289" s="661">
        <v>10</v>
      </c>
      <c r="O289" s="744">
        <v>8</v>
      </c>
      <c r="P289" s="662">
        <v>124.48</v>
      </c>
      <c r="Q289" s="677">
        <v>0.2</v>
      </c>
      <c r="R289" s="661">
        <v>2</v>
      </c>
      <c r="S289" s="677">
        <v>0.2</v>
      </c>
      <c r="T289" s="744">
        <v>1.5</v>
      </c>
      <c r="U289" s="700">
        <v>0.1875</v>
      </c>
    </row>
    <row r="290" spans="1:21" ht="14.4" customHeight="1" x14ac:dyDescent="0.3">
      <c r="A290" s="660">
        <v>22</v>
      </c>
      <c r="B290" s="661" t="s">
        <v>540</v>
      </c>
      <c r="C290" s="661" t="s">
        <v>937</v>
      </c>
      <c r="D290" s="742" t="s">
        <v>1400</v>
      </c>
      <c r="E290" s="743" t="s">
        <v>948</v>
      </c>
      <c r="F290" s="661" t="s">
        <v>934</v>
      </c>
      <c r="G290" s="661" t="s">
        <v>953</v>
      </c>
      <c r="H290" s="661" t="s">
        <v>685</v>
      </c>
      <c r="I290" s="661" t="s">
        <v>954</v>
      </c>
      <c r="J290" s="661" t="s">
        <v>713</v>
      </c>
      <c r="K290" s="661" t="s">
        <v>714</v>
      </c>
      <c r="L290" s="662">
        <v>103.74</v>
      </c>
      <c r="M290" s="662">
        <v>4253.3399999999983</v>
      </c>
      <c r="N290" s="661">
        <v>41</v>
      </c>
      <c r="O290" s="744">
        <v>39</v>
      </c>
      <c r="P290" s="662">
        <v>1659.84</v>
      </c>
      <c r="Q290" s="677">
        <v>0.39024390243902451</v>
      </c>
      <c r="R290" s="661">
        <v>16</v>
      </c>
      <c r="S290" s="677">
        <v>0.3902439024390244</v>
      </c>
      <c r="T290" s="744">
        <v>15</v>
      </c>
      <c r="U290" s="700">
        <v>0.38461538461538464</v>
      </c>
    </row>
    <row r="291" spans="1:21" ht="14.4" customHeight="1" x14ac:dyDescent="0.3">
      <c r="A291" s="660">
        <v>22</v>
      </c>
      <c r="B291" s="661" t="s">
        <v>540</v>
      </c>
      <c r="C291" s="661" t="s">
        <v>937</v>
      </c>
      <c r="D291" s="742" t="s">
        <v>1400</v>
      </c>
      <c r="E291" s="743" t="s">
        <v>948</v>
      </c>
      <c r="F291" s="661" t="s">
        <v>934</v>
      </c>
      <c r="G291" s="661" t="s">
        <v>953</v>
      </c>
      <c r="H291" s="661" t="s">
        <v>685</v>
      </c>
      <c r="I291" s="661" t="s">
        <v>973</v>
      </c>
      <c r="J291" s="661" t="s">
        <v>974</v>
      </c>
      <c r="K291" s="661" t="s">
        <v>975</v>
      </c>
      <c r="L291" s="662">
        <v>62.24</v>
      </c>
      <c r="M291" s="662">
        <v>311.2</v>
      </c>
      <c r="N291" s="661">
        <v>5</v>
      </c>
      <c r="O291" s="744">
        <v>5</v>
      </c>
      <c r="P291" s="662">
        <v>124.48</v>
      </c>
      <c r="Q291" s="677">
        <v>0.4</v>
      </c>
      <c r="R291" s="661">
        <v>2</v>
      </c>
      <c r="S291" s="677">
        <v>0.4</v>
      </c>
      <c r="T291" s="744">
        <v>2</v>
      </c>
      <c r="U291" s="700">
        <v>0.4</v>
      </c>
    </row>
    <row r="292" spans="1:21" ht="14.4" customHeight="1" x14ac:dyDescent="0.3">
      <c r="A292" s="660">
        <v>22</v>
      </c>
      <c r="B292" s="661" t="s">
        <v>540</v>
      </c>
      <c r="C292" s="661" t="s">
        <v>937</v>
      </c>
      <c r="D292" s="742" t="s">
        <v>1400</v>
      </c>
      <c r="E292" s="743" t="s">
        <v>948</v>
      </c>
      <c r="F292" s="661" t="s">
        <v>934</v>
      </c>
      <c r="G292" s="661" t="s">
        <v>953</v>
      </c>
      <c r="H292" s="661" t="s">
        <v>541</v>
      </c>
      <c r="I292" s="661" t="s">
        <v>1185</v>
      </c>
      <c r="J292" s="661" t="s">
        <v>1011</v>
      </c>
      <c r="K292" s="661" t="s">
        <v>1186</v>
      </c>
      <c r="L292" s="662">
        <v>0</v>
      </c>
      <c r="M292" s="662">
        <v>0</v>
      </c>
      <c r="N292" s="661">
        <v>1</v>
      </c>
      <c r="O292" s="744">
        <v>1</v>
      </c>
      <c r="P292" s="662">
        <v>0</v>
      </c>
      <c r="Q292" s="677"/>
      <c r="R292" s="661">
        <v>1</v>
      </c>
      <c r="S292" s="677">
        <v>1</v>
      </c>
      <c r="T292" s="744">
        <v>1</v>
      </c>
      <c r="U292" s="700">
        <v>1</v>
      </c>
    </row>
    <row r="293" spans="1:21" ht="14.4" customHeight="1" x14ac:dyDescent="0.3">
      <c r="A293" s="660">
        <v>22</v>
      </c>
      <c r="B293" s="661" t="s">
        <v>540</v>
      </c>
      <c r="C293" s="661" t="s">
        <v>937</v>
      </c>
      <c r="D293" s="742" t="s">
        <v>1400</v>
      </c>
      <c r="E293" s="743" t="s">
        <v>948</v>
      </c>
      <c r="F293" s="661" t="s">
        <v>934</v>
      </c>
      <c r="G293" s="661" t="s">
        <v>953</v>
      </c>
      <c r="H293" s="661" t="s">
        <v>541</v>
      </c>
      <c r="I293" s="661" t="s">
        <v>1010</v>
      </c>
      <c r="J293" s="661" t="s">
        <v>1011</v>
      </c>
      <c r="K293" s="661" t="s">
        <v>1012</v>
      </c>
      <c r="L293" s="662">
        <v>103.74</v>
      </c>
      <c r="M293" s="662">
        <v>518.69999999999993</v>
      </c>
      <c r="N293" s="661">
        <v>5</v>
      </c>
      <c r="O293" s="744">
        <v>4.5</v>
      </c>
      <c r="P293" s="662">
        <v>207.48</v>
      </c>
      <c r="Q293" s="677">
        <v>0.4</v>
      </c>
      <c r="R293" s="661">
        <v>2</v>
      </c>
      <c r="S293" s="677">
        <v>0.4</v>
      </c>
      <c r="T293" s="744">
        <v>1.5</v>
      </c>
      <c r="U293" s="700">
        <v>0.33333333333333331</v>
      </c>
    </row>
    <row r="294" spans="1:21" ht="14.4" customHeight="1" x14ac:dyDescent="0.3">
      <c r="A294" s="660">
        <v>22</v>
      </c>
      <c r="B294" s="661" t="s">
        <v>540</v>
      </c>
      <c r="C294" s="661" t="s">
        <v>937</v>
      </c>
      <c r="D294" s="742" t="s">
        <v>1400</v>
      </c>
      <c r="E294" s="743" t="s">
        <v>948</v>
      </c>
      <c r="F294" s="661" t="s">
        <v>934</v>
      </c>
      <c r="G294" s="661" t="s">
        <v>953</v>
      </c>
      <c r="H294" s="661" t="s">
        <v>685</v>
      </c>
      <c r="I294" s="661" t="s">
        <v>955</v>
      </c>
      <c r="J294" s="661" t="s">
        <v>956</v>
      </c>
      <c r="K294" s="661" t="s">
        <v>957</v>
      </c>
      <c r="L294" s="662">
        <v>124.49</v>
      </c>
      <c r="M294" s="662">
        <v>7220.4199999999955</v>
      </c>
      <c r="N294" s="661">
        <v>58</v>
      </c>
      <c r="O294" s="744">
        <v>45</v>
      </c>
      <c r="P294" s="662">
        <v>1991.84</v>
      </c>
      <c r="Q294" s="677">
        <v>0.2758620689655174</v>
      </c>
      <c r="R294" s="661">
        <v>16</v>
      </c>
      <c r="S294" s="677">
        <v>0.27586206896551724</v>
      </c>
      <c r="T294" s="744">
        <v>12.5</v>
      </c>
      <c r="U294" s="700">
        <v>0.27777777777777779</v>
      </c>
    </row>
    <row r="295" spans="1:21" ht="14.4" customHeight="1" x14ac:dyDescent="0.3">
      <c r="A295" s="660">
        <v>22</v>
      </c>
      <c r="B295" s="661" t="s">
        <v>540</v>
      </c>
      <c r="C295" s="661" t="s">
        <v>937</v>
      </c>
      <c r="D295" s="742" t="s">
        <v>1400</v>
      </c>
      <c r="E295" s="743" t="s">
        <v>948</v>
      </c>
      <c r="F295" s="661" t="s">
        <v>934</v>
      </c>
      <c r="G295" s="661" t="s">
        <v>953</v>
      </c>
      <c r="H295" s="661" t="s">
        <v>685</v>
      </c>
      <c r="I295" s="661" t="s">
        <v>955</v>
      </c>
      <c r="J295" s="661" t="s">
        <v>956</v>
      </c>
      <c r="K295" s="661" t="s">
        <v>957</v>
      </c>
      <c r="L295" s="662">
        <v>118.54</v>
      </c>
      <c r="M295" s="662">
        <v>1422.48</v>
      </c>
      <c r="N295" s="661">
        <v>12</v>
      </c>
      <c r="O295" s="744">
        <v>11</v>
      </c>
      <c r="P295" s="662">
        <v>711.24</v>
      </c>
      <c r="Q295" s="677">
        <v>0.5</v>
      </c>
      <c r="R295" s="661">
        <v>6</v>
      </c>
      <c r="S295" s="677">
        <v>0.5</v>
      </c>
      <c r="T295" s="744">
        <v>6</v>
      </c>
      <c r="U295" s="700">
        <v>0.54545454545454541</v>
      </c>
    </row>
    <row r="296" spans="1:21" ht="14.4" customHeight="1" x14ac:dyDescent="0.3">
      <c r="A296" s="660">
        <v>22</v>
      </c>
      <c r="B296" s="661" t="s">
        <v>540</v>
      </c>
      <c r="C296" s="661" t="s">
        <v>937</v>
      </c>
      <c r="D296" s="742" t="s">
        <v>1400</v>
      </c>
      <c r="E296" s="743" t="s">
        <v>948</v>
      </c>
      <c r="F296" s="661" t="s">
        <v>934</v>
      </c>
      <c r="G296" s="661" t="s">
        <v>953</v>
      </c>
      <c r="H296" s="661" t="s">
        <v>685</v>
      </c>
      <c r="I296" s="661" t="s">
        <v>1109</v>
      </c>
      <c r="J296" s="661" t="s">
        <v>710</v>
      </c>
      <c r="K296" s="661" t="s">
        <v>1110</v>
      </c>
      <c r="L296" s="662">
        <v>48.37</v>
      </c>
      <c r="M296" s="662">
        <v>96.74</v>
      </c>
      <c r="N296" s="661">
        <v>2</v>
      </c>
      <c r="O296" s="744">
        <v>1.5</v>
      </c>
      <c r="P296" s="662">
        <v>48.37</v>
      </c>
      <c r="Q296" s="677">
        <v>0.5</v>
      </c>
      <c r="R296" s="661">
        <v>1</v>
      </c>
      <c r="S296" s="677">
        <v>0.5</v>
      </c>
      <c r="T296" s="744">
        <v>0.5</v>
      </c>
      <c r="U296" s="700">
        <v>0.33333333333333331</v>
      </c>
    </row>
    <row r="297" spans="1:21" ht="14.4" customHeight="1" x14ac:dyDescent="0.3">
      <c r="A297" s="660">
        <v>22</v>
      </c>
      <c r="B297" s="661" t="s">
        <v>540</v>
      </c>
      <c r="C297" s="661" t="s">
        <v>937</v>
      </c>
      <c r="D297" s="742" t="s">
        <v>1400</v>
      </c>
      <c r="E297" s="743" t="s">
        <v>948</v>
      </c>
      <c r="F297" s="661" t="s">
        <v>934</v>
      </c>
      <c r="G297" s="661" t="s">
        <v>953</v>
      </c>
      <c r="H297" s="661" t="s">
        <v>685</v>
      </c>
      <c r="I297" s="661" t="s">
        <v>691</v>
      </c>
      <c r="J297" s="661" t="s">
        <v>692</v>
      </c>
      <c r="K297" s="661" t="s">
        <v>913</v>
      </c>
      <c r="L297" s="662">
        <v>82.99</v>
      </c>
      <c r="M297" s="662">
        <v>4896.4099999999962</v>
      </c>
      <c r="N297" s="661">
        <v>59</v>
      </c>
      <c r="O297" s="744">
        <v>46</v>
      </c>
      <c r="P297" s="662">
        <v>1161.8599999999999</v>
      </c>
      <c r="Q297" s="677">
        <v>0.23728813559322051</v>
      </c>
      <c r="R297" s="661">
        <v>14</v>
      </c>
      <c r="S297" s="677">
        <v>0.23728813559322035</v>
      </c>
      <c r="T297" s="744">
        <v>11.5</v>
      </c>
      <c r="U297" s="700">
        <v>0.25</v>
      </c>
    </row>
    <row r="298" spans="1:21" ht="14.4" customHeight="1" x14ac:dyDescent="0.3">
      <c r="A298" s="660">
        <v>22</v>
      </c>
      <c r="B298" s="661" t="s">
        <v>540</v>
      </c>
      <c r="C298" s="661" t="s">
        <v>937</v>
      </c>
      <c r="D298" s="742" t="s">
        <v>1400</v>
      </c>
      <c r="E298" s="743" t="s">
        <v>948</v>
      </c>
      <c r="F298" s="661" t="s">
        <v>934</v>
      </c>
      <c r="G298" s="661" t="s">
        <v>953</v>
      </c>
      <c r="H298" s="661" t="s">
        <v>685</v>
      </c>
      <c r="I298" s="661" t="s">
        <v>691</v>
      </c>
      <c r="J298" s="661" t="s">
        <v>692</v>
      </c>
      <c r="K298" s="661" t="s">
        <v>913</v>
      </c>
      <c r="L298" s="662">
        <v>79.03</v>
      </c>
      <c r="M298" s="662">
        <v>711.27</v>
      </c>
      <c r="N298" s="661">
        <v>9</v>
      </c>
      <c r="O298" s="744">
        <v>6</v>
      </c>
      <c r="P298" s="662">
        <v>474.17999999999995</v>
      </c>
      <c r="Q298" s="677">
        <v>0.66666666666666663</v>
      </c>
      <c r="R298" s="661">
        <v>6</v>
      </c>
      <c r="S298" s="677">
        <v>0.66666666666666663</v>
      </c>
      <c r="T298" s="744">
        <v>4</v>
      </c>
      <c r="U298" s="700">
        <v>0.66666666666666663</v>
      </c>
    </row>
    <row r="299" spans="1:21" ht="14.4" customHeight="1" x14ac:dyDescent="0.3">
      <c r="A299" s="660">
        <v>22</v>
      </c>
      <c r="B299" s="661" t="s">
        <v>540</v>
      </c>
      <c r="C299" s="661" t="s">
        <v>937</v>
      </c>
      <c r="D299" s="742" t="s">
        <v>1400</v>
      </c>
      <c r="E299" s="743" t="s">
        <v>948</v>
      </c>
      <c r="F299" s="661" t="s">
        <v>934</v>
      </c>
      <c r="G299" s="661" t="s">
        <v>953</v>
      </c>
      <c r="H299" s="661" t="s">
        <v>685</v>
      </c>
      <c r="I299" s="661" t="s">
        <v>702</v>
      </c>
      <c r="J299" s="661" t="s">
        <v>914</v>
      </c>
      <c r="K299" s="661" t="s">
        <v>915</v>
      </c>
      <c r="L299" s="662">
        <v>48.37</v>
      </c>
      <c r="M299" s="662">
        <v>48.37</v>
      </c>
      <c r="N299" s="661">
        <v>1</v>
      </c>
      <c r="O299" s="744">
        <v>1</v>
      </c>
      <c r="P299" s="662"/>
      <c r="Q299" s="677">
        <v>0</v>
      </c>
      <c r="R299" s="661"/>
      <c r="S299" s="677">
        <v>0</v>
      </c>
      <c r="T299" s="744"/>
      <c r="U299" s="700">
        <v>0</v>
      </c>
    </row>
    <row r="300" spans="1:21" ht="14.4" customHeight="1" x14ac:dyDescent="0.3">
      <c r="A300" s="660">
        <v>22</v>
      </c>
      <c r="B300" s="661" t="s">
        <v>540</v>
      </c>
      <c r="C300" s="661" t="s">
        <v>937</v>
      </c>
      <c r="D300" s="742" t="s">
        <v>1400</v>
      </c>
      <c r="E300" s="743" t="s">
        <v>948</v>
      </c>
      <c r="F300" s="661" t="s">
        <v>934</v>
      </c>
      <c r="G300" s="661" t="s">
        <v>953</v>
      </c>
      <c r="H300" s="661" t="s">
        <v>685</v>
      </c>
      <c r="I300" s="661" t="s">
        <v>976</v>
      </c>
      <c r="J300" s="661" t="s">
        <v>977</v>
      </c>
      <c r="K300" s="661" t="s">
        <v>957</v>
      </c>
      <c r="L300" s="662">
        <v>124.49</v>
      </c>
      <c r="M300" s="662">
        <v>1369.3899999999999</v>
      </c>
      <c r="N300" s="661">
        <v>11</v>
      </c>
      <c r="O300" s="744">
        <v>10</v>
      </c>
      <c r="P300" s="662">
        <v>622.44999999999993</v>
      </c>
      <c r="Q300" s="677">
        <v>0.45454545454545453</v>
      </c>
      <c r="R300" s="661">
        <v>5</v>
      </c>
      <c r="S300" s="677">
        <v>0.45454545454545453</v>
      </c>
      <c r="T300" s="744">
        <v>4</v>
      </c>
      <c r="U300" s="700">
        <v>0.4</v>
      </c>
    </row>
    <row r="301" spans="1:21" ht="14.4" customHeight="1" x14ac:dyDescent="0.3">
      <c r="A301" s="660">
        <v>22</v>
      </c>
      <c r="B301" s="661" t="s">
        <v>540</v>
      </c>
      <c r="C301" s="661" t="s">
        <v>937</v>
      </c>
      <c r="D301" s="742" t="s">
        <v>1400</v>
      </c>
      <c r="E301" s="743" t="s">
        <v>948</v>
      </c>
      <c r="F301" s="661" t="s">
        <v>934</v>
      </c>
      <c r="G301" s="661" t="s">
        <v>953</v>
      </c>
      <c r="H301" s="661" t="s">
        <v>541</v>
      </c>
      <c r="I301" s="661" t="s">
        <v>978</v>
      </c>
      <c r="J301" s="661" t="s">
        <v>979</v>
      </c>
      <c r="K301" s="661" t="s">
        <v>980</v>
      </c>
      <c r="L301" s="662">
        <v>82.99</v>
      </c>
      <c r="M301" s="662">
        <v>912.89</v>
      </c>
      <c r="N301" s="661">
        <v>11</v>
      </c>
      <c r="O301" s="744">
        <v>10</v>
      </c>
      <c r="P301" s="662">
        <v>414.95</v>
      </c>
      <c r="Q301" s="677">
        <v>0.45454545454545453</v>
      </c>
      <c r="R301" s="661">
        <v>5</v>
      </c>
      <c r="S301" s="677">
        <v>0.45454545454545453</v>
      </c>
      <c r="T301" s="744">
        <v>4</v>
      </c>
      <c r="U301" s="700">
        <v>0.4</v>
      </c>
    </row>
    <row r="302" spans="1:21" ht="14.4" customHeight="1" x14ac:dyDescent="0.3">
      <c r="A302" s="660">
        <v>22</v>
      </c>
      <c r="B302" s="661" t="s">
        <v>540</v>
      </c>
      <c r="C302" s="661" t="s">
        <v>937</v>
      </c>
      <c r="D302" s="742" t="s">
        <v>1400</v>
      </c>
      <c r="E302" s="743" t="s">
        <v>948</v>
      </c>
      <c r="F302" s="661" t="s">
        <v>934</v>
      </c>
      <c r="G302" s="661" t="s">
        <v>953</v>
      </c>
      <c r="H302" s="661" t="s">
        <v>541</v>
      </c>
      <c r="I302" s="661" t="s">
        <v>978</v>
      </c>
      <c r="J302" s="661" t="s">
        <v>979</v>
      </c>
      <c r="K302" s="661" t="s">
        <v>980</v>
      </c>
      <c r="L302" s="662">
        <v>79.03</v>
      </c>
      <c r="M302" s="662">
        <v>158.06</v>
      </c>
      <c r="N302" s="661">
        <v>2</v>
      </c>
      <c r="O302" s="744">
        <v>1</v>
      </c>
      <c r="P302" s="662"/>
      <c r="Q302" s="677">
        <v>0</v>
      </c>
      <c r="R302" s="661"/>
      <c r="S302" s="677">
        <v>0</v>
      </c>
      <c r="T302" s="744"/>
      <c r="U302" s="700">
        <v>0</v>
      </c>
    </row>
    <row r="303" spans="1:21" ht="14.4" customHeight="1" x14ac:dyDescent="0.3">
      <c r="A303" s="660">
        <v>22</v>
      </c>
      <c r="B303" s="661" t="s">
        <v>540</v>
      </c>
      <c r="C303" s="661" t="s">
        <v>937</v>
      </c>
      <c r="D303" s="742" t="s">
        <v>1400</v>
      </c>
      <c r="E303" s="743" t="s">
        <v>948</v>
      </c>
      <c r="F303" s="661" t="s">
        <v>934</v>
      </c>
      <c r="G303" s="661" t="s">
        <v>953</v>
      </c>
      <c r="H303" s="661" t="s">
        <v>541</v>
      </c>
      <c r="I303" s="661" t="s">
        <v>1355</v>
      </c>
      <c r="J303" s="661" t="s">
        <v>1105</v>
      </c>
      <c r="K303" s="661" t="s">
        <v>1356</v>
      </c>
      <c r="L303" s="662">
        <v>86.76</v>
      </c>
      <c r="M303" s="662">
        <v>173.52</v>
      </c>
      <c r="N303" s="661">
        <v>2</v>
      </c>
      <c r="O303" s="744">
        <v>1</v>
      </c>
      <c r="P303" s="662"/>
      <c r="Q303" s="677">
        <v>0</v>
      </c>
      <c r="R303" s="661"/>
      <c r="S303" s="677">
        <v>0</v>
      </c>
      <c r="T303" s="744"/>
      <c r="U303" s="700">
        <v>0</v>
      </c>
    </row>
    <row r="304" spans="1:21" ht="14.4" customHeight="1" x14ac:dyDescent="0.3">
      <c r="A304" s="660">
        <v>22</v>
      </c>
      <c r="B304" s="661" t="s">
        <v>540</v>
      </c>
      <c r="C304" s="661" t="s">
        <v>937</v>
      </c>
      <c r="D304" s="742" t="s">
        <v>1400</v>
      </c>
      <c r="E304" s="743" t="s">
        <v>948</v>
      </c>
      <c r="F304" s="661" t="s">
        <v>934</v>
      </c>
      <c r="G304" s="661" t="s">
        <v>1138</v>
      </c>
      <c r="H304" s="661" t="s">
        <v>685</v>
      </c>
      <c r="I304" s="661" t="s">
        <v>1292</v>
      </c>
      <c r="J304" s="661" t="s">
        <v>1140</v>
      </c>
      <c r="K304" s="661" t="s">
        <v>1202</v>
      </c>
      <c r="L304" s="662">
        <v>291.82</v>
      </c>
      <c r="M304" s="662">
        <v>291.82</v>
      </c>
      <c r="N304" s="661">
        <v>1</v>
      </c>
      <c r="O304" s="744">
        <v>0.5</v>
      </c>
      <c r="P304" s="662"/>
      <c r="Q304" s="677">
        <v>0</v>
      </c>
      <c r="R304" s="661"/>
      <c r="S304" s="677">
        <v>0</v>
      </c>
      <c r="T304" s="744"/>
      <c r="U304" s="700">
        <v>0</v>
      </c>
    </row>
    <row r="305" spans="1:21" ht="14.4" customHeight="1" x14ac:dyDescent="0.3">
      <c r="A305" s="660">
        <v>22</v>
      </c>
      <c r="B305" s="661" t="s">
        <v>540</v>
      </c>
      <c r="C305" s="661" t="s">
        <v>937</v>
      </c>
      <c r="D305" s="742" t="s">
        <v>1400</v>
      </c>
      <c r="E305" s="743" t="s">
        <v>948</v>
      </c>
      <c r="F305" s="661" t="s">
        <v>934</v>
      </c>
      <c r="G305" s="661" t="s">
        <v>1357</v>
      </c>
      <c r="H305" s="661" t="s">
        <v>541</v>
      </c>
      <c r="I305" s="661" t="s">
        <v>568</v>
      </c>
      <c r="J305" s="661" t="s">
        <v>1358</v>
      </c>
      <c r="K305" s="661" t="s">
        <v>1359</v>
      </c>
      <c r="L305" s="662">
        <v>54.13</v>
      </c>
      <c r="M305" s="662">
        <v>108.26</v>
      </c>
      <c r="N305" s="661">
        <v>2</v>
      </c>
      <c r="O305" s="744">
        <v>0.5</v>
      </c>
      <c r="P305" s="662">
        <v>108.26</v>
      </c>
      <c r="Q305" s="677">
        <v>1</v>
      </c>
      <c r="R305" s="661">
        <v>2</v>
      </c>
      <c r="S305" s="677">
        <v>1</v>
      </c>
      <c r="T305" s="744">
        <v>0.5</v>
      </c>
      <c r="U305" s="700">
        <v>1</v>
      </c>
    </row>
    <row r="306" spans="1:21" ht="14.4" customHeight="1" x14ac:dyDescent="0.3">
      <c r="A306" s="660">
        <v>22</v>
      </c>
      <c r="B306" s="661" t="s">
        <v>540</v>
      </c>
      <c r="C306" s="661" t="s">
        <v>937</v>
      </c>
      <c r="D306" s="742" t="s">
        <v>1400</v>
      </c>
      <c r="E306" s="743" t="s">
        <v>948</v>
      </c>
      <c r="F306" s="661" t="s">
        <v>934</v>
      </c>
      <c r="G306" s="661" t="s">
        <v>983</v>
      </c>
      <c r="H306" s="661" t="s">
        <v>541</v>
      </c>
      <c r="I306" s="661" t="s">
        <v>1360</v>
      </c>
      <c r="J306" s="661" t="s">
        <v>985</v>
      </c>
      <c r="K306" s="661" t="s">
        <v>1361</v>
      </c>
      <c r="L306" s="662">
        <v>0</v>
      </c>
      <c r="M306" s="662">
        <v>0</v>
      </c>
      <c r="N306" s="661">
        <v>2</v>
      </c>
      <c r="O306" s="744">
        <v>2</v>
      </c>
      <c r="P306" s="662"/>
      <c r="Q306" s="677"/>
      <c r="R306" s="661"/>
      <c r="S306" s="677">
        <v>0</v>
      </c>
      <c r="T306" s="744"/>
      <c r="U306" s="700">
        <v>0</v>
      </c>
    </row>
    <row r="307" spans="1:21" ht="14.4" customHeight="1" x14ac:dyDescent="0.3">
      <c r="A307" s="660">
        <v>22</v>
      </c>
      <c r="B307" s="661" t="s">
        <v>540</v>
      </c>
      <c r="C307" s="661" t="s">
        <v>937</v>
      </c>
      <c r="D307" s="742" t="s">
        <v>1400</v>
      </c>
      <c r="E307" s="743" t="s">
        <v>948</v>
      </c>
      <c r="F307" s="661" t="s">
        <v>934</v>
      </c>
      <c r="G307" s="661" t="s">
        <v>1199</v>
      </c>
      <c r="H307" s="661" t="s">
        <v>541</v>
      </c>
      <c r="I307" s="661" t="s">
        <v>1362</v>
      </c>
      <c r="J307" s="661" t="s">
        <v>1363</v>
      </c>
      <c r="K307" s="661" t="s">
        <v>1364</v>
      </c>
      <c r="L307" s="662">
        <v>98.75</v>
      </c>
      <c r="M307" s="662">
        <v>296.25</v>
      </c>
      <c r="N307" s="661">
        <v>3</v>
      </c>
      <c r="O307" s="744">
        <v>1</v>
      </c>
      <c r="P307" s="662"/>
      <c r="Q307" s="677">
        <v>0</v>
      </c>
      <c r="R307" s="661"/>
      <c r="S307" s="677">
        <v>0</v>
      </c>
      <c r="T307" s="744"/>
      <c r="U307" s="700">
        <v>0</v>
      </c>
    </row>
    <row r="308" spans="1:21" ht="14.4" customHeight="1" x14ac:dyDescent="0.3">
      <c r="A308" s="660">
        <v>22</v>
      </c>
      <c r="B308" s="661" t="s">
        <v>540</v>
      </c>
      <c r="C308" s="661" t="s">
        <v>937</v>
      </c>
      <c r="D308" s="742" t="s">
        <v>1400</v>
      </c>
      <c r="E308" s="743" t="s">
        <v>948</v>
      </c>
      <c r="F308" s="661" t="s">
        <v>934</v>
      </c>
      <c r="G308" s="661" t="s">
        <v>1157</v>
      </c>
      <c r="H308" s="661" t="s">
        <v>541</v>
      </c>
      <c r="I308" s="661" t="s">
        <v>1158</v>
      </c>
      <c r="J308" s="661" t="s">
        <v>1159</v>
      </c>
      <c r="K308" s="661" t="s">
        <v>681</v>
      </c>
      <c r="L308" s="662">
        <v>0</v>
      </c>
      <c r="M308" s="662">
        <v>0</v>
      </c>
      <c r="N308" s="661">
        <v>1</v>
      </c>
      <c r="O308" s="744">
        <v>1</v>
      </c>
      <c r="P308" s="662"/>
      <c r="Q308" s="677"/>
      <c r="R308" s="661"/>
      <c r="S308" s="677">
        <v>0</v>
      </c>
      <c r="T308" s="744"/>
      <c r="U308" s="700">
        <v>0</v>
      </c>
    </row>
    <row r="309" spans="1:21" ht="14.4" customHeight="1" x14ac:dyDescent="0.3">
      <c r="A309" s="660">
        <v>22</v>
      </c>
      <c r="B309" s="661" t="s">
        <v>540</v>
      </c>
      <c r="C309" s="661" t="s">
        <v>937</v>
      </c>
      <c r="D309" s="742" t="s">
        <v>1400</v>
      </c>
      <c r="E309" s="743" t="s">
        <v>949</v>
      </c>
      <c r="F309" s="661" t="s">
        <v>934</v>
      </c>
      <c r="G309" s="661" t="s">
        <v>1221</v>
      </c>
      <c r="H309" s="661" t="s">
        <v>541</v>
      </c>
      <c r="I309" s="661" t="s">
        <v>1365</v>
      </c>
      <c r="J309" s="661" t="s">
        <v>1366</v>
      </c>
      <c r="K309" s="661" t="s">
        <v>1224</v>
      </c>
      <c r="L309" s="662">
        <v>85.71</v>
      </c>
      <c r="M309" s="662">
        <v>85.71</v>
      </c>
      <c r="N309" s="661">
        <v>1</v>
      </c>
      <c r="O309" s="744">
        <v>0.5</v>
      </c>
      <c r="P309" s="662">
        <v>85.71</v>
      </c>
      <c r="Q309" s="677">
        <v>1</v>
      </c>
      <c r="R309" s="661">
        <v>1</v>
      </c>
      <c r="S309" s="677">
        <v>1</v>
      </c>
      <c r="T309" s="744">
        <v>0.5</v>
      </c>
      <c r="U309" s="700">
        <v>1</v>
      </c>
    </row>
    <row r="310" spans="1:21" ht="14.4" customHeight="1" x14ac:dyDescent="0.3">
      <c r="A310" s="660">
        <v>22</v>
      </c>
      <c r="B310" s="661" t="s">
        <v>540</v>
      </c>
      <c r="C310" s="661" t="s">
        <v>937</v>
      </c>
      <c r="D310" s="742" t="s">
        <v>1400</v>
      </c>
      <c r="E310" s="743" t="s">
        <v>949</v>
      </c>
      <c r="F310" s="661" t="s">
        <v>934</v>
      </c>
      <c r="G310" s="661" t="s">
        <v>1367</v>
      </c>
      <c r="H310" s="661" t="s">
        <v>685</v>
      </c>
      <c r="I310" s="661" t="s">
        <v>1368</v>
      </c>
      <c r="J310" s="661" t="s">
        <v>1369</v>
      </c>
      <c r="K310" s="661" t="s">
        <v>1062</v>
      </c>
      <c r="L310" s="662">
        <v>58.86</v>
      </c>
      <c r="M310" s="662">
        <v>58.86</v>
      </c>
      <c r="N310" s="661">
        <v>1</v>
      </c>
      <c r="O310" s="744">
        <v>0.5</v>
      </c>
      <c r="P310" s="662"/>
      <c r="Q310" s="677">
        <v>0</v>
      </c>
      <c r="R310" s="661"/>
      <c r="S310" s="677">
        <v>0</v>
      </c>
      <c r="T310" s="744"/>
      <c r="U310" s="700">
        <v>0</v>
      </c>
    </row>
    <row r="311" spans="1:21" ht="14.4" customHeight="1" x14ac:dyDescent="0.3">
      <c r="A311" s="660">
        <v>22</v>
      </c>
      <c r="B311" s="661" t="s">
        <v>540</v>
      </c>
      <c r="C311" s="661" t="s">
        <v>937</v>
      </c>
      <c r="D311" s="742" t="s">
        <v>1400</v>
      </c>
      <c r="E311" s="743" t="s">
        <v>949</v>
      </c>
      <c r="F311" s="661" t="s">
        <v>934</v>
      </c>
      <c r="G311" s="661" t="s">
        <v>1367</v>
      </c>
      <c r="H311" s="661" t="s">
        <v>685</v>
      </c>
      <c r="I311" s="661" t="s">
        <v>1370</v>
      </c>
      <c r="J311" s="661" t="s">
        <v>1369</v>
      </c>
      <c r="K311" s="661" t="s">
        <v>1361</v>
      </c>
      <c r="L311" s="662">
        <v>208.19</v>
      </c>
      <c r="M311" s="662">
        <v>208.19</v>
      </c>
      <c r="N311" s="661">
        <v>1</v>
      </c>
      <c r="O311" s="744">
        <v>1</v>
      </c>
      <c r="P311" s="662">
        <v>208.19</v>
      </c>
      <c r="Q311" s="677">
        <v>1</v>
      </c>
      <c r="R311" s="661">
        <v>1</v>
      </c>
      <c r="S311" s="677">
        <v>1</v>
      </c>
      <c r="T311" s="744">
        <v>1</v>
      </c>
      <c r="U311" s="700">
        <v>1</v>
      </c>
    </row>
    <row r="312" spans="1:21" ht="14.4" customHeight="1" x14ac:dyDescent="0.3">
      <c r="A312" s="660">
        <v>22</v>
      </c>
      <c r="B312" s="661" t="s">
        <v>540</v>
      </c>
      <c r="C312" s="661" t="s">
        <v>937</v>
      </c>
      <c r="D312" s="742" t="s">
        <v>1400</v>
      </c>
      <c r="E312" s="743" t="s">
        <v>949</v>
      </c>
      <c r="F312" s="661" t="s">
        <v>934</v>
      </c>
      <c r="G312" s="661" t="s">
        <v>1367</v>
      </c>
      <c r="H312" s="661" t="s">
        <v>685</v>
      </c>
      <c r="I312" s="661" t="s">
        <v>1371</v>
      </c>
      <c r="J312" s="661" t="s">
        <v>1372</v>
      </c>
      <c r="K312" s="661" t="s">
        <v>1373</v>
      </c>
      <c r="L312" s="662">
        <v>643.69000000000005</v>
      </c>
      <c r="M312" s="662">
        <v>643.69000000000005</v>
      </c>
      <c r="N312" s="661">
        <v>1</v>
      </c>
      <c r="O312" s="744">
        <v>0.5</v>
      </c>
      <c r="P312" s="662">
        <v>643.69000000000005</v>
      </c>
      <c r="Q312" s="677">
        <v>1</v>
      </c>
      <c r="R312" s="661">
        <v>1</v>
      </c>
      <c r="S312" s="677">
        <v>1</v>
      </c>
      <c r="T312" s="744">
        <v>0.5</v>
      </c>
      <c r="U312" s="700">
        <v>1</v>
      </c>
    </row>
    <row r="313" spans="1:21" ht="14.4" customHeight="1" x14ac:dyDescent="0.3">
      <c r="A313" s="660">
        <v>22</v>
      </c>
      <c r="B313" s="661" t="s">
        <v>540</v>
      </c>
      <c r="C313" s="661" t="s">
        <v>937</v>
      </c>
      <c r="D313" s="742" t="s">
        <v>1400</v>
      </c>
      <c r="E313" s="743" t="s">
        <v>949</v>
      </c>
      <c r="F313" s="661" t="s">
        <v>934</v>
      </c>
      <c r="G313" s="661" t="s">
        <v>1367</v>
      </c>
      <c r="H313" s="661" t="s">
        <v>685</v>
      </c>
      <c r="I313" s="661" t="s">
        <v>1371</v>
      </c>
      <c r="J313" s="661" t="s">
        <v>1372</v>
      </c>
      <c r="K313" s="661" t="s">
        <v>1373</v>
      </c>
      <c r="L313" s="662">
        <v>603.73</v>
      </c>
      <c r="M313" s="662">
        <v>603.73</v>
      </c>
      <c r="N313" s="661">
        <v>1</v>
      </c>
      <c r="O313" s="744">
        <v>0.5</v>
      </c>
      <c r="P313" s="662">
        <v>603.73</v>
      </c>
      <c r="Q313" s="677">
        <v>1</v>
      </c>
      <c r="R313" s="661">
        <v>1</v>
      </c>
      <c r="S313" s="677">
        <v>1</v>
      </c>
      <c r="T313" s="744">
        <v>0.5</v>
      </c>
      <c r="U313" s="700">
        <v>1</v>
      </c>
    </row>
    <row r="314" spans="1:21" ht="14.4" customHeight="1" x14ac:dyDescent="0.3">
      <c r="A314" s="660">
        <v>22</v>
      </c>
      <c r="B314" s="661" t="s">
        <v>540</v>
      </c>
      <c r="C314" s="661" t="s">
        <v>937</v>
      </c>
      <c r="D314" s="742" t="s">
        <v>1400</v>
      </c>
      <c r="E314" s="743" t="s">
        <v>949</v>
      </c>
      <c r="F314" s="661" t="s">
        <v>934</v>
      </c>
      <c r="G314" s="661" t="s">
        <v>1374</v>
      </c>
      <c r="H314" s="661" t="s">
        <v>541</v>
      </c>
      <c r="I314" s="661" t="s">
        <v>1375</v>
      </c>
      <c r="J314" s="661" t="s">
        <v>1376</v>
      </c>
      <c r="K314" s="661" t="s">
        <v>1377</v>
      </c>
      <c r="L314" s="662">
        <v>18.11</v>
      </c>
      <c r="M314" s="662">
        <v>72.44</v>
      </c>
      <c r="N314" s="661">
        <v>4</v>
      </c>
      <c r="O314" s="744">
        <v>2</v>
      </c>
      <c r="P314" s="662"/>
      <c r="Q314" s="677">
        <v>0</v>
      </c>
      <c r="R314" s="661"/>
      <c r="S314" s="677">
        <v>0</v>
      </c>
      <c r="T314" s="744"/>
      <c r="U314" s="700">
        <v>0</v>
      </c>
    </row>
    <row r="315" spans="1:21" ht="14.4" customHeight="1" x14ac:dyDescent="0.3">
      <c r="A315" s="660">
        <v>22</v>
      </c>
      <c r="B315" s="661" t="s">
        <v>540</v>
      </c>
      <c r="C315" s="661" t="s">
        <v>937</v>
      </c>
      <c r="D315" s="742" t="s">
        <v>1400</v>
      </c>
      <c r="E315" s="743" t="s">
        <v>949</v>
      </c>
      <c r="F315" s="661" t="s">
        <v>934</v>
      </c>
      <c r="G315" s="661" t="s">
        <v>953</v>
      </c>
      <c r="H315" s="661" t="s">
        <v>685</v>
      </c>
      <c r="I315" s="661" t="s">
        <v>954</v>
      </c>
      <c r="J315" s="661" t="s">
        <v>713</v>
      </c>
      <c r="K315" s="661" t="s">
        <v>714</v>
      </c>
      <c r="L315" s="662">
        <v>103.74</v>
      </c>
      <c r="M315" s="662">
        <v>103.74</v>
      </c>
      <c r="N315" s="661">
        <v>1</v>
      </c>
      <c r="O315" s="744">
        <v>1</v>
      </c>
      <c r="P315" s="662">
        <v>103.74</v>
      </c>
      <c r="Q315" s="677">
        <v>1</v>
      </c>
      <c r="R315" s="661">
        <v>1</v>
      </c>
      <c r="S315" s="677">
        <v>1</v>
      </c>
      <c r="T315" s="744">
        <v>1</v>
      </c>
      <c r="U315" s="700">
        <v>1</v>
      </c>
    </row>
    <row r="316" spans="1:21" ht="14.4" customHeight="1" x14ac:dyDescent="0.3">
      <c r="A316" s="660">
        <v>22</v>
      </c>
      <c r="B316" s="661" t="s">
        <v>540</v>
      </c>
      <c r="C316" s="661" t="s">
        <v>937</v>
      </c>
      <c r="D316" s="742" t="s">
        <v>1400</v>
      </c>
      <c r="E316" s="743" t="s">
        <v>949</v>
      </c>
      <c r="F316" s="661" t="s">
        <v>934</v>
      </c>
      <c r="G316" s="661" t="s">
        <v>953</v>
      </c>
      <c r="H316" s="661" t="s">
        <v>685</v>
      </c>
      <c r="I316" s="661" t="s">
        <v>955</v>
      </c>
      <c r="J316" s="661" t="s">
        <v>956</v>
      </c>
      <c r="K316" s="661" t="s">
        <v>957</v>
      </c>
      <c r="L316" s="662">
        <v>124.49</v>
      </c>
      <c r="M316" s="662">
        <v>124.49</v>
      </c>
      <c r="N316" s="661">
        <v>1</v>
      </c>
      <c r="O316" s="744">
        <v>0.5</v>
      </c>
      <c r="P316" s="662"/>
      <c r="Q316" s="677">
        <v>0</v>
      </c>
      <c r="R316" s="661"/>
      <c r="S316" s="677">
        <v>0</v>
      </c>
      <c r="T316" s="744"/>
      <c r="U316" s="700">
        <v>0</v>
      </c>
    </row>
    <row r="317" spans="1:21" ht="14.4" customHeight="1" x14ac:dyDescent="0.3">
      <c r="A317" s="660">
        <v>22</v>
      </c>
      <c r="B317" s="661" t="s">
        <v>540</v>
      </c>
      <c r="C317" s="661" t="s">
        <v>937</v>
      </c>
      <c r="D317" s="742" t="s">
        <v>1400</v>
      </c>
      <c r="E317" s="743" t="s">
        <v>949</v>
      </c>
      <c r="F317" s="661" t="s">
        <v>934</v>
      </c>
      <c r="G317" s="661" t="s">
        <v>1280</v>
      </c>
      <c r="H317" s="661" t="s">
        <v>541</v>
      </c>
      <c r="I317" s="661" t="s">
        <v>1378</v>
      </c>
      <c r="J317" s="661" t="s">
        <v>1379</v>
      </c>
      <c r="K317" s="661" t="s">
        <v>1283</v>
      </c>
      <c r="L317" s="662">
        <v>38.56</v>
      </c>
      <c r="M317" s="662">
        <v>77.12</v>
      </c>
      <c r="N317" s="661">
        <v>2</v>
      </c>
      <c r="O317" s="744">
        <v>1</v>
      </c>
      <c r="P317" s="662">
        <v>77.12</v>
      </c>
      <c r="Q317" s="677">
        <v>1</v>
      </c>
      <c r="R317" s="661">
        <v>2</v>
      </c>
      <c r="S317" s="677">
        <v>1</v>
      </c>
      <c r="T317" s="744">
        <v>1</v>
      </c>
      <c r="U317" s="700">
        <v>1</v>
      </c>
    </row>
    <row r="318" spans="1:21" ht="14.4" customHeight="1" x14ac:dyDescent="0.3">
      <c r="A318" s="660">
        <v>22</v>
      </c>
      <c r="B318" s="661" t="s">
        <v>540</v>
      </c>
      <c r="C318" s="661" t="s">
        <v>937</v>
      </c>
      <c r="D318" s="742" t="s">
        <v>1400</v>
      </c>
      <c r="E318" s="743" t="s">
        <v>949</v>
      </c>
      <c r="F318" s="661" t="s">
        <v>934</v>
      </c>
      <c r="G318" s="661" t="s">
        <v>958</v>
      </c>
      <c r="H318" s="661" t="s">
        <v>541</v>
      </c>
      <c r="I318" s="661" t="s">
        <v>981</v>
      </c>
      <c r="J318" s="661" t="s">
        <v>982</v>
      </c>
      <c r="K318" s="661" t="s">
        <v>582</v>
      </c>
      <c r="L318" s="662">
        <v>301.2</v>
      </c>
      <c r="M318" s="662">
        <v>301.2</v>
      </c>
      <c r="N318" s="661">
        <v>1</v>
      </c>
      <c r="O318" s="744">
        <v>1</v>
      </c>
      <c r="P318" s="662">
        <v>301.2</v>
      </c>
      <c r="Q318" s="677">
        <v>1</v>
      </c>
      <c r="R318" s="661">
        <v>1</v>
      </c>
      <c r="S318" s="677">
        <v>1</v>
      </c>
      <c r="T318" s="744">
        <v>1</v>
      </c>
      <c r="U318" s="700">
        <v>1</v>
      </c>
    </row>
    <row r="319" spans="1:21" ht="14.4" customHeight="1" x14ac:dyDescent="0.3">
      <c r="A319" s="660">
        <v>22</v>
      </c>
      <c r="B319" s="661" t="s">
        <v>540</v>
      </c>
      <c r="C319" s="661" t="s">
        <v>937</v>
      </c>
      <c r="D319" s="742" t="s">
        <v>1400</v>
      </c>
      <c r="E319" s="743" t="s">
        <v>949</v>
      </c>
      <c r="F319" s="661" t="s">
        <v>934</v>
      </c>
      <c r="G319" s="661" t="s">
        <v>958</v>
      </c>
      <c r="H319" s="661" t="s">
        <v>541</v>
      </c>
      <c r="I319" s="661" t="s">
        <v>981</v>
      </c>
      <c r="J319" s="661" t="s">
        <v>982</v>
      </c>
      <c r="K319" s="661" t="s">
        <v>582</v>
      </c>
      <c r="L319" s="662">
        <v>185.26</v>
      </c>
      <c r="M319" s="662">
        <v>185.26</v>
      </c>
      <c r="N319" s="661">
        <v>1</v>
      </c>
      <c r="O319" s="744">
        <v>0.5</v>
      </c>
      <c r="P319" s="662">
        <v>185.26</v>
      </c>
      <c r="Q319" s="677">
        <v>1</v>
      </c>
      <c r="R319" s="661">
        <v>1</v>
      </c>
      <c r="S319" s="677">
        <v>1</v>
      </c>
      <c r="T319" s="744">
        <v>0.5</v>
      </c>
      <c r="U319" s="700">
        <v>1</v>
      </c>
    </row>
    <row r="320" spans="1:21" ht="14.4" customHeight="1" x14ac:dyDescent="0.3">
      <c r="A320" s="660">
        <v>22</v>
      </c>
      <c r="B320" s="661" t="s">
        <v>540</v>
      </c>
      <c r="C320" s="661" t="s">
        <v>937</v>
      </c>
      <c r="D320" s="742" t="s">
        <v>1400</v>
      </c>
      <c r="E320" s="743" t="s">
        <v>949</v>
      </c>
      <c r="F320" s="661" t="s">
        <v>934</v>
      </c>
      <c r="G320" s="661" t="s">
        <v>958</v>
      </c>
      <c r="H320" s="661" t="s">
        <v>541</v>
      </c>
      <c r="I320" s="661" t="s">
        <v>580</v>
      </c>
      <c r="J320" s="661" t="s">
        <v>581</v>
      </c>
      <c r="K320" s="661" t="s">
        <v>582</v>
      </c>
      <c r="L320" s="662">
        <v>301.2</v>
      </c>
      <c r="M320" s="662">
        <v>301.2</v>
      </c>
      <c r="N320" s="661">
        <v>1</v>
      </c>
      <c r="O320" s="744">
        <v>1</v>
      </c>
      <c r="P320" s="662">
        <v>301.2</v>
      </c>
      <c r="Q320" s="677">
        <v>1</v>
      </c>
      <c r="R320" s="661">
        <v>1</v>
      </c>
      <c r="S320" s="677">
        <v>1</v>
      </c>
      <c r="T320" s="744">
        <v>1</v>
      </c>
      <c r="U320" s="700">
        <v>1</v>
      </c>
    </row>
    <row r="321" spans="1:21" ht="14.4" customHeight="1" x14ac:dyDescent="0.3">
      <c r="A321" s="660">
        <v>22</v>
      </c>
      <c r="B321" s="661" t="s">
        <v>540</v>
      </c>
      <c r="C321" s="661" t="s">
        <v>937</v>
      </c>
      <c r="D321" s="742" t="s">
        <v>1400</v>
      </c>
      <c r="E321" s="743" t="s">
        <v>950</v>
      </c>
      <c r="F321" s="661" t="s">
        <v>934</v>
      </c>
      <c r="G321" s="661" t="s">
        <v>1380</v>
      </c>
      <c r="H321" s="661" t="s">
        <v>685</v>
      </c>
      <c r="I321" s="661" t="s">
        <v>1381</v>
      </c>
      <c r="J321" s="661" t="s">
        <v>1382</v>
      </c>
      <c r="K321" s="661" t="s">
        <v>1383</v>
      </c>
      <c r="L321" s="662">
        <v>30.83</v>
      </c>
      <c r="M321" s="662">
        <v>61.66</v>
      </c>
      <c r="N321" s="661">
        <v>2</v>
      </c>
      <c r="O321" s="744">
        <v>1</v>
      </c>
      <c r="P321" s="662"/>
      <c r="Q321" s="677">
        <v>0</v>
      </c>
      <c r="R321" s="661"/>
      <c r="S321" s="677">
        <v>0</v>
      </c>
      <c r="T321" s="744"/>
      <c r="U321" s="700">
        <v>0</v>
      </c>
    </row>
    <row r="322" spans="1:21" ht="14.4" customHeight="1" x14ac:dyDescent="0.3">
      <c r="A322" s="660">
        <v>22</v>
      </c>
      <c r="B322" s="661" t="s">
        <v>540</v>
      </c>
      <c r="C322" s="661" t="s">
        <v>937</v>
      </c>
      <c r="D322" s="742" t="s">
        <v>1400</v>
      </c>
      <c r="E322" s="743" t="s">
        <v>950</v>
      </c>
      <c r="F322" s="661" t="s">
        <v>934</v>
      </c>
      <c r="G322" s="661" t="s">
        <v>1063</v>
      </c>
      <c r="H322" s="661" t="s">
        <v>541</v>
      </c>
      <c r="I322" s="661" t="s">
        <v>1064</v>
      </c>
      <c r="J322" s="661" t="s">
        <v>1065</v>
      </c>
      <c r="K322" s="661" t="s">
        <v>1066</v>
      </c>
      <c r="L322" s="662">
        <v>156.77000000000001</v>
      </c>
      <c r="M322" s="662">
        <v>470.31000000000006</v>
      </c>
      <c r="N322" s="661">
        <v>3</v>
      </c>
      <c r="O322" s="744">
        <v>1</v>
      </c>
      <c r="P322" s="662">
        <v>470.31000000000006</v>
      </c>
      <c r="Q322" s="677">
        <v>1</v>
      </c>
      <c r="R322" s="661">
        <v>3</v>
      </c>
      <c r="S322" s="677">
        <v>1</v>
      </c>
      <c r="T322" s="744">
        <v>1</v>
      </c>
      <c r="U322" s="700">
        <v>1</v>
      </c>
    </row>
    <row r="323" spans="1:21" ht="14.4" customHeight="1" x14ac:dyDescent="0.3">
      <c r="A323" s="660">
        <v>22</v>
      </c>
      <c r="B323" s="661" t="s">
        <v>540</v>
      </c>
      <c r="C323" s="661" t="s">
        <v>937</v>
      </c>
      <c r="D323" s="742" t="s">
        <v>1400</v>
      </c>
      <c r="E323" s="743" t="s">
        <v>950</v>
      </c>
      <c r="F323" s="661" t="s">
        <v>934</v>
      </c>
      <c r="G323" s="661" t="s">
        <v>953</v>
      </c>
      <c r="H323" s="661" t="s">
        <v>685</v>
      </c>
      <c r="I323" s="661" t="s">
        <v>967</v>
      </c>
      <c r="J323" s="661" t="s">
        <v>968</v>
      </c>
      <c r="K323" s="661" t="s">
        <v>969</v>
      </c>
      <c r="L323" s="662">
        <v>88.51</v>
      </c>
      <c r="M323" s="662">
        <v>88.51</v>
      </c>
      <c r="N323" s="661">
        <v>1</v>
      </c>
      <c r="O323" s="744">
        <v>1</v>
      </c>
      <c r="P323" s="662">
        <v>88.51</v>
      </c>
      <c r="Q323" s="677">
        <v>1</v>
      </c>
      <c r="R323" s="661">
        <v>1</v>
      </c>
      <c r="S323" s="677">
        <v>1</v>
      </c>
      <c r="T323" s="744">
        <v>1</v>
      </c>
      <c r="U323" s="700">
        <v>1</v>
      </c>
    </row>
    <row r="324" spans="1:21" ht="14.4" customHeight="1" x14ac:dyDescent="0.3">
      <c r="A324" s="660">
        <v>22</v>
      </c>
      <c r="B324" s="661" t="s">
        <v>540</v>
      </c>
      <c r="C324" s="661" t="s">
        <v>937</v>
      </c>
      <c r="D324" s="742" t="s">
        <v>1400</v>
      </c>
      <c r="E324" s="743" t="s">
        <v>950</v>
      </c>
      <c r="F324" s="661" t="s">
        <v>934</v>
      </c>
      <c r="G324" s="661" t="s">
        <v>953</v>
      </c>
      <c r="H324" s="661" t="s">
        <v>685</v>
      </c>
      <c r="I324" s="661" t="s">
        <v>970</v>
      </c>
      <c r="J324" s="661" t="s">
        <v>971</v>
      </c>
      <c r="K324" s="661" t="s">
        <v>972</v>
      </c>
      <c r="L324" s="662">
        <v>0</v>
      </c>
      <c r="M324" s="662">
        <v>0</v>
      </c>
      <c r="N324" s="661">
        <v>1</v>
      </c>
      <c r="O324" s="744">
        <v>1</v>
      </c>
      <c r="P324" s="662"/>
      <c r="Q324" s="677"/>
      <c r="R324" s="661"/>
      <c r="S324" s="677">
        <v>0</v>
      </c>
      <c r="T324" s="744"/>
      <c r="U324" s="700">
        <v>0</v>
      </c>
    </row>
    <row r="325" spans="1:21" ht="14.4" customHeight="1" x14ac:dyDescent="0.3">
      <c r="A325" s="660">
        <v>22</v>
      </c>
      <c r="B325" s="661" t="s">
        <v>540</v>
      </c>
      <c r="C325" s="661" t="s">
        <v>937</v>
      </c>
      <c r="D325" s="742" t="s">
        <v>1400</v>
      </c>
      <c r="E325" s="743" t="s">
        <v>950</v>
      </c>
      <c r="F325" s="661" t="s">
        <v>934</v>
      </c>
      <c r="G325" s="661" t="s">
        <v>953</v>
      </c>
      <c r="H325" s="661" t="s">
        <v>685</v>
      </c>
      <c r="I325" s="661" t="s">
        <v>1003</v>
      </c>
      <c r="J325" s="661" t="s">
        <v>971</v>
      </c>
      <c r="K325" s="661" t="s">
        <v>1004</v>
      </c>
      <c r="L325" s="662">
        <v>108.26</v>
      </c>
      <c r="M325" s="662">
        <v>108.26</v>
      </c>
      <c r="N325" s="661">
        <v>1</v>
      </c>
      <c r="O325" s="744">
        <v>1</v>
      </c>
      <c r="P325" s="662"/>
      <c r="Q325" s="677">
        <v>0</v>
      </c>
      <c r="R325" s="661"/>
      <c r="S325" s="677">
        <v>0</v>
      </c>
      <c r="T325" s="744"/>
      <c r="U325" s="700">
        <v>0</v>
      </c>
    </row>
    <row r="326" spans="1:21" ht="14.4" customHeight="1" x14ac:dyDescent="0.3">
      <c r="A326" s="660">
        <v>22</v>
      </c>
      <c r="B326" s="661" t="s">
        <v>540</v>
      </c>
      <c r="C326" s="661" t="s">
        <v>937</v>
      </c>
      <c r="D326" s="742" t="s">
        <v>1400</v>
      </c>
      <c r="E326" s="743" t="s">
        <v>950</v>
      </c>
      <c r="F326" s="661" t="s">
        <v>934</v>
      </c>
      <c r="G326" s="661" t="s">
        <v>953</v>
      </c>
      <c r="H326" s="661" t="s">
        <v>541</v>
      </c>
      <c r="I326" s="661" t="s">
        <v>1104</v>
      </c>
      <c r="J326" s="661" t="s">
        <v>1105</v>
      </c>
      <c r="K326" s="661" t="s">
        <v>980</v>
      </c>
      <c r="L326" s="662">
        <v>79.03</v>
      </c>
      <c r="M326" s="662">
        <v>79.03</v>
      </c>
      <c r="N326" s="661">
        <v>1</v>
      </c>
      <c r="O326" s="744">
        <v>1</v>
      </c>
      <c r="P326" s="662">
        <v>79.03</v>
      </c>
      <c r="Q326" s="677">
        <v>1</v>
      </c>
      <c r="R326" s="661">
        <v>1</v>
      </c>
      <c r="S326" s="677">
        <v>1</v>
      </c>
      <c r="T326" s="744">
        <v>1</v>
      </c>
      <c r="U326" s="700">
        <v>1</v>
      </c>
    </row>
    <row r="327" spans="1:21" ht="14.4" customHeight="1" x14ac:dyDescent="0.3">
      <c r="A327" s="660">
        <v>22</v>
      </c>
      <c r="B327" s="661" t="s">
        <v>540</v>
      </c>
      <c r="C327" s="661" t="s">
        <v>937</v>
      </c>
      <c r="D327" s="742" t="s">
        <v>1400</v>
      </c>
      <c r="E327" s="743" t="s">
        <v>950</v>
      </c>
      <c r="F327" s="661" t="s">
        <v>934</v>
      </c>
      <c r="G327" s="661" t="s">
        <v>953</v>
      </c>
      <c r="H327" s="661" t="s">
        <v>685</v>
      </c>
      <c r="I327" s="661" t="s">
        <v>712</v>
      </c>
      <c r="J327" s="661" t="s">
        <v>713</v>
      </c>
      <c r="K327" s="661" t="s">
        <v>714</v>
      </c>
      <c r="L327" s="662">
        <v>98.78</v>
      </c>
      <c r="M327" s="662">
        <v>296.34000000000003</v>
      </c>
      <c r="N327" s="661">
        <v>3</v>
      </c>
      <c r="O327" s="744">
        <v>3</v>
      </c>
      <c r="P327" s="662"/>
      <c r="Q327" s="677">
        <v>0</v>
      </c>
      <c r="R327" s="661"/>
      <c r="S327" s="677">
        <v>0</v>
      </c>
      <c r="T327" s="744"/>
      <c r="U327" s="700">
        <v>0</v>
      </c>
    </row>
    <row r="328" spans="1:21" ht="14.4" customHeight="1" x14ac:dyDescent="0.3">
      <c r="A328" s="660">
        <v>22</v>
      </c>
      <c r="B328" s="661" t="s">
        <v>540</v>
      </c>
      <c r="C328" s="661" t="s">
        <v>937</v>
      </c>
      <c r="D328" s="742" t="s">
        <v>1400</v>
      </c>
      <c r="E328" s="743" t="s">
        <v>950</v>
      </c>
      <c r="F328" s="661" t="s">
        <v>934</v>
      </c>
      <c r="G328" s="661" t="s">
        <v>953</v>
      </c>
      <c r="H328" s="661" t="s">
        <v>685</v>
      </c>
      <c r="I328" s="661" t="s">
        <v>1107</v>
      </c>
      <c r="J328" s="661" t="s">
        <v>1008</v>
      </c>
      <c r="K328" s="661" t="s">
        <v>1108</v>
      </c>
      <c r="L328" s="662">
        <v>59.27</v>
      </c>
      <c r="M328" s="662">
        <v>59.27</v>
      </c>
      <c r="N328" s="661">
        <v>1</v>
      </c>
      <c r="O328" s="744">
        <v>0.5</v>
      </c>
      <c r="P328" s="662"/>
      <c r="Q328" s="677">
        <v>0</v>
      </c>
      <c r="R328" s="661"/>
      <c r="S328" s="677">
        <v>0</v>
      </c>
      <c r="T328" s="744"/>
      <c r="U328" s="700">
        <v>0</v>
      </c>
    </row>
    <row r="329" spans="1:21" ht="14.4" customHeight="1" x14ac:dyDescent="0.3">
      <c r="A329" s="660">
        <v>22</v>
      </c>
      <c r="B329" s="661" t="s">
        <v>540</v>
      </c>
      <c r="C329" s="661" t="s">
        <v>937</v>
      </c>
      <c r="D329" s="742" t="s">
        <v>1400</v>
      </c>
      <c r="E329" s="743" t="s">
        <v>950</v>
      </c>
      <c r="F329" s="661" t="s">
        <v>934</v>
      </c>
      <c r="G329" s="661" t="s">
        <v>953</v>
      </c>
      <c r="H329" s="661" t="s">
        <v>685</v>
      </c>
      <c r="I329" s="661" t="s">
        <v>954</v>
      </c>
      <c r="J329" s="661" t="s">
        <v>713</v>
      </c>
      <c r="K329" s="661" t="s">
        <v>714</v>
      </c>
      <c r="L329" s="662">
        <v>103.74</v>
      </c>
      <c r="M329" s="662">
        <v>207.48</v>
      </c>
      <c r="N329" s="661">
        <v>2</v>
      </c>
      <c r="O329" s="744">
        <v>2</v>
      </c>
      <c r="P329" s="662">
        <v>103.74</v>
      </c>
      <c r="Q329" s="677">
        <v>0.5</v>
      </c>
      <c r="R329" s="661">
        <v>1</v>
      </c>
      <c r="S329" s="677">
        <v>0.5</v>
      </c>
      <c r="T329" s="744">
        <v>1</v>
      </c>
      <c r="U329" s="700">
        <v>0.5</v>
      </c>
    </row>
    <row r="330" spans="1:21" ht="14.4" customHeight="1" x14ac:dyDescent="0.3">
      <c r="A330" s="660">
        <v>22</v>
      </c>
      <c r="B330" s="661" t="s">
        <v>540</v>
      </c>
      <c r="C330" s="661" t="s">
        <v>937</v>
      </c>
      <c r="D330" s="742" t="s">
        <v>1400</v>
      </c>
      <c r="E330" s="743" t="s">
        <v>950</v>
      </c>
      <c r="F330" s="661" t="s">
        <v>934</v>
      </c>
      <c r="G330" s="661" t="s">
        <v>953</v>
      </c>
      <c r="H330" s="661" t="s">
        <v>685</v>
      </c>
      <c r="I330" s="661" t="s">
        <v>973</v>
      </c>
      <c r="J330" s="661" t="s">
        <v>974</v>
      </c>
      <c r="K330" s="661" t="s">
        <v>975</v>
      </c>
      <c r="L330" s="662">
        <v>62.24</v>
      </c>
      <c r="M330" s="662">
        <v>62.24</v>
      </c>
      <c r="N330" s="661">
        <v>1</v>
      </c>
      <c r="O330" s="744">
        <v>1</v>
      </c>
      <c r="P330" s="662"/>
      <c r="Q330" s="677">
        <v>0</v>
      </c>
      <c r="R330" s="661"/>
      <c r="S330" s="677">
        <v>0</v>
      </c>
      <c r="T330" s="744"/>
      <c r="U330" s="700">
        <v>0</v>
      </c>
    </row>
    <row r="331" spans="1:21" ht="14.4" customHeight="1" x14ac:dyDescent="0.3">
      <c r="A331" s="660">
        <v>22</v>
      </c>
      <c r="B331" s="661" t="s">
        <v>540</v>
      </c>
      <c r="C331" s="661" t="s">
        <v>937</v>
      </c>
      <c r="D331" s="742" t="s">
        <v>1400</v>
      </c>
      <c r="E331" s="743" t="s">
        <v>950</v>
      </c>
      <c r="F331" s="661" t="s">
        <v>934</v>
      </c>
      <c r="G331" s="661" t="s">
        <v>953</v>
      </c>
      <c r="H331" s="661" t="s">
        <v>685</v>
      </c>
      <c r="I331" s="661" t="s">
        <v>955</v>
      </c>
      <c r="J331" s="661" t="s">
        <v>956</v>
      </c>
      <c r="K331" s="661" t="s">
        <v>957</v>
      </c>
      <c r="L331" s="662">
        <v>124.49</v>
      </c>
      <c r="M331" s="662">
        <v>1618.37</v>
      </c>
      <c r="N331" s="661">
        <v>13</v>
      </c>
      <c r="O331" s="744">
        <v>12</v>
      </c>
      <c r="P331" s="662">
        <v>746.93999999999994</v>
      </c>
      <c r="Q331" s="677">
        <v>0.46153846153846151</v>
      </c>
      <c r="R331" s="661">
        <v>6</v>
      </c>
      <c r="S331" s="677">
        <v>0.46153846153846156</v>
      </c>
      <c r="T331" s="744">
        <v>6</v>
      </c>
      <c r="U331" s="700">
        <v>0.5</v>
      </c>
    </row>
    <row r="332" spans="1:21" ht="14.4" customHeight="1" x14ac:dyDescent="0.3">
      <c r="A332" s="660">
        <v>22</v>
      </c>
      <c r="B332" s="661" t="s">
        <v>540</v>
      </c>
      <c r="C332" s="661" t="s">
        <v>937</v>
      </c>
      <c r="D332" s="742" t="s">
        <v>1400</v>
      </c>
      <c r="E332" s="743" t="s">
        <v>950</v>
      </c>
      <c r="F332" s="661" t="s">
        <v>934</v>
      </c>
      <c r="G332" s="661" t="s">
        <v>953</v>
      </c>
      <c r="H332" s="661" t="s">
        <v>685</v>
      </c>
      <c r="I332" s="661" t="s">
        <v>955</v>
      </c>
      <c r="J332" s="661" t="s">
        <v>956</v>
      </c>
      <c r="K332" s="661" t="s">
        <v>957</v>
      </c>
      <c r="L332" s="662">
        <v>118.54</v>
      </c>
      <c r="M332" s="662">
        <v>1185.3999999999999</v>
      </c>
      <c r="N332" s="661">
        <v>10</v>
      </c>
      <c r="O332" s="744">
        <v>8</v>
      </c>
      <c r="P332" s="662">
        <v>118.54</v>
      </c>
      <c r="Q332" s="677">
        <v>0.10000000000000002</v>
      </c>
      <c r="R332" s="661">
        <v>1</v>
      </c>
      <c r="S332" s="677">
        <v>0.1</v>
      </c>
      <c r="T332" s="744">
        <v>0.5</v>
      </c>
      <c r="U332" s="700">
        <v>6.25E-2</v>
      </c>
    </row>
    <row r="333" spans="1:21" ht="14.4" customHeight="1" x14ac:dyDescent="0.3">
      <c r="A333" s="660">
        <v>22</v>
      </c>
      <c r="B333" s="661" t="s">
        <v>540</v>
      </c>
      <c r="C333" s="661" t="s">
        <v>937</v>
      </c>
      <c r="D333" s="742" t="s">
        <v>1400</v>
      </c>
      <c r="E333" s="743" t="s">
        <v>950</v>
      </c>
      <c r="F333" s="661" t="s">
        <v>934</v>
      </c>
      <c r="G333" s="661" t="s">
        <v>953</v>
      </c>
      <c r="H333" s="661" t="s">
        <v>685</v>
      </c>
      <c r="I333" s="661" t="s">
        <v>1109</v>
      </c>
      <c r="J333" s="661" t="s">
        <v>710</v>
      </c>
      <c r="K333" s="661" t="s">
        <v>1110</v>
      </c>
      <c r="L333" s="662">
        <v>46.07</v>
      </c>
      <c r="M333" s="662">
        <v>46.07</v>
      </c>
      <c r="N333" s="661">
        <v>1</v>
      </c>
      <c r="O333" s="744">
        <v>0.5</v>
      </c>
      <c r="P333" s="662"/>
      <c r="Q333" s="677">
        <v>0</v>
      </c>
      <c r="R333" s="661"/>
      <c r="S333" s="677">
        <v>0</v>
      </c>
      <c r="T333" s="744"/>
      <c r="U333" s="700">
        <v>0</v>
      </c>
    </row>
    <row r="334" spans="1:21" ht="14.4" customHeight="1" x14ac:dyDescent="0.3">
      <c r="A334" s="660">
        <v>22</v>
      </c>
      <c r="B334" s="661" t="s">
        <v>540</v>
      </c>
      <c r="C334" s="661" t="s">
        <v>937</v>
      </c>
      <c r="D334" s="742" t="s">
        <v>1400</v>
      </c>
      <c r="E334" s="743" t="s">
        <v>950</v>
      </c>
      <c r="F334" s="661" t="s">
        <v>934</v>
      </c>
      <c r="G334" s="661" t="s">
        <v>953</v>
      </c>
      <c r="H334" s="661" t="s">
        <v>685</v>
      </c>
      <c r="I334" s="661" t="s">
        <v>691</v>
      </c>
      <c r="J334" s="661" t="s">
        <v>692</v>
      </c>
      <c r="K334" s="661" t="s">
        <v>913</v>
      </c>
      <c r="L334" s="662">
        <v>82.99</v>
      </c>
      <c r="M334" s="662">
        <v>414.94999999999993</v>
      </c>
      <c r="N334" s="661">
        <v>5</v>
      </c>
      <c r="O334" s="744">
        <v>4</v>
      </c>
      <c r="P334" s="662">
        <v>165.98</v>
      </c>
      <c r="Q334" s="677">
        <v>0.4</v>
      </c>
      <c r="R334" s="661">
        <v>2</v>
      </c>
      <c r="S334" s="677">
        <v>0.4</v>
      </c>
      <c r="T334" s="744">
        <v>2</v>
      </c>
      <c r="U334" s="700">
        <v>0.5</v>
      </c>
    </row>
    <row r="335" spans="1:21" ht="14.4" customHeight="1" x14ac:dyDescent="0.3">
      <c r="A335" s="660">
        <v>22</v>
      </c>
      <c r="B335" s="661" t="s">
        <v>540</v>
      </c>
      <c r="C335" s="661" t="s">
        <v>937</v>
      </c>
      <c r="D335" s="742" t="s">
        <v>1400</v>
      </c>
      <c r="E335" s="743" t="s">
        <v>950</v>
      </c>
      <c r="F335" s="661" t="s">
        <v>934</v>
      </c>
      <c r="G335" s="661" t="s">
        <v>953</v>
      </c>
      <c r="H335" s="661" t="s">
        <v>685</v>
      </c>
      <c r="I335" s="661" t="s">
        <v>691</v>
      </c>
      <c r="J335" s="661" t="s">
        <v>692</v>
      </c>
      <c r="K335" s="661" t="s">
        <v>913</v>
      </c>
      <c r="L335" s="662">
        <v>79.03</v>
      </c>
      <c r="M335" s="662">
        <v>948.3599999999999</v>
      </c>
      <c r="N335" s="661">
        <v>12</v>
      </c>
      <c r="O335" s="744">
        <v>10</v>
      </c>
      <c r="P335" s="662">
        <v>474.17999999999995</v>
      </c>
      <c r="Q335" s="677">
        <v>0.5</v>
      </c>
      <c r="R335" s="661">
        <v>6</v>
      </c>
      <c r="S335" s="677">
        <v>0.5</v>
      </c>
      <c r="T335" s="744">
        <v>5.5</v>
      </c>
      <c r="U335" s="700">
        <v>0.55000000000000004</v>
      </c>
    </row>
    <row r="336" spans="1:21" ht="14.4" customHeight="1" x14ac:dyDescent="0.3">
      <c r="A336" s="660">
        <v>22</v>
      </c>
      <c r="B336" s="661" t="s">
        <v>540</v>
      </c>
      <c r="C336" s="661" t="s">
        <v>937</v>
      </c>
      <c r="D336" s="742" t="s">
        <v>1400</v>
      </c>
      <c r="E336" s="743" t="s">
        <v>950</v>
      </c>
      <c r="F336" s="661" t="s">
        <v>934</v>
      </c>
      <c r="G336" s="661" t="s">
        <v>953</v>
      </c>
      <c r="H336" s="661" t="s">
        <v>685</v>
      </c>
      <c r="I336" s="661" t="s">
        <v>702</v>
      </c>
      <c r="J336" s="661" t="s">
        <v>914</v>
      </c>
      <c r="K336" s="661" t="s">
        <v>915</v>
      </c>
      <c r="L336" s="662">
        <v>48.37</v>
      </c>
      <c r="M336" s="662">
        <v>48.37</v>
      </c>
      <c r="N336" s="661">
        <v>1</v>
      </c>
      <c r="O336" s="744">
        <v>0.5</v>
      </c>
      <c r="P336" s="662">
        <v>48.37</v>
      </c>
      <c r="Q336" s="677">
        <v>1</v>
      </c>
      <c r="R336" s="661">
        <v>1</v>
      </c>
      <c r="S336" s="677">
        <v>1</v>
      </c>
      <c r="T336" s="744">
        <v>0.5</v>
      </c>
      <c r="U336" s="700">
        <v>1</v>
      </c>
    </row>
    <row r="337" spans="1:21" ht="14.4" customHeight="1" x14ac:dyDescent="0.3">
      <c r="A337" s="660">
        <v>22</v>
      </c>
      <c r="B337" s="661" t="s">
        <v>540</v>
      </c>
      <c r="C337" s="661" t="s">
        <v>937</v>
      </c>
      <c r="D337" s="742" t="s">
        <v>1400</v>
      </c>
      <c r="E337" s="743" t="s">
        <v>950</v>
      </c>
      <c r="F337" s="661" t="s">
        <v>934</v>
      </c>
      <c r="G337" s="661" t="s">
        <v>953</v>
      </c>
      <c r="H337" s="661" t="s">
        <v>685</v>
      </c>
      <c r="I337" s="661" t="s">
        <v>976</v>
      </c>
      <c r="J337" s="661" t="s">
        <v>977</v>
      </c>
      <c r="K337" s="661" t="s">
        <v>957</v>
      </c>
      <c r="L337" s="662">
        <v>124.49</v>
      </c>
      <c r="M337" s="662">
        <v>622.44999999999993</v>
      </c>
      <c r="N337" s="661">
        <v>5</v>
      </c>
      <c r="O337" s="744">
        <v>3</v>
      </c>
      <c r="P337" s="662">
        <v>497.96</v>
      </c>
      <c r="Q337" s="677">
        <v>0.8</v>
      </c>
      <c r="R337" s="661">
        <v>4</v>
      </c>
      <c r="S337" s="677">
        <v>0.8</v>
      </c>
      <c r="T337" s="744">
        <v>2</v>
      </c>
      <c r="U337" s="700">
        <v>0.66666666666666663</v>
      </c>
    </row>
    <row r="338" spans="1:21" ht="14.4" customHeight="1" x14ac:dyDescent="0.3">
      <c r="A338" s="660">
        <v>22</v>
      </c>
      <c r="B338" s="661" t="s">
        <v>540</v>
      </c>
      <c r="C338" s="661" t="s">
        <v>937</v>
      </c>
      <c r="D338" s="742" t="s">
        <v>1400</v>
      </c>
      <c r="E338" s="743" t="s">
        <v>950</v>
      </c>
      <c r="F338" s="661" t="s">
        <v>934</v>
      </c>
      <c r="G338" s="661" t="s">
        <v>953</v>
      </c>
      <c r="H338" s="661" t="s">
        <v>541</v>
      </c>
      <c r="I338" s="661" t="s">
        <v>978</v>
      </c>
      <c r="J338" s="661" t="s">
        <v>979</v>
      </c>
      <c r="K338" s="661" t="s">
        <v>980</v>
      </c>
      <c r="L338" s="662">
        <v>82.99</v>
      </c>
      <c r="M338" s="662">
        <v>248.96999999999997</v>
      </c>
      <c r="N338" s="661">
        <v>3</v>
      </c>
      <c r="O338" s="744">
        <v>1.5</v>
      </c>
      <c r="P338" s="662">
        <v>248.96999999999997</v>
      </c>
      <c r="Q338" s="677">
        <v>1</v>
      </c>
      <c r="R338" s="661">
        <v>3</v>
      </c>
      <c r="S338" s="677">
        <v>1</v>
      </c>
      <c r="T338" s="744">
        <v>1.5</v>
      </c>
      <c r="U338" s="700">
        <v>1</v>
      </c>
    </row>
    <row r="339" spans="1:21" ht="14.4" customHeight="1" x14ac:dyDescent="0.3">
      <c r="A339" s="660">
        <v>22</v>
      </c>
      <c r="B339" s="661" t="s">
        <v>540</v>
      </c>
      <c r="C339" s="661" t="s">
        <v>937</v>
      </c>
      <c r="D339" s="742" t="s">
        <v>1400</v>
      </c>
      <c r="E339" s="743" t="s">
        <v>950</v>
      </c>
      <c r="F339" s="661" t="s">
        <v>934</v>
      </c>
      <c r="G339" s="661" t="s">
        <v>953</v>
      </c>
      <c r="H339" s="661" t="s">
        <v>541</v>
      </c>
      <c r="I339" s="661" t="s">
        <v>978</v>
      </c>
      <c r="J339" s="661" t="s">
        <v>979</v>
      </c>
      <c r="K339" s="661" t="s">
        <v>980</v>
      </c>
      <c r="L339" s="662">
        <v>79.03</v>
      </c>
      <c r="M339" s="662">
        <v>158.06</v>
      </c>
      <c r="N339" s="661">
        <v>2</v>
      </c>
      <c r="O339" s="744">
        <v>2</v>
      </c>
      <c r="P339" s="662">
        <v>79.03</v>
      </c>
      <c r="Q339" s="677">
        <v>0.5</v>
      </c>
      <c r="R339" s="661">
        <v>1</v>
      </c>
      <c r="S339" s="677">
        <v>0.5</v>
      </c>
      <c r="T339" s="744">
        <v>1</v>
      </c>
      <c r="U339" s="700">
        <v>0.5</v>
      </c>
    </row>
    <row r="340" spans="1:21" ht="14.4" customHeight="1" x14ac:dyDescent="0.3">
      <c r="A340" s="660">
        <v>22</v>
      </c>
      <c r="B340" s="661" t="s">
        <v>540</v>
      </c>
      <c r="C340" s="661" t="s">
        <v>937</v>
      </c>
      <c r="D340" s="742" t="s">
        <v>1400</v>
      </c>
      <c r="E340" s="743" t="s">
        <v>950</v>
      </c>
      <c r="F340" s="661" t="s">
        <v>934</v>
      </c>
      <c r="G340" s="661" t="s">
        <v>1116</v>
      </c>
      <c r="H340" s="661" t="s">
        <v>685</v>
      </c>
      <c r="I340" s="661" t="s">
        <v>1384</v>
      </c>
      <c r="J340" s="661" t="s">
        <v>1385</v>
      </c>
      <c r="K340" s="661" t="s">
        <v>1386</v>
      </c>
      <c r="L340" s="662">
        <v>17.87</v>
      </c>
      <c r="M340" s="662">
        <v>35.74</v>
      </c>
      <c r="N340" s="661">
        <v>2</v>
      </c>
      <c r="O340" s="744">
        <v>1</v>
      </c>
      <c r="P340" s="662">
        <v>35.74</v>
      </c>
      <c r="Q340" s="677">
        <v>1</v>
      </c>
      <c r="R340" s="661">
        <v>2</v>
      </c>
      <c r="S340" s="677">
        <v>1</v>
      </c>
      <c r="T340" s="744">
        <v>1</v>
      </c>
      <c r="U340" s="700">
        <v>1</v>
      </c>
    </row>
    <row r="341" spans="1:21" ht="14.4" customHeight="1" x14ac:dyDescent="0.3">
      <c r="A341" s="660">
        <v>22</v>
      </c>
      <c r="B341" s="661" t="s">
        <v>540</v>
      </c>
      <c r="C341" s="661" t="s">
        <v>937</v>
      </c>
      <c r="D341" s="742" t="s">
        <v>1400</v>
      </c>
      <c r="E341" s="743" t="s">
        <v>951</v>
      </c>
      <c r="F341" s="661" t="s">
        <v>934</v>
      </c>
      <c r="G341" s="661" t="s">
        <v>1252</v>
      </c>
      <c r="H341" s="661" t="s">
        <v>541</v>
      </c>
      <c r="I341" s="661" t="s">
        <v>1253</v>
      </c>
      <c r="J341" s="661" t="s">
        <v>1254</v>
      </c>
      <c r="K341" s="661" t="s">
        <v>1255</v>
      </c>
      <c r="L341" s="662">
        <v>110.28</v>
      </c>
      <c r="M341" s="662">
        <v>330.84000000000003</v>
      </c>
      <c r="N341" s="661">
        <v>3</v>
      </c>
      <c r="O341" s="744">
        <v>0.5</v>
      </c>
      <c r="P341" s="662">
        <v>330.84000000000003</v>
      </c>
      <c r="Q341" s="677">
        <v>1</v>
      </c>
      <c r="R341" s="661">
        <v>3</v>
      </c>
      <c r="S341" s="677">
        <v>1</v>
      </c>
      <c r="T341" s="744">
        <v>0.5</v>
      </c>
      <c r="U341" s="700">
        <v>1</v>
      </c>
    </row>
    <row r="342" spans="1:21" ht="14.4" customHeight="1" x14ac:dyDescent="0.3">
      <c r="A342" s="660">
        <v>22</v>
      </c>
      <c r="B342" s="661" t="s">
        <v>540</v>
      </c>
      <c r="C342" s="661" t="s">
        <v>937</v>
      </c>
      <c r="D342" s="742" t="s">
        <v>1400</v>
      </c>
      <c r="E342" s="743" t="s">
        <v>951</v>
      </c>
      <c r="F342" s="661" t="s">
        <v>934</v>
      </c>
      <c r="G342" s="661" t="s">
        <v>1063</v>
      </c>
      <c r="H342" s="661" t="s">
        <v>541</v>
      </c>
      <c r="I342" s="661" t="s">
        <v>1064</v>
      </c>
      <c r="J342" s="661" t="s">
        <v>1065</v>
      </c>
      <c r="K342" s="661" t="s">
        <v>1066</v>
      </c>
      <c r="L342" s="662">
        <v>156.77000000000001</v>
      </c>
      <c r="M342" s="662">
        <v>470.31000000000006</v>
      </c>
      <c r="N342" s="661">
        <v>3</v>
      </c>
      <c r="O342" s="744">
        <v>0.5</v>
      </c>
      <c r="P342" s="662"/>
      <c r="Q342" s="677">
        <v>0</v>
      </c>
      <c r="R342" s="661"/>
      <c r="S342" s="677">
        <v>0</v>
      </c>
      <c r="T342" s="744"/>
      <c r="U342" s="700">
        <v>0</v>
      </c>
    </row>
    <row r="343" spans="1:21" ht="14.4" customHeight="1" x14ac:dyDescent="0.3">
      <c r="A343" s="660">
        <v>22</v>
      </c>
      <c r="B343" s="661" t="s">
        <v>540</v>
      </c>
      <c r="C343" s="661" t="s">
        <v>937</v>
      </c>
      <c r="D343" s="742" t="s">
        <v>1400</v>
      </c>
      <c r="E343" s="743" t="s">
        <v>951</v>
      </c>
      <c r="F343" s="661" t="s">
        <v>934</v>
      </c>
      <c r="G343" s="661" t="s">
        <v>994</v>
      </c>
      <c r="H343" s="661" t="s">
        <v>541</v>
      </c>
      <c r="I343" s="661" t="s">
        <v>995</v>
      </c>
      <c r="J343" s="661" t="s">
        <v>996</v>
      </c>
      <c r="K343" s="661"/>
      <c r="L343" s="662">
        <v>0</v>
      </c>
      <c r="M343" s="662">
        <v>0</v>
      </c>
      <c r="N343" s="661">
        <v>3</v>
      </c>
      <c r="O343" s="744">
        <v>2.5</v>
      </c>
      <c r="P343" s="662">
        <v>0</v>
      </c>
      <c r="Q343" s="677"/>
      <c r="R343" s="661">
        <v>3</v>
      </c>
      <c r="S343" s="677">
        <v>1</v>
      </c>
      <c r="T343" s="744">
        <v>2.5</v>
      </c>
      <c r="U343" s="700">
        <v>1</v>
      </c>
    </row>
    <row r="344" spans="1:21" ht="14.4" customHeight="1" x14ac:dyDescent="0.3">
      <c r="A344" s="660">
        <v>22</v>
      </c>
      <c r="B344" s="661" t="s">
        <v>540</v>
      </c>
      <c r="C344" s="661" t="s">
        <v>937</v>
      </c>
      <c r="D344" s="742" t="s">
        <v>1400</v>
      </c>
      <c r="E344" s="743" t="s">
        <v>951</v>
      </c>
      <c r="F344" s="661" t="s">
        <v>934</v>
      </c>
      <c r="G344" s="661" t="s">
        <v>953</v>
      </c>
      <c r="H344" s="661" t="s">
        <v>541</v>
      </c>
      <c r="I344" s="661" t="s">
        <v>1000</v>
      </c>
      <c r="J344" s="661" t="s">
        <v>1001</v>
      </c>
      <c r="K344" s="661" t="s">
        <v>1002</v>
      </c>
      <c r="L344" s="662">
        <v>0</v>
      </c>
      <c r="M344" s="662">
        <v>0</v>
      </c>
      <c r="N344" s="661">
        <v>1</v>
      </c>
      <c r="O344" s="744">
        <v>0.5</v>
      </c>
      <c r="P344" s="662"/>
      <c r="Q344" s="677"/>
      <c r="R344" s="661"/>
      <c r="S344" s="677">
        <v>0</v>
      </c>
      <c r="T344" s="744"/>
      <c r="U344" s="700">
        <v>0</v>
      </c>
    </row>
    <row r="345" spans="1:21" ht="14.4" customHeight="1" x14ac:dyDescent="0.3">
      <c r="A345" s="660">
        <v>22</v>
      </c>
      <c r="B345" s="661" t="s">
        <v>540</v>
      </c>
      <c r="C345" s="661" t="s">
        <v>937</v>
      </c>
      <c r="D345" s="742" t="s">
        <v>1400</v>
      </c>
      <c r="E345" s="743" t="s">
        <v>951</v>
      </c>
      <c r="F345" s="661" t="s">
        <v>934</v>
      </c>
      <c r="G345" s="661" t="s">
        <v>953</v>
      </c>
      <c r="H345" s="661" t="s">
        <v>685</v>
      </c>
      <c r="I345" s="661" t="s">
        <v>954</v>
      </c>
      <c r="J345" s="661" t="s">
        <v>713</v>
      </c>
      <c r="K345" s="661" t="s">
        <v>714</v>
      </c>
      <c r="L345" s="662">
        <v>103.74</v>
      </c>
      <c r="M345" s="662">
        <v>103.74</v>
      </c>
      <c r="N345" s="661">
        <v>1</v>
      </c>
      <c r="O345" s="744">
        <v>0.5</v>
      </c>
      <c r="P345" s="662">
        <v>103.74</v>
      </c>
      <c r="Q345" s="677">
        <v>1</v>
      </c>
      <c r="R345" s="661">
        <v>1</v>
      </c>
      <c r="S345" s="677">
        <v>1</v>
      </c>
      <c r="T345" s="744">
        <v>0.5</v>
      </c>
      <c r="U345" s="700">
        <v>1</v>
      </c>
    </row>
    <row r="346" spans="1:21" ht="14.4" customHeight="1" x14ac:dyDescent="0.3">
      <c r="A346" s="660">
        <v>22</v>
      </c>
      <c r="B346" s="661" t="s">
        <v>540</v>
      </c>
      <c r="C346" s="661" t="s">
        <v>937</v>
      </c>
      <c r="D346" s="742" t="s">
        <v>1400</v>
      </c>
      <c r="E346" s="743" t="s">
        <v>951</v>
      </c>
      <c r="F346" s="661" t="s">
        <v>934</v>
      </c>
      <c r="G346" s="661" t="s">
        <v>953</v>
      </c>
      <c r="H346" s="661" t="s">
        <v>541</v>
      </c>
      <c r="I346" s="661" t="s">
        <v>1010</v>
      </c>
      <c r="J346" s="661" t="s">
        <v>1011</v>
      </c>
      <c r="K346" s="661" t="s">
        <v>1012</v>
      </c>
      <c r="L346" s="662">
        <v>103.74</v>
      </c>
      <c r="M346" s="662">
        <v>103.74</v>
      </c>
      <c r="N346" s="661">
        <v>1</v>
      </c>
      <c r="O346" s="744">
        <v>1</v>
      </c>
      <c r="P346" s="662"/>
      <c r="Q346" s="677">
        <v>0</v>
      </c>
      <c r="R346" s="661"/>
      <c r="S346" s="677">
        <v>0</v>
      </c>
      <c r="T346" s="744"/>
      <c r="U346" s="700">
        <v>0</v>
      </c>
    </row>
    <row r="347" spans="1:21" ht="14.4" customHeight="1" x14ac:dyDescent="0.3">
      <c r="A347" s="660">
        <v>22</v>
      </c>
      <c r="B347" s="661" t="s">
        <v>540</v>
      </c>
      <c r="C347" s="661" t="s">
        <v>937</v>
      </c>
      <c r="D347" s="742" t="s">
        <v>1400</v>
      </c>
      <c r="E347" s="743" t="s">
        <v>951</v>
      </c>
      <c r="F347" s="661" t="s">
        <v>934</v>
      </c>
      <c r="G347" s="661" t="s">
        <v>953</v>
      </c>
      <c r="H347" s="661" t="s">
        <v>685</v>
      </c>
      <c r="I347" s="661" t="s">
        <v>955</v>
      </c>
      <c r="J347" s="661" t="s">
        <v>956</v>
      </c>
      <c r="K347" s="661" t="s">
        <v>957</v>
      </c>
      <c r="L347" s="662">
        <v>124.49</v>
      </c>
      <c r="M347" s="662">
        <v>1742.86</v>
      </c>
      <c r="N347" s="661">
        <v>14</v>
      </c>
      <c r="O347" s="744">
        <v>11.5</v>
      </c>
      <c r="P347" s="662">
        <v>746.93999999999994</v>
      </c>
      <c r="Q347" s="677">
        <v>0.42857142857142855</v>
      </c>
      <c r="R347" s="661">
        <v>6</v>
      </c>
      <c r="S347" s="677">
        <v>0.42857142857142855</v>
      </c>
      <c r="T347" s="744">
        <v>4</v>
      </c>
      <c r="U347" s="700">
        <v>0.34782608695652173</v>
      </c>
    </row>
    <row r="348" spans="1:21" ht="14.4" customHeight="1" x14ac:dyDescent="0.3">
      <c r="A348" s="660">
        <v>22</v>
      </c>
      <c r="B348" s="661" t="s">
        <v>540</v>
      </c>
      <c r="C348" s="661" t="s">
        <v>937</v>
      </c>
      <c r="D348" s="742" t="s">
        <v>1400</v>
      </c>
      <c r="E348" s="743" t="s">
        <v>951</v>
      </c>
      <c r="F348" s="661" t="s">
        <v>934</v>
      </c>
      <c r="G348" s="661" t="s">
        <v>953</v>
      </c>
      <c r="H348" s="661" t="s">
        <v>685</v>
      </c>
      <c r="I348" s="661" t="s">
        <v>691</v>
      </c>
      <c r="J348" s="661" t="s">
        <v>692</v>
      </c>
      <c r="K348" s="661" t="s">
        <v>913</v>
      </c>
      <c r="L348" s="662">
        <v>82.99</v>
      </c>
      <c r="M348" s="662">
        <v>663.92</v>
      </c>
      <c r="N348" s="661">
        <v>8</v>
      </c>
      <c r="O348" s="744">
        <v>6.5</v>
      </c>
      <c r="P348" s="662">
        <v>331.96</v>
      </c>
      <c r="Q348" s="677">
        <v>0.5</v>
      </c>
      <c r="R348" s="661">
        <v>4</v>
      </c>
      <c r="S348" s="677">
        <v>0.5</v>
      </c>
      <c r="T348" s="744">
        <v>3</v>
      </c>
      <c r="U348" s="700">
        <v>0.46153846153846156</v>
      </c>
    </row>
    <row r="349" spans="1:21" ht="14.4" customHeight="1" x14ac:dyDescent="0.3">
      <c r="A349" s="660">
        <v>22</v>
      </c>
      <c r="B349" s="661" t="s">
        <v>540</v>
      </c>
      <c r="C349" s="661" t="s">
        <v>937</v>
      </c>
      <c r="D349" s="742" t="s">
        <v>1400</v>
      </c>
      <c r="E349" s="743" t="s">
        <v>951</v>
      </c>
      <c r="F349" s="661" t="s">
        <v>934</v>
      </c>
      <c r="G349" s="661" t="s">
        <v>953</v>
      </c>
      <c r="H349" s="661" t="s">
        <v>685</v>
      </c>
      <c r="I349" s="661" t="s">
        <v>976</v>
      </c>
      <c r="J349" s="661" t="s">
        <v>977</v>
      </c>
      <c r="K349" s="661" t="s">
        <v>957</v>
      </c>
      <c r="L349" s="662">
        <v>124.49</v>
      </c>
      <c r="M349" s="662">
        <v>124.49</v>
      </c>
      <c r="N349" s="661">
        <v>1</v>
      </c>
      <c r="O349" s="744">
        <v>0.5</v>
      </c>
      <c r="P349" s="662"/>
      <c r="Q349" s="677">
        <v>0</v>
      </c>
      <c r="R349" s="661"/>
      <c r="S349" s="677">
        <v>0</v>
      </c>
      <c r="T349" s="744"/>
      <c r="U349" s="700">
        <v>0</v>
      </c>
    </row>
    <row r="350" spans="1:21" ht="14.4" customHeight="1" x14ac:dyDescent="0.3">
      <c r="A350" s="660">
        <v>22</v>
      </c>
      <c r="B350" s="661" t="s">
        <v>540</v>
      </c>
      <c r="C350" s="661" t="s">
        <v>937</v>
      </c>
      <c r="D350" s="742" t="s">
        <v>1400</v>
      </c>
      <c r="E350" s="743" t="s">
        <v>951</v>
      </c>
      <c r="F350" s="661" t="s">
        <v>934</v>
      </c>
      <c r="G350" s="661" t="s">
        <v>953</v>
      </c>
      <c r="H350" s="661" t="s">
        <v>541</v>
      </c>
      <c r="I350" s="661" t="s">
        <v>978</v>
      </c>
      <c r="J350" s="661" t="s">
        <v>979</v>
      </c>
      <c r="K350" s="661" t="s">
        <v>980</v>
      </c>
      <c r="L350" s="662">
        <v>82.99</v>
      </c>
      <c r="M350" s="662">
        <v>414.94999999999993</v>
      </c>
      <c r="N350" s="661">
        <v>5</v>
      </c>
      <c r="O350" s="744">
        <v>4</v>
      </c>
      <c r="P350" s="662">
        <v>165.98</v>
      </c>
      <c r="Q350" s="677">
        <v>0.4</v>
      </c>
      <c r="R350" s="661">
        <v>2</v>
      </c>
      <c r="S350" s="677">
        <v>0.4</v>
      </c>
      <c r="T350" s="744">
        <v>1.5</v>
      </c>
      <c r="U350" s="700">
        <v>0.375</v>
      </c>
    </row>
    <row r="351" spans="1:21" ht="14.4" customHeight="1" x14ac:dyDescent="0.3">
      <c r="A351" s="660">
        <v>22</v>
      </c>
      <c r="B351" s="661" t="s">
        <v>540</v>
      </c>
      <c r="C351" s="661" t="s">
        <v>937</v>
      </c>
      <c r="D351" s="742" t="s">
        <v>1400</v>
      </c>
      <c r="E351" s="743" t="s">
        <v>951</v>
      </c>
      <c r="F351" s="661" t="s">
        <v>934</v>
      </c>
      <c r="G351" s="661" t="s">
        <v>1387</v>
      </c>
      <c r="H351" s="661" t="s">
        <v>685</v>
      </c>
      <c r="I351" s="661" t="s">
        <v>1388</v>
      </c>
      <c r="J351" s="661" t="s">
        <v>1389</v>
      </c>
      <c r="K351" s="661" t="s">
        <v>1390</v>
      </c>
      <c r="L351" s="662">
        <v>407.55</v>
      </c>
      <c r="M351" s="662">
        <v>407.55</v>
      </c>
      <c r="N351" s="661">
        <v>1</v>
      </c>
      <c r="O351" s="744">
        <v>1</v>
      </c>
      <c r="P351" s="662">
        <v>407.55</v>
      </c>
      <c r="Q351" s="677">
        <v>1</v>
      </c>
      <c r="R351" s="661">
        <v>1</v>
      </c>
      <c r="S351" s="677">
        <v>1</v>
      </c>
      <c r="T351" s="744">
        <v>1</v>
      </c>
      <c r="U351" s="700">
        <v>1</v>
      </c>
    </row>
    <row r="352" spans="1:21" ht="14.4" customHeight="1" x14ac:dyDescent="0.3">
      <c r="A352" s="660">
        <v>22</v>
      </c>
      <c r="B352" s="661" t="s">
        <v>540</v>
      </c>
      <c r="C352" s="661" t="s">
        <v>937</v>
      </c>
      <c r="D352" s="742" t="s">
        <v>1400</v>
      </c>
      <c r="E352" s="743" t="s">
        <v>951</v>
      </c>
      <c r="F352" s="661" t="s">
        <v>934</v>
      </c>
      <c r="G352" s="661" t="s">
        <v>1391</v>
      </c>
      <c r="H352" s="661" t="s">
        <v>685</v>
      </c>
      <c r="I352" s="661" t="s">
        <v>1392</v>
      </c>
      <c r="J352" s="661" t="s">
        <v>707</v>
      </c>
      <c r="K352" s="661" t="s">
        <v>1393</v>
      </c>
      <c r="L352" s="662">
        <v>300.68</v>
      </c>
      <c r="M352" s="662">
        <v>300.68</v>
      </c>
      <c r="N352" s="661">
        <v>1</v>
      </c>
      <c r="O352" s="744">
        <v>1</v>
      </c>
      <c r="P352" s="662">
        <v>300.68</v>
      </c>
      <c r="Q352" s="677">
        <v>1</v>
      </c>
      <c r="R352" s="661">
        <v>1</v>
      </c>
      <c r="S352" s="677">
        <v>1</v>
      </c>
      <c r="T352" s="744">
        <v>1</v>
      </c>
      <c r="U352" s="700">
        <v>1</v>
      </c>
    </row>
    <row r="353" spans="1:21" ht="14.4" customHeight="1" x14ac:dyDescent="0.3">
      <c r="A353" s="660">
        <v>22</v>
      </c>
      <c r="B353" s="661" t="s">
        <v>540</v>
      </c>
      <c r="C353" s="661" t="s">
        <v>937</v>
      </c>
      <c r="D353" s="742" t="s">
        <v>1400</v>
      </c>
      <c r="E353" s="743" t="s">
        <v>952</v>
      </c>
      <c r="F353" s="661" t="s">
        <v>934</v>
      </c>
      <c r="G353" s="661" t="s">
        <v>1027</v>
      </c>
      <c r="H353" s="661" t="s">
        <v>541</v>
      </c>
      <c r="I353" s="661" t="s">
        <v>1322</v>
      </c>
      <c r="J353" s="661" t="s">
        <v>1220</v>
      </c>
      <c r="K353" s="661" t="s">
        <v>1323</v>
      </c>
      <c r="L353" s="662">
        <v>0</v>
      </c>
      <c r="M353" s="662">
        <v>0</v>
      </c>
      <c r="N353" s="661">
        <v>1</v>
      </c>
      <c r="O353" s="744">
        <v>0.5</v>
      </c>
      <c r="P353" s="662"/>
      <c r="Q353" s="677"/>
      <c r="R353" s="661"/>
      <c r="S353" s="677">
        <v>0</v>
      </c>
      <c r="T353" s="744"/>
      <c r="U353" s="700">
        <v>0</v>
      </c>
    </row>
    <row r="354" spans="1:21" ht="14.4" customHeight="1" x14ac:dyDescent="0.3">
      <c r="A354" s="660">
        <v>22</v>
      </c>
      <c r="B354" s="661" t="s">
        <v>540</v>
      </c>
      <c r="C354" s="661" t="s">
        <v>937</v>
      </c>
      <c r="D354" s="742" t="s">
        <v>1400</v>
      </c>
      <c r="E354" s="743" t="s">
        <v>952</v>
      </c>
      <c r="F354" s="661" t="s">
        <v>934</v>
      </c>
      <c r="G354" s="661" t="s">
        <v>1027</v>
      </c>
      <c r="H354" s="661" t="s">
        <v>541</v>
      </c>
      <c r="I354" s="661" t="s">
        <v>1028</v>
      </c>
      <c r="J354" s="661" t="s">
        <v>1029</v>
      </c>
      <c r="K354" s="661" t="s">
        <v>1030</v>
      </c>
      <c r="L354" s="662">
        <v>254.83</v>
      </c>
      <c r="M354" s="662">
        <v>254.83</v>
      </c>
      <c r="N354" s="661">
        <v>1</v>
      </c>
      <c r="O354" s="744">
        <v>1</v>
      </c>
      <c r="P354" s="662">
        <v>254.83</v>
      </c>
      <c r="Q354" s="677">
        <v>1</v>
      </c>
      <c r="R354" s="661">
        <v>1</v>
      </c>
      <c r="S354" s="677">
        <v>1</v>
      </c>
      <c r="T354" s="744">
        <v>1</v>
      </c>
      <c r="U354" s="700">
        <v>1</v>
      </c>
    </row>
    <row r="355" spans="1:21" ht="14.4" customHeight="1" x14ac:dyDescent="0.3">
      <c r="A355" s="660">
        <v>22</v>
      </c>
      <c r="B355" s="661" t="s">
        <v>540</v>
      </c>
      <c r="C355" s="661" t="s">
        <v>937</v>
      </c>
      <c r="D355" s="742" t="s">
        <v>1400</v>
      </c>
      <c r="E355" s="743" t="s">
        <v>952</v>
      </c>
      <c r="F355" s="661" t="s">
        <v>934</v>
      </c>
      <c r="G355" s="661" t="s">
        <v>1027</v>
      </c>
      <c r="H355" s="661" t="s">
        <v>541</v>
      </c>
      <c r="I355" s="661" t="s">
        <v>1160</v>
      </c>
      <c r="J355" s="661" t="s">
        <v>1029</v>
      </c>
      <c r="K355" s="661" t="s">
        <v>1161</v>
      </c>
      <c r="L355" s="662">
        <v>0</v>
      </c>
      <c r="M355" s="662">
        <v>0</v>
      </c>
      <c r="N355" s="661">
        <v>1</v>
      </c>
      <c r="O355" s="744">
        <v>0.5</v>
      </c>
      <c r="P355" s="662"/>
      <c r="Q355" s="677"/>
      <c r="R355" s="661"/>
      <c r="S355" s="677">
        <v>0</v>
      </c>
      <c r="T355" s="744"/>
      <c r="U355" s="700">
        <v>0</v>
      </c>
    </row>
    <row r="356" spans="1:21" ht="14.4" customHeight="1" x14ac:dyDescent="0.3">
      <c r="A356" s="660">
        <v>22</v>
      </c>
      <c r="B356" s="661" t="s">
        <v>540</v>
      </c>
      <c r="C356" s="661" t="s">
        <v>937</v>
      </c>
      <c r="D356" s="742" t="s">
        <v>1400</v>
      </c>
      <c r="E356" s="743" t="s">
        <v>952</v>
      </c>
      <c r="F356" s="661" t="s">
        <v>934</v>
      </c>
      <c r="G356" s="661" t="s">
        <v>994</v>
      </c>
      <c r="H356" s="661" t="s">
        <v>541</v>
      </c>
      <c r="I356" s="661" t="s">
        <v>995</v>
      </c>
      <c r="J356" s="661" t="s">
        <v>996</v>
      </c>
      <c r="K356" s="661"/>
      <c r="L356" s="662">
        <v>0</v>
      </c>
      <c r="M356" s="662">
        <v>0</v>
      </c>
      <c r="N356" s="661">
        <v>5</v>
      </c>
      <c r="O356" s="744">
        <v>4</v>
      </c>
      <c r="P356" s="662">
        <v>0</v>
      </c>
      <c r="Q356" s="677"/>
      <c r="R356" s="661">
        <v>5</v>
      </c>
      <c r="S356" s="677">
        <v>1</v>
      </c>
      <c r="T356" s="744">
        <v>4</v>
      </c>
      <c r="U356" s="700">
        <v>1</v>
      </c>
    </row>
    <row r="357" spans="1:21" ht="14.4" customHeight="1" x14ac:dyDescent="0.3">
      <c r="A357" s="660">
        <v>22</v>
      </c>
      <c r="B357" s="661" t="s">
        <v>540</v>
      </c>
      <c r="C357" s="661" t="s">
        <v>937</v>
      </c>
      <c r="D357" s="742" t="s">
        <v>1400</v>
      </c>
      <c r="E357" s="743" t="s">
        <v>952</v>
      </c>
      <c r="F357" s="661" t="s">
        <v>934</v>
      </c>
      <c r="G357" s="661" t="s">
        <v>994</v>
      </c>
      <c r="H357" s="661" t="s">
        <v>541</v>
      </c>
      <c r="I357" s="661" t="s">
        <v>1394</v>
      </c>
      <c r="J357" s="661" t="s">
        <v>996</v>
      </c>
      <c r="K357" s="661"/>
      <c r="L357" s="662">
        <v>0</v>
      </c>
      <c r="M357" s="662">
        <v>0</v>
      </c>
      <c r="N357" s="661">
        <v>2</v>
      </c>
      <c r="O357" s="744">
        <v>2</v>
      </c>
      <c r="P357" s="662">
        <v>0</v>
      </c>
      <c r="Q357" s="677"/>
      <c r="R357" s="661">
        <v>2</v>
      </c>
      <c r="S357" s="677">
        <v>1</v>
      </c>
      <c r="T357" s="744">
        <v>2</v>
      </c>
      <c r="U357" s="700">
        <v>1</v>
      </c>
    </row>
    <row r="358" spans="1:21" ht="14.4" customHeight="1" x14ac:dyDescent="0.3">
      <c r="A358" s="660">
        <v>22</v>
      </c>
      <c r="B358" s="661" t="s">
        <v>540</v>
      </c>
      <c r="C358" s="661" t="s">
        <v>937</v>
      </c>
      <c r="D358" s="742" t="s">
        <v>1400</v>
      </c>
      <c r="E358" s="743" t="s">
        <v>952</v>
      </c>
      <c r="F358" s="661" t="s">
        <v>934</v>
      </c>
      <c r="G358" s="661" t="s">
        <v>1395</v>
      </c>
      <c r="H358" s="661" t="s">
        <v>541</v>
      </c>
      <c r="I358" s="661" t="s">
        <v>820</v>
      </c>
      <c r="J358" s="661" t="s">
        <v>763</v>
      </c>
      <c r="K358" s="661" t="s">
        <v>1396</v>
      </c>
      <c r="L358" s="662">
        <v>27.28</v>
      </c>
      <c r="M358" s="662">
        <v>27.28</v>
      </c>
      <c r="N358" s="661">
        <v>1</v>
      </c>
      <c r="O358" s="744">
        <v>0.5</v>
      </c>
      <c r="P358" s="662">
        <v>27.28</v>
      </c>
      <c r="Q358" s="677">
        <v>1</v>
      </c>
      <c r="R358" s="661">
        <v>1</v>
      </c>
      <c r="S358" s="677">
        <v>1</v>
      </c>
      <c r="T358" s="744">
        <v>0.5</v>
      </c>
      <c r="U358" s="700">
        <v>1</v>
      </c>
    </row>
    <row r="359" spans="1:21" ht="14.4" customHeight="1" x14ac:dyDescent="0.3">
      <c r="A359" s="660">
        <v>22</v>
      </c>
      <c r="B359" s="661" t="s">
        <v>540</v>
      </c>
      <c r="C359" s="661" t="s">
        <v>937</v>
      </c>
      <c r="D359" s="742" t="s">
        <v>1400</v>
      </c>
      <c r="E359" s="743" t="s">
        <v>952</v>
      </c>
      <c r="F359" s="661" t="s">
        <v>934</v>
      </c>
      <c r="G359" s="661" t="s">
        <v>1084</v>
      </c>
      <c r="H359" s="661" t="s">
        <v>685</v>
      </c>
      <c r="I359" s="661" t="s">
        <v>1085</v>
      </c>
      <c r="J359" s="661" t="s">
        <v>1086</v>
      </c>
      <c r="K359" s="661" t="s">
        <v>1087</v>
      </c>
      <c r="L359" s="662">
        <v>186.87</v>
      </c>
      <c r="M359" s="662">
        <v>186.87</v>
      </c>
      <c r="N359" s="661">
        <v>1</v>
      </c>
      <c r="O359" s="744">
        <v>1</v>
      </c>
      <c r="P359" s="662">
        <v>186.87</v>
      </c>
      <c r="Q359" s="677">
        <v>1</v>
      </c>
      <c r="R359" s="661">
        <v>1</v>
      </c>
      <c r="S359" s="677">
        <v>1</v>
      </c>
      <c r="T359" s="744">
        <v>1</v>
      </c>
      <c r="U359" s="700">
        <v>1</v>
      </c>
    </row>
    <row r="360" spans="1:21" ht="14.4" customHeight="1" x14ac:dyDescent="0.3">
      <c r="A360" s="660">
        <v>22</v>
      </c>
      <c r="B360" s="661" t="s">
        <v>540</v>
      </c>
      <c r="C360" s="661" t="s">
        <v>937</v>
      </c>
      <c r="D360" s="742" t="s">
        <v>1400</v>
      </c>
      <c r="E360" s="743" t="s">
        <v>952</v>
      </c>
      <c r="F360" s="661" t="s">
        <v>934</v>
      </c>
      <c r="G360" s="661" t="s">
        <v>953</v>
      </c>
      <c r="H360" s="661" t="s">
        <v>685</v>
      </c>
      <c r="I360" s="661" t="s">
        <v>1100</v>
      </c>
      <c r="J360" s="661" t="s">
        <v>998</v>
      </c>
      <c r="K360" s="661" t="s">
        <v>1101</v>
      </c>
      <c r="L360" s="662">
        <v>0</v>
      </c>
      <c r="M360" s="662">
        <v>0</v>
      </c>
      <c r="N360" s="661">
        <v>2</v>
      </c>
      <c r="O360" s="744">
        <v>1</v>
      </c>
      <c r="P360" s="662"/>
      <c r="Q360" s="677"/>
      <c r="R360" s="661"/>
      <c r="S360" s="677">
        <v>0</v>
      </c>
      <c r="T360" s="744"/>
      <c r="U360" s="700">
        <v>0</v>
      </c>
    </row>
    <row r="361" spans="1:21" ht="14.4" customHeight="1" x14ac:dyDescent="0.3">
      <c r="A361" s="660">
        <v>22</v>
      </c>
      <c r="B361" s="661" t="s">
        <v>540</v>
      </c>
      <c r="C361" s="661" t="s">
        <v>937</v>
      </c>
      <c r="D361" s="742" t="s">
        <v>1400</v>
      </c>
      <c r="E361" s="743" t="s">
        <v>952</v>
      </c>
      <c r="F361" s="661" t="s">
        <v>934</v>
      </c>
      <c r="G361" s="661" t="s">
        <v>953</v>
      </c>
      <c r="H361" s="661" t="s">
        <v>685</v>
      </c>
      <c r="I361" s="661" t="s">
        <v>1102</v>
      </c>
      <c r="J361" s="661" t="s">
        <v>968</v>
      </c>
      <c r="K361" s="661" t="s">
        <v>1103</v>
      </c>
      <c r="L361" s="662">
        <v>0</v>
      </c>
      <c r="M361" s="662">
        <v>0</v>
      </c>
      <c r="N361" s="661">
        <v>6</v>
      </c>
      <c r="O361" s="744">
        <v>4.5</v>
      </c>
      <c r="P361" s="662">
        <v>0</v>
      </c>
      <c r="Q361" s="677"/>
      <c r="R361" s="661">
        <v>4</v>
      </c>
      <c r="S361" s="677">
        <v>0.66666666666666663</v>
      </c>
      <c r="T361" s="744">
        <v>2.5</v>
      </c>
      <c r="U361" s="700">
        <v>0.55555555555555558</v>
      </c>
    </row>
    <row r="362" spans="1:21" ht="14.4" customHeight="1" x14ac:dyDescent="0.3">
      <c r="A362" s="660">
        <v>22</v>
      </c>
      <c r="B362" s="661" t="s">
        <v>540</v>
      </c>
      <c r="C362" s="661" t="s">
        <v>937</v>
      </c>
      <c r="D362" s="742" t="s">
        <v>1400</v>
      </c>
      <c r="E362" s="743" t="s">
        <v>952</v>
      </c>
      <c r="F362" s="661" t="s">
        <v>934</v>
      </c>
      <c r="G362" s="661" t="s">
        <v>953</v>
      </c>
      <c r="H362" s="661" t="s">
        <v>541</v>
      </c>
      <c r="I362" s="661" t="s">
        <v>1000</v>
      </c>
      <c r="J362" s="661" t="s">
        <v>1001</v>
      </c>
      <c r="K362" s="661" t="s">
        <v>1002</v>
      </c>
      <c r="L362" s="662">
        <v>0</v>
      </c>
      <c r="M362" s="662">
        <v>0</v>
      </c>
      <c r="N362" s="661">
        <v>1</v>
      </c>
      <c r="O362" s="744">
        <v>0.5</v>
      </c>
      <c r="P362" s="662"/>
      <c r="Q362" s="677"/>
      <c r="R362" s="661"/>
      <c r="S362" s="677">
        <v>0</v>
      </c>
      <c r="T362" s="744"/>
      <c r="U362" s="700">
        <v>0</v>
      </c>
    </row>
    <row r="363" spans="1:21" ht="14.4" customHeight="1" x14ac:dyDescent="0.3">
      <c r="A363" s="660">
        <v>22</v>
      </c>
      <c r="B363" s="661" t="s">
        <v>540</v>
      </c>
      <c r="C363" s="661" t="s">
        <v>937</v>
      </c>
      <c r="D363" s="742" t="s">
        <v>1400</v>
      </c>
      <c r="E363" s="743" t="s">
        <v>952</v>
      </c>
      <c r="F363" s="661" t="s">
        <v>934</v>
      </c>
      <c r="G363" s="661" t="s">
        <v>953</v>
      </c>
      <c r="H363" s="661" t="s">
        <v>685</v>
      </c>
      <c r="I363" s="661" t="s">
        <v>970</v>
      </c>
      <c r="J363" s="661" t="s">
        <v>971</v>
      </c>
      <c r="K363" s="661" t="s">
        <v>972</v>
      </c>
      <c r="L363" s="662">
        <v>0</v>
      </c>
      <c r="M363" s="662">
        <v>0</v>
      </c>
      <c r="N363" s="661">
        <v>3</v>
      </c>
      <c r="O363" s="744">
        <v>2</v>
      </c>
      <c r="P363" s="662">
        <v>0</v>
      </c>
      <c r="Q363" s="677"/>
      <c r="R363" s="661">
        <v>3</v>
      </c>
      <c r="S363" s="677">
        <v>1</v>
      </c>
      <c r="T363" s="744">
        <v>2</v>
      </c>
      <c r="U363" s="700">
        <v>1</v>
      </c>
    </row>
    <row r="364" spans="1:21" ht="14.4" customHeight="1" x14ac:dyDescent="0.3">
      <c r="A364" s="660">
        <v>22</v>
      </c>
      <c r="B364" s="661" t="s">
        <v>540</v>
      </c>
      <c r="C364" s="661" t="s">
        <v>937</v>
      </c>
      <c r="D364" s="742" t="s">
        <v>1400</v>
      </c>
      <c r="E364" s="743" t="s">
        <v>952</v>
      </c>
      <c r="F364" s="661" t="s">
        <v>934</v>
      </c>
      <c r="G364" s="661" t="s">
        <v>953</v>
      </c>
      <c r="H364" s="661" t="s">
        <v>541</v>
      </c>
      <c r="I364" s="661" t="s">
        <v>1104</v>
      </c>
      <c r="J364" s="661" t="s">
        <v>1105</v>
      </c>
      <c r="K364" s="661" t="s">
        <v>980</v>
      </c>
      <c r="L364" s="662">
        <v>82.99</v>
      </c>
      <c r="M364" s="662">
        <v>414.94999999999993</v>
      </c>
      <c r="N364" s="661">
        <v>5</v>
      </c>
      <c r="O364" s="744">
        <v>2</v>
      </c>
      <c r="P364" s="662">
        <v>248.96999999999997</v>
      </c>
      <c r="Q364" s="677">
        <v>0.6</v>
      </c>
      <c r="R364" s="661">
        <v>3</v>
      </c>
      <c r="S364" s="677">
        <v>0.6</v>
      </c>
      <c r="T364" s="744">
        <v>1</v>
      </c>
      <c r="U364" s="700">
        <v>0.5</v>
      </c>
    </row>
    <row r="365" spans="1:21" ht="14.4" customHeight="1" x14ac:dyDescent="0.3">
      <c r="A365" s="660">
        <v>22</v>
      </c>
      <c r="B365" s="661" t="s">
        <v>540</v>
      </c>
      <c r="C365" s="661" t="s">
        <v>937</v>
      </c>
      <c r="D365" s="742" t="s">
        <v>1400</v>
      </c>
      <c r="E365" s="743" t="s">
        <v>952</v>
      </c>
      <c r="F365" s="661" t="s">
        <v>934</v>
      </c>
      <c r="G365" s="661" t="s">
        <v>953</v>
      </c>
      <c r="H365" s="661" t="s">
        <v>541</v>
      </c>
      <c r="I365" s="661" t="s">
        <v>1104</v>
      </c>
      <c r="J365" s="661" t="s">
        <v>1105</v>
      </c>
      <c r="K365" s="661" t="s">
        <v>980</v>
      </c>
      <c r="L365" s="662">
        <v>79.03</v>
      </c>
      <c r="M365" s="662">
        <v>79.03</v>
      </c>
      <c r="N365" s="661">
        <v>1</v>
      </c>
      <c r="O365" s="744">
        <v>1</v>
      </c>
      <c r="P365" s="662">
        <v>79.03</v>
      </c>
      <c r="Q365" s="677">
        <v>1</v>
      </c>
      <c r="R365" s="661">
        <v>1</v>
      </c>
      <c r="S365" s="677">
        <v>1</v>
      </c>
      <c r="T365" s="744">
        <v>1</v>
      </c>
      <c r="U365" s="700">
        <v>1</v>
      </c>
    </row>
    <row r="366" spans="1:21" ht="14.4" customHeight="1" x14ac:dyDescent="0.3">
      <c r="A366" s="660">
        <v>22</v>
      </c>
      <c r="B366" s="661" t="s">
        <v>540</v>
      </c>
      <c r="C366" s="661" t="s">
        <v>937</v>
      </c>
      <c r="D366" s="742" t="s">
        <v>1400</v>
      </c>
      <c r="E366" s="743" t="s">
        <v>952</v>
      </c>
      <c r="F366" s="661" t="s">
        <v>934</v>
      </c>
      <c r="G366" s="661" t="s">
        <v>953</v>
      </c>
      <c r="H366" s="661" t="s">
        <v>685</v>
      </c>
      <c r="I366" s="661" t="s">
        <v>712</v>
      </c>
      <c r="J366" s="661" t="s">
        <v>713</v>
      </c>
      <c r="K366" s="661" t="s">
        <v>714</v>
      </c>
      <c r="L366" s="662">
        <v>103.74</v>
      </c>
      <c r="M366" s="662">
        <v>103.74</v>
      </c>
      <c r="N366" s="661">
        <v>1</v>
      </c>
      <c r="O366" s="744">
        <v>1</v>
      </c>
      <c r="P366" s="662">
        <v>103.74</v>
      </c>
      <c r="Q366" s="677">
        <v>1</v>
      </c>
      <c r="R366" s="661">
        <v>1</v>
      </c>
      <c r="S366" s="677">
        <v>1</v>
      </c>
      <c r="T366" s="744">
        <v>1</v>
      </c>
      <c r="U366" s="700">
        <v>1</v>
      </c>
    </row>
    <row r="367" spans="1:21" ht="14.4" customHeight="1" x14ac:dyDescent="0.3">
      <c r="A367" s="660">
        <v>22</v>
      </c>
      <c r="B367" s="661" t="s">
        <v>540</v>
      </c>
      <c r="C367" s="661" t="s">
        <v>937</v>
      </c>
      <c r="D367" s="742" t="s">
        <v>1400</v>
      </c>
      <c r="E367" s="743" t="s">
        <v>952</v>
      </c>
      <c r="F367" s="661" t="s">
        <v>934</v>
      </c>
      <c r="G367" s="661" t="s">
        <v>953</v>
      </c>
      <c r="H367" s="661" t="s">
        <v>685</v>
      </c>
      <c r="I367" s="661" t="s">
        <v>1106</v>
      </c>
      <c r="J367" s="661" t="s">
        <v>956</v>
      </c>
      <c r="K367" s="661" t="s">
        <v>957</v>
      </c>
      <c r="L367" s="662">
        <v>118.54</v>
      </c>
      <c r="M367" s="662">
        <v>237.08</v>
      </c>
      <c r="N367" s="661">
        <v>2</v>
      </c>
      <c r="O367" s="744">
        <v>1</v>
      </c>
      <c r="P367" s="662"/>
      <c r="Q367" s="677">
        <v>0</v>
      </c>
      <c r="R367" s="661"/>
      <c r="S367" s="677">
        <v>0</v>
      </c>
      <c r="T367" s="744"/>
      <c r="U367" s="700">
        <v>0</v>
      </c>
    </row>
    <row r="368" spans="1:21" ht="14.4" customHeight="1" x14ac:dyDescent="0.3">
      <c r="A368" s="660">
        <v>22</v>
      </c>
      <c r="B368" s="661" t="s">
        <v>540</v>
      </c>
      <c r="C368" s="661" t="s">
        <v>937</v>
      </c>
      <c r="D368" s="742" t="s">
        <v>1400</v>
      </c>
      <c r="E368" s="743" t="s">
        <v>952</v>
      </c>
      <c r="F368" s="661" t="s">
        <v>934</v>
      </c>
      <c r="G368" s="661" t="s">
        <v>953</v>
      </c>
      <c r="H368" s="661" t="s">
        <v>685</v>
      </c>
      <c r="I368" s="661" t="s">
        <v>1005</v>
      </c>
      <c r="J368" s="661" t="s">
        <v>692</v>
      </c>
      <c r="K368" s="661" t="s">
        <v>1006</v>
      </c>
      <c r="L368" s="662">
        <v>82.99</v>
      </c>
      <c r="M368" s="662">
        <v>248.96999999999997</v>
      </c>
      <c r="N368" s="661">
        <v>3</v>
      </c>
      <c r="O368" s="744">
        <v>2</v>
      </c>
      <c r="P368" s="662"/>
      <c r="Q368" s="677">
        <v>0</v>
      </c>
      <c r="R368" s="661"/>
      <c r="S368" s="677">
        <v>0</v>
      </c>
      <c r="T368" s="744"/>
      <c r="U368" s="700">
        <v>0</v>
      </c>
    </row>
    <row r="369" spans="1:21" ht="14.4" customHeight="1" x14ac:dyDescent="0.3">
      <c r="A369" s="660">
        <v>22</v>
      </c>
      <c r="B369" s="661" t="s">
        <v>540</v>
      </c>
      <c r="C369" s="661" t="s">
        <v>937</v>
      </c>
      <c r="D369" s="742" t="s">
        <v>1400</v>
      </c>
      <c r="E369" s="743" t="s">
        <v>952</v>
      </c>
      <c r="F369" s="661" t="s">
        <v>934</v>
      </c>
      <c r="G369" s="661" t="s">
        <v>953</v>
      </c>
      <c r="H369" s="661" t="s">
        <v>685</v>
      </c>
      <c r="I369" s="661" t="s">
        <v>1007</v>
      </c>
      <c r="J369" s="661" t="s">
        <v>1008</v>
      </c>
      <c r="K369" s="661" t="s">
        <v>1009</v>
      </c>
      <c r="L369" s="662">
        <v>62.24</v>
      </c>
      <c r="M369" s="662">
        <v>124.48</v>
      </c>
      <c r="N369" s="661">
        <v>2</v>
      </c>
      <c r="O369" s="744">
        <v>1</v>
      </c>
      <c r="P369" s="662"/>
      <c r="Q369" s="677">
        <v>0</v>
      </c>
      <c r="R369" s="661"/>
      <c r="S369" s="677">
        <v>0</v>
      </c>
      <c r="T369" s="744"/>
      <c r="U369" s="700">
        <v>0</v>
      </c>
    </row>
    <row r="370" spans="1:21" ht="14.4" customHeight="1" x14ac:dyDescent="0.3">
      <c r="A370" s="660">
        <v>22</v>
      </c>
      <c r="B370" s="661" t="s">
        <v>540</v>
      </c>
      <c r="C370" s="661" t="s">
        <v>937</v>
      </c>
      <c r="D370" s="742" t="s">
        <v>1400</v>
      </c>
      <c r="E370" s="743" t="s">
        <v>952</v>
      </c>
      <c r="F370" s="661" t="s">
        <v>934</v>
      </c>
      <c r="G370" s="661" t="s">
        <v>953</v>
      </c>
      <c r="H370" s="661" t="s">
        <v>685</v>
      </c>
      <c r="I370" s="661" t="s">
        <v>954</v>
      </c>
      <c r="J370" s="661" t="s">
        <v>713</v>
      </c>
      <c r="K370" s="661" t="s">
        <v>714</v>
      </c>
      <c r="L370" s="662">
        <v>103.74</v>
      </c>
      <c r="M370" s="662">
        <v>726.18</v>
      </c>
      <c r="N370" s="661">
        <v>7</v>
      </c>
      <c r="O370" s="744">
        <v>5</v>
      </c>
      <c r="P370" s="662">
        <v>103.74</v>
      </c>
      <c r="Q370" s="677">
        <v>0.14285714285714285</v>
      </c>
      <c r="R370" s="661">
        <v>1</v>
      </c>
      <c r="S370" s="677">
        <v>0.14285714285714285</v>
      </c>
      <c r="T370" s="744">
        <v>1</v>
      </c>
      <c r="U370" s="700">
        <v>0.2</v>
      </c>
    </row>
    <row r="371" spans="1:21" ht="14.4" customHeight="1" x14ac:dyDescent="0.3">
      <c r="A371" s="660">
        <v>22</v>
      </c>
      <c r="B371" s="661" t="s">
        <v>540</v>
      </c>
      <c r="C371" s="661" t="s">
        <v>937</v>
      </c>
      <c r="D371" s="742" t="s">
        <v>1400</v>
      </c>
      <c r="E371" s="743" t="s">
        <v>952</v>
      </c>
      <c r="F371" s="661" t="s">
        <v>934</v>
      </c>
      <c r="G371" s="661" t="s">
        <v>953</v>
      </c>
      <c r="H371" s="661" t="s">
        <v>685</v>
      </c>
      <c r="I371" s="661" t="s">
        <v>973</v>
      </c>
      <c r="J371" s="661" t="s">
        <v>974</v>
      </c>
      <c r="K371" s="661" t="s">
        <v>975</v>
      </c>
      <c r="L371" s="662">
        <v>62.24</v>
      </c>
      <c r="M371" s="662">
        <v>62.24</v>
      </c>
      <c r="N371" s="661">
        <v>1</v>
      </c>
      <c r="O371" s="744">
        <v>1</v>
      </c>
      <c r="P371" s="662"/>
      <c r="Q371" s="677">
        <v>0</v>
      </c>
      <c r="R371" s="661"/>
      <c r="S371" s="677">
        <v>0</v>
      </c>
      <c r="T371" s="744"/>
      <c r="U371" s="700">
        <v>0</v>
      </c>
    </row>
    <row r="372" spans="1:21" ht="14.4" customHeight="1" x14ac:dyDescent="0.3">
      <c r="A372" s="660">
        <v>22</v>
      </c>
      <c r="B372" s="661" t="s">
        <v>540</v>
      </c>
      <c r="C372" s="661" t="s">
        <v>937</v>
      </c>
      <c r="D372" s="742" t="s">
        <v>1400</v>
      </c>
      <c r="E372" s="743" t="s">
        <v>952</v>
      </c>
      <c r="F372" s="661" t="s">
        <v>934</v>
      </c>
      <c r="G372" s="661" t="s">
        <v>953</v>
      </c>
      <c r="H372" s="661" t="s">
        <v>685</v>
      </c>
      <c r="I372" s="661" t="s">
        <v>955</v>
      </c>
      <c r="J372" s="661" t="s">
        <v>956</v>
      </c>
      <c r="K372" s="661" t="s">
        <v>957</v>
      </c>
      <c r="L372" s="662">
        <v>124.49</v>
      </c>
      <c r="M372" s="662">
        <v>4730.619999999999</v>
      </c>
      <c r="N372" s="661">
        <v>38</v>
      </c>
      <c r="O372" s="744">
        <v>26</v>
      </c>
      <c r="P372" s="662">
        <v>1867.35</v>
      </c>
      <c r="Q372" s="677">
        <v>0.39473684210526322</v>
      </c>
      <c r="R372" s="661">
        <v>15</v>
      </c>
      <c r="S372" s="677">
        <v>0.39473684210526316</v>
      </c>
      <c r="T372" s="744">
        <v>9</v>
      </c>
      <c r="U372" s="700">
        <v>0.34615384615384615</v>
      </c>
    </row>
    <row r="373" spans="1:21" ht="14.4" customHeight="1" x14ac:dyDescent="0.3">
      <c r="A373" s="660">
        <v>22</v>
      </c>
      <c r="B373" s="661" t="s">
        <v>540</v>
      </c>
      <c r="C373" s="661" t="s">
        <v>937</v>
      </c>
      <c r="D373" s="742" t="s">
        <v>1400</v>
      </c>
      <c r="E373" s="743" t="s">
        <v>952</v>
      </c>
      <c r="F373" s="661" t="s">
        <v>934</v>
      </c>
      <c r="G373" s="661" t="s">
        <v>953</v>
      </c>
      <c r="H373" s="661" t="s">
        <v>685</v>
      </c>
      <c r="I373" s="661" t="s">
        <v>955</v>
      </c>
      <c r="J373" s="661" t="s">
        <v>956</v>
      </c>
      <c r="K373" s="661" t="s">
        <v>957</v>
      </c>
      <c r="L373" s="662">
        <v>118.54</v>
      </c>
      <c r="M373" s="662">
        <v>592.70000000000005</v>
      </c>
      <c r="N373" s="661">
        <v>5</v>
      </c>
      <c r="O373" s="744">
        <v>3</v>
      </c>
      <c r="P373" s="662"/>
      <c r="Q373" s="677">
        <v>0</v>
      </c>
      <c r="R373" s="661"/>
      <c r="S373" s="677">
        <v>0</v>
      </c>
      <c r="T373" s="744"/>
      <c r="U373" s="700">
        <v>0</v>
      </c>
    </row>
    <row r="374" spans="1:21" ht="14.4" customHeight="1" x14ac:dyDescent="0.3">
      <c r="A374" s="660">
        <v>22</v>
      </c>
      <c r="B374" s="661" t="s">
        <v>540</v>
      </c>
      <c r="C374" s="661" t="s">
        <v>937</v>
      </c>
      <c r="D374" s="742" t="s">
        <v>1400</v>
      </c>
      <c r="E374" s="743" t="s">
        <v>952</v>
      </c>
      <c r="F374" s="661" t="s">
        <v>934</v>
      </c>
      <c r="G374" s="661" t="s">
        <v>953</v>
      </c>
      <c r="H374" s="661" t="s">
        <v>685</v>
      </c>
      <c r="I374" s="661" t="s">
        <v>691</v>
      </c>
      <c r="J374" s="661" t="s">
        <v>692</v>
      </c>
      <c r="K374" s="661" t="s">
        <v>913</v>
      </c>
      <c r="L374" s="662">
        <v>82.99</v>
      </c>
      <c r="M374" s="662">
        <v>1493.82</v>
      </c>
      <c r="N374" s="661">
        <v>18</v>
      </c>
      <c r="O374" s="744">
        <v>11</v>
      </c>
      <c r="P374" s="662">
        <v>414.95</v>
      </c>
      <c r="Q374" s="677">
        <v>0.27777777777777779</v>
      </c>
      <c r="R374" s="661">
        <v>5</v>
      </c>
      <c r="S374" s="677">
        <v>0.27777777777777779</v>
      </c>
      <c r="T374" s="744">
        <v>3.5</v>
      </c>
      <c r="U374" s="700">
        <v>0.31818181818181818</v>
      </c>
    </row>
    <row r="375" spans="1:21" ht="14.4" customHeight="1" x14ac:dyDescent="0.3">
      <c r="A375" s="660">
        <v>22</v>
      </c>
      <c r="B375" s="661" t="s">
        <v>540</v>
      </c>
      <c r="C375" s="661" t="s">
        <v>937</v>
      </c>
      <c r="D375" s="742" t="s">
        <v>1400</v>
      </c>
      <c r="E375" s="743" t="s">
        <v>952</v>
      </c>
      <c r="F375" s="661" t="s">
        <v>934</v>
      </c>
      <c r="G375" s="661" t="s">
        <v>953</v>
      </c>
      <c r="H375" s="661" t="s">
        <v>685</v>
      </c>
      <c r="I375" s="661" t="s">
        <v>702</v>
      </c>
      <c r="J375" s="661" t="s">
        <v>914</v>
      </c>
      <c r="K375" s="661" t="s">
        <v>915</v>
      </c>
      <c r="L375" s="662">
        <v>48.37</v>
      </c>
      <c r="M375" s="662">
        <v>96.74</v>
      </c>
      <c r="N375" s="661">
        <v>2</v>
      </c>
      <c r="O375" s="744">
        <v>1.5</v>
      </c>
      <c r="P375" s="662"/>
      <c r="Q375" s="677">
        <v>0</v>
      </c>
      <c r="R375" s="661"/>
      <c r="S375" s="677">
        <v>0</v>
      </c>
      <c r="T375" s="744"/>
      <c r="U375" s="700">
        <v>0</v>
      </c>
    </row>
    <row r="376" spans="1:21" ht="14.4" customHeight="1" x14ac:dyDescent="0.3">
      <c r="A376" s="660">
        <v>22</v>
      </c>
      <c r="B376" s="661" t="s">
        <v>540</v>
      </c>
      <c r="C376" s="661" t="s">
        <v>937</v>
      </c>
      <c r="D376" s="742" t="s">
        <v>1400</v>
      </c>
      <c r="E376" s="743" t="s">
        <v>952</v>
      </c>
      <c r="F376" s="661" t="s">
        <v>934</v>
      </c>
      <c r="G376" s="661" t="s">
        <v>953</v>
      </c>
      <c r="H376" s="661" t="s">
        <v>685</v>
      </c>
      <c r="I376" s="661" t="s">
        <v>702</v>
      </c>
      <c r="J376" s="661" t="s">
        <v>914</v>
      </c>
      <c r="K376" s="661" t="s">
        <v>915</v>
      </c>
      <c r="L376" s="662">
        <v>46.07</v>
      </c>
      <c r="M376" s="662">
        <v>46.07</v>
      </c>
      <c r="N376" s="661">
        <v>1</v>
      </c>
      <c r="O376" s="744">
        <v>0.5</v>
      </c>
      <c r="P376" s="662"/>
      <c r="Q376" s="677">
        <v>0</v>
      </c>
      <c r="R376" s="661"/>
      <c r="S376" s="677">
        <v>0</v>
      </c>
      <c r="T376" s="744"/>
      <c r="U376" s="700">
        <v>0</v>
      </c>
    </row>
    <row r="377" spans="1:21" ht="14.4" customHeight="1" x14ac:dyDescent="0.3">
      <c r="A377" s="660">
        <v>22</v>
      </c>
      <c r="B377" s="661" t="s">
        <v>540</v>
      </c>
      <c r="C377" s="661" t="s">
        <v>937</v>
      </c>
      <c r="D377" s="742" t="s">
        <v>1400</v>
      </c>
      <c r="E377" s="743" t="s">
        <v>952</v>
      </c>
      <c r="F377" s="661" t="s">
        <v>934</v>
      </c>
      <c r="G377" s="661" t="s">
        <v>953</v>
      </c>
      <c r="H377" s="661" t="s">
        <v>685</v>
      </c>
      <c r="I377" s="661" t="s">
        <v>976</v>
      </c>
      <c r="J377" s="661" t="s">
        <v>977</v>
      </c>
      <c r="K377" s="661" t="s">
        <v>957</v>
      </c>
      <c r="L377" s="662">
        <v>124.49</v>
      </c>
      <c r="M377" s="662">
        <v>746.93999999999994</v>
      </c>
      <c r="N377" s="661">
        <v>6</v>
      </c>
      <c r="O377" s="744">
        <v>3.5</v>
      </c>
      <c r="P377" s="662">
        <v>124.49</v>
      </c>
      <c r="Q377" s="677">
        <v>0.16666666666666669</v>
      </c>
      <c r="R377" s="661">
        <v>1</v>
      </c>
      <c r="S377" s="677">
        <v>0.16666666666666666</v>
      </c>
      <c r="T377" s="744">
        <v>1</v>
      </c>
      <c r="U377" s="700">
        <v>0.2857142857142857</v>
      </c>
    </row>
    <row r="378" spans="1:21" ht="14.4" customHeight="1" x14ac:dyDescent="0.3">
      <c r="A378" s="660">
        <v>22</v>
      </c>
      <c r="B378" s="661" t="s">
        <v>540</v>
      </c>
      <c r="C378" s="661" t="s">
        <v>937</v>
      </c>
      <c r="D378" s="742" t="s">
        <v>1400</v>
      </c>
      <c r="E378" s="743" t="s">
        <v>952</v>
      </c>
      <c r="F378" s="661" t="s">
        <v>934</v>
      </c>
      <c r="G378" s="661" t="s">
        <v>953</v>
      </c>
      <c r="H378" s="661" t="s">
        <v>541</v>
      </c>
      <c r="I378" s="661" t="s">
        <v>978</v>
      </c>
      <c r="J378" s="661" t="s">
        <v>979</v>
      </c>
      <c r="K378" s="661" t="s">
        <v>980</v>
      </c>
      <c r="L378" s="662">
        <v>82.99</v>
      </c>
      <c r="M378" s="662">
        <v>829.89999999999986</v>
      </c>
      <c r="N378" s="661">
        <v>10</v>
      </c>
      <c r="O378" s="744">
        <v>7</v>
      </c>
      <c r="P378" s="662">
        <v>497.93999999999994</v>
      </c>
      <c r="Q378" s="677">
        <v>0.6</v>
      </c>
      <c r="R378" s="661">
        <v>6</v>
      </c>
      <c r="S378" s="677">
        <v>0.6</v>
      </c>
      <c r="T378" s="744">
        <v>3</v>
      </c>
      <c r="U378" s="700">
        <v>0.42857142857142855</v>
      </c>
    </row>
    <row r="379" spans="1:21" ht="14.4" customHeight="1" x14ac:dyDescent="0.3">
      <c r="A379" s="660">
        <v>22</v>
      </c>
      <c r="B379" s="661" t="s">
        <v>540</v>
      </c>
      <c r="C379" s="661" t="s">
        <v>937</v>
      </c>
      <c r="D379" s="742" t="s">
        <v>1400</v>
      </c>
      <c r="E379" s="743" t="s">
        <v>952</v>
      </c>
      <c r="F379" s="661" t="s">
        <v>934</v>
      </c>
      <c r="G379" s="661" t="s">
        <v>953</v>
      </c>
      <c r="H379" s="661" t="s">
        <v>541</v>
      </c>
      <c r="I379" s="661" t="s">
        <v>978</v>
      </c>
      <c r="J379" s="661" t="s">
        <v>979</v>
      </c>
      <c r="K379" s="661" t="s">
        <v>980</v>
      </c>
      <c r="L379" s="662">
        <v>79.03</v>
      </c>
      <c r="M379" s="662">
        <v>79.03</v>
      </c>
      <c r="N379" s="661">
        <v>1</v>
      </c>
      <c r="O379" s="744">
        <v>1</v>
      </c>
      <c r="P379" s="662"/>
      <c r="Q379" s="677">
        <v>0</v>
      </c>
      <c r="R379" s="661"/>
      <c r="S379" s="677">
        <v>0</v>
      </c>
      <c r="T379" s="744"/>
      <c r="U379" s="700">
        <v>0</v>
      </c>
    </row>
    <row r="380" spans="1:21" ht="14.4" customHeight="1" x14ac:dyDescent="0.3">
      <c r="A380" s="660">
        <v>22</v>
      </c>
      <c r="B380" s="661" t="s">
        <v>540</v>
      </c>
      <c r="C380" s="661" t="s">
        <v>937</v>
      </c>
      <c r="D380" s="742" t="s">
        <v>1400</v>
      </c>
      <c r="E380" s="743" t="s">
        <v>952</v>
      </c>
      <c r="F380" s="661" t="s">
        <v>934</v>
      </c>
      <c r="G380" s="661" t="s">
        <v>953</v>
      </c>
      <c r="H380" s="661" t="s">
        <v>541</v>
      </c>
      <c r="I380" s="661" t="s">
        <v>1021</v>
      </c>
      <c r="J380" s="661" t="s">
        <v>956</v>
      </c>
      <c r="K380" s="661" t="s">
        <v>1022</v>
      </c>
      <c r="L380" s="662">
        <v>0</v>
      </c>
      <c r="M380" s="662">
        <v>0</v>
      </c>
      <c r="N380" s="661">
        <v>1</v>
      </c>
      <c r="O380" s="744">
        <v>1</v>
      </c>
      <c r="P380" s="662">
        <v>0</v>
      </c>
      <c r="Q380" s="677"/>
      <c r="R380" s="661">
        <v>1</v>
      </c>
      <c r="S380" s="677">
        <v>1</v>
      </c>
      <c r="T380" s="744">
        <v>1</v>
      </c>
      <c r="U380" s="700">
        <v>1</v>
      </c>
    </row>
    <row r="381" spans="1:21" ht="14.4" customHeight="1" x14ac:dyDescent="0.3">
      <c r="A381" s="660">
        <v>22</v>
      </c>
      <c r="B381" s="661" t="s">
        <v>540</v>
      </c>
      <c r="C381" s="661" t="s">
        <v>937</v>
      </c>
      <c r="D381" s="742" t="s">
        <v>1400</v>
      </c>
      <c r="E381" s="743" t="s">
        <v>952</v>
      </c>
      <c r="F381" s="661" t="s">
        <v>934</v>
      </c>
      <c r="G381" s="661" t="s">
        <v>958</v>
      </c>
      <c r="H381" s="661" t="s">
        <v>541</v>
      </c>
      <c r="I381" s="661" t="s">
        <v>580</v>
      </c>
      <c r="J381" s="661" t="s">
        <v>581</v>
      </c>
      <c r="K381" s="661" t="s">
        <v>582</v>
      </c>
      <c r="L381" s="662">
        <v>185.26</v>
      </c>
      <c r="M381" s="662">
        <v>185.26</v>
      </c>
      <c r="N381" s="661">
        <v>1</v>
      </c>
      <c r="O381" s="744">
        <v>0.5</v>
      </c>
      <c r="P381" s="662">
        <v>185.26</v>
      </c>
      <c r="Q381" s="677">
        <v>1</v>
      </c>
      <c r="R381" s="661">
        <v>1</v>
      </c>
      <c r="S381" s="677">
        <v>1</v>
      </c>
      <c r="T381" s="744">
        <v>0.5</v>
      </c>
      <c r="U381" s="700">
        <v>1</v>
      </c>
    </row>
    <row r="382" spans="1:21" ht="14.4" customHeight="1" x14ac:dyDescent="0.3">
      <c r="A382" s="660">
        <v>22</v>
      </c>
      <c r="B382" s="661" t="s">
        <v>540</v>
      </c>
      <c r="C382" s="661" t="s">
        <v>937</v>
      </c>
      <c r="D382" s="742" t="s">
        <v>1400</v>
      </c>
      <c r="E382" s="743" t="s">
        <v>952</v>
      </c>
      <c r="F382" s="661" t="s">
        <v>934</v>
      </c>
      <c r="G382" s="661" t="s">
        <v>1141</v>
      </c>
      <c r="H382" s="661" t="s">
        <v>541</v>
      </c>
      <c r="I382" s="661" t="s">
        <v>1142</v>
      </c>
      <c r="J382" s="661" t="s">
        <v>1143</v>
      </c>
      <c r="K382" s="661" t="s">
        <v>1144</v>
      </c>
      <c r="L382" s="662">
        <v>83.74</v>
      </c>
      <c r="M382" s="662">
        <v>334.96</v>
      </c>
      <c r="N382" s="661">
        <v>4</v>
      </c>
      <c r="O382" s="744">
        <v>1</v>
      </c>
      <c r="P382" s="662">
        <v>334.96</v>
      </c>
      <c r="Q382" s="677">
        <v>1</v>
      </c>
      <c r="R382" s="661">
        <v>4</v>
      </c>
      <c r="S382" s="677">
        <v>1</v>
      </c>
      <c r="T382" s="744">
        <v>1</v>
      </c>
      <c r="U382" s="700">
        <v>1</v>
      </c>
    </row>
    <row r="383" spans="1:21" ht="14.4" customHeight="1" thickBot="1" x14ac:dyDescent="0.35">
      <c r="A383" s="666">
        <v>22</v>
      </c>
      <c r="B383" s="667" t="s">
        <v>540</v>
      </c>
      <c r="C383" s="667" t="s">
        <v>937</v>
      </c>
      <c r="D383" s="745" t="s">
        <v>1400</v>
      </c>
      <c r="E383" s="746" t="s">
        <v>952</v>
      </c>
      <c r="F383" s="667" t="s">
        <v>934</v>
      </c>
      <c r="G383" s="667" t="s">
        <v>1199</v>
      </c>
      <c r="H383" s="667" t="s">
        <v>541</v>
      </c>
      <c r="I383" s="667" t="s">
        <v>1397</v>
      </c>
      <c r="J383" s="667" t="s">
        <v>1204</v>
      </c>
      <c r="K383" s="667" t="s">
        <v>1398</v>
      </c>
      <c r="L383" s="668">
        <v>0</v>
      </c>
      <c r="M383" s="668">
        <v>0</v>
      </c>
      <c r="N383" s="667">
        <v>1</v>
      </c>
      <c r="O383" s="747">
        <v>0.5</v>
      </c>
      <c r="P383" s="668"/>
      <c r="Q383" s="678"/>
      <c r="R383" s="667"/>
      <c r="S383" s="678">
        <v>0</v>
      </c>
      <c r="T383" s="747"/>
      <c r="U383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1402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8" t="s">
        <v>213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50" t="s">
        <v>942</v>
      </c>
      <c r="B5" s="229">
        <v>3543.2499999999986</v>
      </c>
      <c r="C5" s="741">
        <v>0.15845080657531155</v>
      </c>
      <c r="D5" s="229">
        <v>18818.579999999998</v>
      </c>
      <c r="E5" s="741">
        <v>0.84154919342468837</v>
      </c>
      <c r="F5" s="749">
        <v>22361.829999999998</v>
      </c>
    </row>
    <row r="6" spans="1:6" ht="14.4" customHeight="1" x14ac:dyDescent="0.3">
      <c r="A6" s="687" t="s">
        <v>945</v>
      </c>
      <c r="B6" s="664">
        <v>3204.2299999999991</v>
      </c>
      <c r="C6" s="677">
        <v>0.10363961103650285</v>
      </c>
      <c r="D6" s="664">
        <v>27712.80999999999</v>
      </c>
      <c r="E6" s="677">
        <v>0.89636038896349712</v>
      </c>
      <c r="F6" s="665">
        <v>30917.03999999999</v>
      </c>
    </row>
    <row r="7" spans="1:6" ht="14.4" customHeight="1" x14ac:dyDescent="0.3">
      <c r="A7" s="687" t="s">
        <v>952</v>
      </c>
      <c r="B7" s="664">
        <v>2564.7999999999993</v>
      </c>
      <c r="C7" s="677">
        <v>0.15608530651093838</v>
      </c>
      <c r="D7" s="664">
        <v>13867.239999999998</v>
      </c>
      <c r="E7" s="677">
        <v>0.84391469348906167</v>
      </c>
      <c r="F7" s="665">
        <v>16432.039999999997</v>
      </c>
    </row>
    <row r="8" spans="1:6" ht="14.4" customHeight="1" x14ac:dyDescent="0.3">
      <c r="A8" s="687" t="s">
        <v>948</v>
      </c>
      <c r="B8" s="664">
        <v>2459.17</v>
      </c>
      <c r="C8" s="677">
        <v>7.8620078032786034E-2</v>
      </c>
      <c r="D8" s="664">
        <v>28819.99</v>
      </c>
      <c r="E8" s="677">
        <v>0.92137992196721386</v>
      </c>
      <c r="F8" s="665">
        <v>31279.160000000003</v>
      </c>
    </row>
    <row r="9" spans="1:6" ht="14.4" customHeight="1" x14ac:dyDescent="0.3">
      <c r="A9" s="687" t="s">
        <v>943</v>
      </c>
      <c r="B9" s="664">
        <v>2058.89</v>
      </c>
      <c r="C9" s="677">
        <v>0.11410284546357383</v>
      </c>
      <c r="D9" s="664">
        <v>15985.269999999997</v>
      </c>
      <c r="E9" s="677">
        <v>0.88589715453642615</v>
      </c>
      <c r="F9" s="665">
        <v>18044.159999999996</v>
      </c>
    </row>
    <row r="10" spans="1:6" ht="14.4" customHeight="1" x14ac:dyDescent="0.3">
      <c r="A10" s="687" t="s">
        <v>951</v>
      </c>
      <c r="B10" s="664">
        <v>518.68999999999994</v>
      </c>
      <c r="C10" s="677">
        <v>0.13430849342168291</v>
      </c>
      <c r="D10" s="664">
        <v>3343.2400000000002</v>
      </c>
      <c r="E10" s="677">
        <v>0.86569150657831706</v>
      </c>
      <c r="F10" s="665">
        <v>3861.9300000000003</v>
      </c>
    </row>
    <row r="11" spans="1:6" ht="14.4" customHeight="1" x14ac:dyDescent="0.3">
      <c r="A11" s="687" t="s">
        <v>950</v>
      </c>
      <c r="B11" s="664">
        <v>486.06</v>
      </c>
      <c r="C11" s="677">
        <v>7.7280814305679457E-2</v>
      </c>
      <c r="D11" s="664">
        <v>5803.4699999999984</v>
      </c>
      <c r="E11" s="677">
        <v>0.92271918569432043</v>
      </c>
      <c r="F11" s="665">
        <v>6289.5299999999988</v>
      </c>
    </row>
    <row r="12" spans="1:6" ht="14.4" customHeight="1" x14ac:dyDescent="0.3">
      <c r="A12" s="687" t="s">
        <v>944</v>
      </c>
      <c r="B12" s="664">
        <v>96.84</v>
      </c>
      <c r="C12" s="677">
        <v>1</v>
      </c>
      <c r="D12" s="664"/>
      <c r="E12" s="677">
        <v>0</v>
      </c>
      <c r="F12" s="665">
        <v>96.84</v>
      </c>
    </row>
    <row r="13" spans="1:6" ht="14.4" customHeight="1" x14ac:dyDescent="0.3">
      <c r="A13" s="687" t="s">
        <v>947</v>
      </c>
      <c r="B13" s="664">
        <v>82.99</v>
      </c>
      <c r="C13" s="677">
        <v>9.5237548772090883E-2</v>
      </c>
      <c r="D13" s="664">
        <v>788.41</v>
      </c>
      <c r="E13" s="677">
        <v>0.9047624512279091</v>
      </c>
      <c r="F13" s="665">
        <v>871.4</v>
      </c>
    </row>
    <row r="14" spans="1:6" ht="14.4" customHeight="1" thickBot="1" x14ac:dyDescent="0.35">
      <c r="A14" s="688" t="s">
        <v>949</v>
      </c>
      <c r="B14" s="679"/>
      <c r="C14" s="680">
        <v>0</v>
      </c>
      <c r="D14" s="679">
        <v>1742.7</v>
      </c>
      <c r="E14" s="680">
        <v>1</v>
      </c>
      <c r="F14" s="681">
        <v>1742.7</v>
      </c>
    </row>
    <row r="15" spans="1:6" ht="14.4" customHeight="1" thickBot="1" x14ac:dyDescent="0.35">
      <c r="A15" s="682" t="s">
        <v>3</v>
      </c>
      <c r="B15" s="683">
        <v>15014.919999999996</v>
      </c>
      <c r="C15" s="684">
        <v>0.1138385415912446</v>
      </c>
      <c r="D15" s="683">
        <v>116881.70999999999</v>
      </c>
      <c r="E15" s="684">
        <v>0.88616145840875549</v>
      </c>
      <c r="F15" s="685">
        <v>131896.62999999998</v>
      </c>
    </row>
    <row r="16" spans="1:6" ht="14.4" customHeight="1" thickBot="1" x14ac:dyDescent="0.35"/>
    <row r="17" spans="1:6" ht="14.4" customHeight="1" x14ac:dyDescent="0.3">
      <c r="A17" s="750" t="s">
        <v>907</v>
      </c>
      <c r="B17" s="229">
        <v>14320.099999999991</v>
      </c>
      <c r="C17" s="741">
        <v>0.11504232113936079</v>
      </c>
      <c r="D17" s="229">
        <v>110156.70000000006</v>
      </c>
      <c r="E17" s="741">
        <v>0.88495767886063925</v>
      </c>
      <c r="F17" s="749">
        <v>124476.80000000005</v>
      </c>
    </row>
    <row r="18" spans="1:6" ht="14.4" customHeight="1" x14ac:dyDescent="0.3">
      <c r="A18" s="687" t="s">
        <v>1403</v>
      </c>
      <c r="B18" s="664">
        <v>379.16</v>
      </c>
      <c r="C18" s="677">
        <v>0.78259613201510869</v>
      </c>
      <c r="D18" s="664">
        <v>105.33</v>
      </c>
      <c r="E18" s="677">
        <v>0.21740386798489131</v>
      </c>
      <c r="F18" s="665">
        <v>484.49</v>
      </c>
    </row>
    <row r="19" spans="1:6" ht="14.4" customHeight="1" x14ac:dyDescent="0.3">
      <c r="A19" s="687" t="s">
        <v>1404</v>
      </c>
      <c r="B19" s="664">
        <v>193.68</v>
      </c>
      <c r="C19" s="677">
        <v>1</v>
      </c>
      <c r="D19" s="664"/>
      <c r="E19" s="677">
        <v>0</v>
      </c>
      <c r="F19" s="665">
        <v>193.68</v>
      </c>
    </row>
    <row r="20" spans="1:6" ht="14.4" customHeight="1" x14ac:dyDescent="0.3">
      <c r="A20" s="687" t="s">
        <v>1405</v>
      </c>
      <c r="B20" s="664">
        <v>111.72</v>
      </c>
      <c r="C20" s="677">
        <v>1</v>
      </c>
      <c r="D20" s="664"/>
      <c r="E20" s="677">
        <v>0</v>
      </c>
      <c r="F20" s="665">
        <v>111.72</v>
      </c>
    </row>
    <row r="21" spans="1:6" ht="14.4" customHeight="1" x14ac:dyDescent="0.3">
      <c r="A21" s="687" t="s">
        <v>1406</v>
      </c>
      <c r="B21" s="664">
        <v>10.26</v>
      </c>
      <c r="C21" s="677">
        <v>1</v>
      </c>
      <c r="D21" s="664"/>
      <c r="E21" s="677">
        <v>0</v>
      </c>
      <c r="F21" s="665">
        <v>10.26</v>
      </c>
    </row>
    <row r="22" spans="1:6" ht="14.4" customHeight="1" x14ac:dyDescent="0.3">
      <c r="A22" s="687" t="s">
        <v>1407</v>
      </c>
      <c r="B22" s="664"/>
      <c r="C22" s="677"/>
      <c r="D22" s="664">
        <v>0</v>
      </c>
      <c r="E22" s="677"/>
      <c r="F22" s="665">
        <v>0</v>
      </c>
    </row>
    <row r="23" spans="1:6" ht="14.4" customHeight="1" x14ac:dyDescent="0.3">
      <c r="A23" s="687" t="s">
        <v>1408</v>
      </c>
      <c r="B23" s="664"/>
      <c r="C23" s="677">
        <v>0</v>
      </c>
      <c r="D23" s="664">
        <v>61.66</v>
      </c>
      <c r="E23" s="677">
        <v>1</v>
      </c>
      <c r="F23" s="665">
        <v>61.66</v>
      </c>
    </row>
    <row r="24" spans="1:6" ht="14.4" customHeight="1" x14ac:dyDescent="0.3">
      <c r="A24" s="687" t="s">
        <v>1409</v>
      </c>
      <c r="B24" s="664"/>
      <c r="C24" s="677">
        <v>0</v>
      </c>
      <c r="D24" s="664">
        <v>239.4</v>
      </c>
      <c r="E24" s="677">
        <v>1</v>
      </c>
      <c r="F24" s="665">
        <v>239.4</v>
      </c>
    </row>
    <row r="25" spans="1:6" ht="14.4" customHeight="1" x14ac:dyDescent="0.3">
      <c r="A25" s="687" t="s">
        <v>1410</v>
      </c>
      <c r="B25" s="664"/>
      <c r="C25" s="677">
        <v>0</v>
      </c>
      <c r="D25" s="664">
        <v>96.54</v>
      </c>
      <c r="E25" s="677">
        <v>1</v>
      </c>
      <c r="F25" s="665">
        <v>96.54</v>
      </c>
    </row>
    <row r="26" spans="1:6" ht="14.4" customHeight="1" x14ac:dyDescent="0.3">
      <c r="A26" s="687" t="s">
        <v>1411</v>
      </c>
      <c r="B26" s="664">
        <v>0</v>
      </c>
      <c r="C26" s="677"/>
      <c r="D26" s="664"/>
      <c r="E26" s="677"/>
      <c r="F26" s="665">
        <v>0</v>
      </c>
    </row>
    <row r="27" spans="1:6" ht="14.4" customHeight="1" x14ac:dyDescent="0.3">
      <c r="A27" s="687" t="s">
        <v>1412</v>
      </c>
      <c r="B27" s="664"/>
      <c r="C27" s="677">
        <v>0</v>
      </c>
      <c r="D27" s="664">
        <v>680.9</v>
      </c>
      <c r="E27" s="677">
        <v>1</v>
      </c>
      <c r="F27" s="665">
        <v>680.9</v>
      </c>
    </row>
    <row r="28" spans="1:6" ht="14.4" customHeight="1" x14ac:dyDescent="0.3">
      <c r="A28" s="687" t="s">
        <v>1413</v>
      </c>
      <c r="B28" s="664"/>
      <c r="C28" s="677">
        <v>0</v>
      </c>
      <c r="D28" s="664">
        <v>407.55</v>
      </c>
      <c r="E28" s="677">
        <v>1</v>
      </c>
      <c r="F28" s="665">
        <v>407.55</v>
      </c>
    </row>
    <row r="29" spans="1:6" ht="14.4" customHeight="1" x14ac:dyDescent="0.3">
      <c r="A29" s="687" t="s">
        <v>900</v>
      </c>
      <c r="B29" s="664"/>
      <c r="C29" s="677">
        <v>0</v>
      </c>
      <c r="D29" s="664">
        <v>300.68</v>
      </c>
      <c r="E29" s="677">
        <v>1</v>
      </c>
      <c r="F29" s="665">
        <v>300.68</v>
      </c>
    </row>
    <row r="30" spans="1:6" ht="14.4" customHeight="1" x14ac:dyDescent="0.3">
      <c r="A30" s="687" t="s">
        <v>1414</v>
      </c>
      <c r="B30" s="664"/>
      <c r="C30" s="677">
        <v>0</v>
      </c>
      <c r="D30" s="664">
        <v>560.61</v>
      </c>
      <c r="E30" s="677">
        <v>1</v>
      </c>
      <c r="F30" s="665">
        <v>560.61</v>
      </c>
    </row>
    <row r="31" spans="1:6" ht="14.4" customHeight="1" x14ac:dyDescent="0.3">
      <c r="A31" s="687" t="s">
        <v>903</v>
      </c>
      <c r="B31" s="664"/>
      <c r="C31" s="677"/>
      <c r="D31" s="664">
        <v>0</v>
      </c>
      <c r="E31" s="677"/>
      <c r="F31" s="665">
        <v>0</v>
      </c>
    </row>
    <row r="32" spans="1:6" ht="14.4" customHeight="1" x14ac:dyDescent="0.3">
      <c r="A32" s="687" t="s">
        <v>1415</v>
      </c>
      <c r="B32" s="664"/>
      <c r="C32" s="677">
        <v>0</v>
      </c>
      <c r="D32" s="664">
        <v>396</v>
      </c>
      <c r="E32" s="677">
        <v>1</v>
      </c>
      <c r="F32" s="665">
        <v>396</v>
      </c>
    </row>
    <row r="33" spans="1:6" ht="14.4" customHeight="1" x14ac:dyDescent="0.3">
      <c r="A33" s="687" t="s">
        <v>1416</v>
      </c>
      <c r="B33" s="664"/>
      <c r="C33" s="677">
        <v>0</v>
      </c>
      <c r="D33" s="664">
        <v>200.68</v>
      </c>
      <c r="E33" s="677">
        <v>1</v>
      </c>
      <c r="F33" s="665">
        <v>200.68</v>
      </c>
    </row>
    <row r="34" spans="1:6" ht="14.4" customHeight="1" x14ac:dyDescent="0.3">
      <c r="A34" s="687" t="s">
        <v>1417</v>
      </c>
      <c r="B34" s="664"/>
      <c r="C34" s="677">
        <v>0</v>
      </c>
      <c r="D34" s="664">
        <v>264</v>
      </c>
      <c r="E34" s="677">
        <v>1</v>
      </c>
      <c r="F34" s="665">
        <v>264</v>
      </c>
    </row>
    <row r="35" spans="1:6" ht="14.4" customHeight="1" x14ac:dyDescent="0.3">
      <c r="A35" s="687" t="s">
        <v>1418</v>
      </c>
      <c r="B35" s="664"/>
      <c r="C35" s="677">
        <v>0</v>
      </c>
      <c r="D35" s="664">
        <v>1514.47</v>
      </c>
      <c r="E35" s="677">
        <v>1</v>
      </c>
      <c r="F35" s="665">
        <v>1514.47</v>
      </c>
    </row>
    <row r="36" spans="1:6" ht="14.4" customHeight="1" x14ac:dyDescent="0.3">
      <c r="A36" s="687" t="s">
        <v>1419</v>
      </c>
      <c r="B36" s="664"/>
      <c r="C36" s="677">
        <v>0</v>
      </c>
      <c r="D36" s="664">
        <v>113.66</v>
      </c>
      <c r="E36" s="677">
        <v>1</v>
      </c>
      <c r="F36" s="665">
        <v>113.66</v>
      </c>
    </row>
    <row r="37" spans="1:6" ht="14.4" customHeight="1" x14ac:dyDescent="0.3">
      <c r="A37" s="687" t="s">
        <v>1420</v>
      </c>
      <c r="B37" s="664"/>
      <c r="C37" s="677">
        <v>0</v>
      </c>
      <c r="D37" s="664">
        <v>1112.08</v>
      </c>
      <c r="E37" s="677">
        <v>1</v>
      </c>
      <c r="F37" s="665">
        <v>1112.08</v>
      </c>
    </row>
    <row r="38" spans="1:6" ht="14.4" customHeight="1" x14ac:dyDescent="0.3">
      <c r="A38" s="687" t="s">
        <v>1421</v>
      </c>
      <c r="B38" s="664"/>
      <c r="C38" s="677">
        <v>0</v>
      </c>
      <c r="D38" s="664">
        <v>401.82</v>
      </c>
      <c r="E38" s="677">
        <v>1</v>
      </c>
      <c r="F38" s="665">
        <v>401.82</v>
      </c>
    </row>
    <row r="39" spans="1:6" ht="14.4" customHeight="1" x14ac:dyDescent="0.3">
      <c r="A39" s="687" t="s">
        <v>1422</v>
      </c>
      <c r="B39" s="664"/>
      <c r="C39" s="677">
        <v>0</v>
      </c>
      <c r="D39" s="664">
        <v>115.27</v>
      </c>
      <c r="E39" s="677">
        <v>1</v>
      </c>
      <c r="F39" s="665">
        <v>115.27</v>
      </c>
    </row>
    <row r="40" spans="1:6" ht="14.4" customHeight="1" thickBot="1" x14ac:dyDescent="0.35">
      <c r="A40" s="688" t="s">
        <v>1423</v>
      </c>
      <c r="B40" s="679"/>
      <c r="C40" s="680">
        <v>0</v>
      </c>
      <c r="D40" s="679">
        <v>154.36000000000001</v>
      </c>
      <c r="E40" s="680">
        <v>1</v>
      </c>
      <c r="F40" s="681">
        <v>154.36000000000001</v>
      </c>
    </row>
    <row r="41" spans="1:6" ht="14.4" customHeight="1" thickBot="1" x14ac:dyDescent="0.35">
      <c r="A41" s="682" t="s">
        <v>3</v>
      </c>
      <c r="B41" s="683">
        <v>15014.919999999991</v>
      </c>
      <c r="C41" s="684">
        <v>0.1138385415912445</v>
      </c>
      <c r="D41" s="683">
        <v>116881.71000000005</v>
      </c>
      <c r="E41" s="684">
        <v>0.8861614584087556</v>
      </c>
      <c r="F41" s="685">
        <v>131896.63000000003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{5645F491-9EA5-4FBB-91E0-99FC655BA4EB}</x14:id>
        </ext>
      </extLst>
    </cfRule>
  </conditionalFormatting>
  <conditionalFormatting sqref="F17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{40ABE5EC-35C1-4E70-A72D-7CC569D5B10D}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45F491-9EA5-4FBB-91E0-99FC655BA4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40ABE5EC-35C1-4E70-A72D-7CC569D5B1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1446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336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215</v>
      </c>
      <c r="G3" s="47">
        <f>SUBTOTAL(9,G6:G1048576)</f>
        <v>15014.92</v>
      </c>
      <c r="H3" s="48">
        <f>IF(M3=0,0,G3/M3)</f>
        <v>0.11383854159124454</v>
      </c>
      <c r="I3" s="47">
        <f>SUBTOTAL(9,I6:I1048576)</f>
        <v>1222</v>
      </c>
      <c r="J3" s="47">
        <f>SUBTOTAL(9,J6:J1048576)</f>
        <v>116881.71000000005</v>
      </c>
      <c r="K3" s="48">
        <f>IF(M3=0,0,J3/M3)</f>
        <v>0.88616145840875538</v>
      </c>
      <c r="L3" s="47">
        <f>SUBTOTAL(9,L6:L1048576)</f>
        <v>1437</v>
      </c>
      <c r="M3" s="49">
        <f>SUBTOTAL(9,M6:M1048576)</f>
        <v>131896.63000000006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8" t="s">
        <v>167</v>
      </c>
      <c r="B5" s="751" t="s">
        <v>163</v>
      </c>
      <c r="C5" s="751" t="s">
        <v>90</v>
      </c>
      <c r="D5" s="751" t="s">
        <v>164</v>
      </c>
      <c r="E5" s="751" t="s">
        <v>165</v>
      </c>
      <c r="F5" s="691" t="s">
        <v>28</v>
      </c>
      <c r="G5" s="691" t="s">
        <v>14</v>
      </c>
      <c r="H5" s="674" t="s">
        <v>166</v>
      </c>
      <c r="I5" s="673" t="s">
        <v>28</v>
      </c>
      <c r="J5" s="691" t="s">
        <v>14</v>
      </c>
      <c r="K5" s="674" t="s">
        <v>166</v>
      </c>
      <c r="L5" s="673" t="s">
        <v>28</v>
      </c>
      <c r="M5" s="692" t="s">
        <v>14</v>
      </c>
    </row>
    <row r="6" spans="1:13" ht="14.4" customHeight="1" x14ac:dyDescent="0.3">
      <c r="A6" s="735" t="s">
        <v>942</v>
      </c>
      <c r="B6" s="736" t="s">
        <v>1424</v>
      </c>
      <c r="C6" s="736" t="s">
        <v>1097</v>
      </c>
      <c r="D6" s="736" t="s">
        <v>1098</v>
      </c>
      <c r="E6" s="736" t="s">
        <v>1099</v>
      </c>
      <c r="F6" s="229"/>
      <c r="G6" s="229"/>
      <c r="H6" s="741">
        <v>0</v>
      </c>
      <c r="I6" s="229">
        <v>1</v>
      </c>
      <c r="J6" s="229">
        <v>115.27</v>
      </c>
      <c r="K6" s="741">
        <v>1</v>
      </c>
      <c r="L6" s="229">
        <v>1</v>
      </c>
      <c r="M6" s="749">
        <v>115.27</v>
      </c>
    </row>
    <row r="7" spans="1:13" ht="14.4" customHeight="1" x14ac:dyDescent="0.3">
      <c r="A7" s="660" t="s">
        <v>942</v>
      </c>
      <c r="B7" s="661" t="s">
        <v>1425</v>
      </c>
      <c r="C7" s="661" t="s">
        <v>1085</v>
      </c>
      <c r="D7" s="661" t="s">
        <v>1086</v>
      </c>
      <c r="E7" s="661" t="s">
        <v>1087</v>
      </c>
      <c r="F7" s="664"/>
      <c r="G7" s="664"/>
      <c r="H7" s="677">
        <v>0</v>
      </c>
      <c r="I7" s="664">
        <v>1</v>
      </c>
      <c r="J7" s="664">
        <v>186.87</v>
      </c>
      <c r="K7" s="677">
        <v>1</v>
      </c>
      <c r="L7" s="664">
        <v>1</v>
      </c>
      <c r="M7" s="665">
        <v>186.87</v>
      </c>
    </row>
    <row r="8" spans="1:13" ht="14.4" customHeight="1" x14ac:dyDescent="0.3">
      <c r="A8" s="660" t="s">
        <v>942</v>
      </c>
      <c r="B8" s="661" t="s">
        <v>1426</v>
      </c>
      <c r="C8" s="661" t="s">
        <v>1135</v>
      </c>
      <c r="D8" s="661" t="s">
        <v>1136</v>
      </c>
      <c r="E8" s="661" t="s">
        <v>1137</v>
      </c>
      <c r="F8" s="664"/>
      <c r="G8" s="664"/>
      <c r="H8" s="677">
        <v>0</v>
      </c>
      <c r="I8" s="664">
        <v>2</v>
      </c>
      <c r="J8" s="664">
        <v>96.54</v>
      </c>
      <c r="K8" s="677">
        <v>1</v>
      </c>
      <c r="L8" s="664">
        <v>2</v>
      </c>
      <c r="M8" s="665">
        <v>96.54</v>
      </c>
    </row>
    <row r="9" spans="1:13" ht="14.4" customHeight="1" x14ac:dyDescent="0.3">
      <c r="A9" s="660" t="s">
        <v>942</v>
      </c>
      <c r="B9" s="661" t="s">
        <v>1427</v>
      </c>
      <c r="C9" s="661" t="s">
        <v>1139</v>
      </c>
      <c r="D9" s="661" t="s">
        <v>1140</v>
      </c>
      <c r="E9" s="661" t="s">
        <v>911</v>
      </c>
      <c r="F9" s="664"/>
      <c r="G9" s="664"/>
      <c r="H9" s="677">
        <v>0</v>
      </c>
      <c r="I9" s="664">
        <v>1</v>
      </c>
      <c r="J9" s="664">
        <v>97.26</v>
      </c>
      <c r="K9" s="677">
        <v>1</v>
      </c>
      <c r="L9" s="664">
        <v>1</v>
      </c>
      <c r="M9" s="665">
        <v>97.26</v>
      </c>
    </row>
    <row r="10" spans="1:13" ht="14.4" customHeight="1" x14ac:dyDescent="0.3">
      <c r="A10" s="660" t="s">
        <v>942</v>
      </c>
      <c r="B10" s="661" t="s">
        <v>1428</v>
      </c>
      <c r="C10" s="661" t="s">
        <v>1117</v>
      </c>
      <c r="D10" s="661" t="s">
        <v>1118</v>
      </c>
      <c r="E10" s="661" t="s">
        <v>1119</v>
      </c>
      <c r="F10" s="664"/>
      <c r="G10" s="664"/>
      <c r="H10" s="677">
        <v>0</v>
      </c>
      <c r="I10" s="664">
        <v>1</v>
      </c>
      <c r="J10" s="664">
        <v>164.94</v>
      </c>
      <c r="K10" s="677">
        <v>1</v>
      </c>
      <c r="L10" s="664">
        <v>1</v>
      </c>
      <c r="M10" s="665">
        <v>164.94</v>
      </c>
    </row>
    <row r="11" spans="1:13" ht="14.4" customHeight="1" x14ac:dyDescent="0.3">
      <c r="A11" s="660" t="s">
        <v>942</v>
      </c>
      <c r="B11" s="661" t="s">
        <v>1428</v>
      </c>
      <c r="C11" s="661" t="s">
        <v>1120</v>
      </c>
      <c r="D11" s="661" t="s">
        <v>1118</v>
      </c>
      <c r="E11" s="661" t="s">
        <v>1121</v>
      </c>
      <c r="F11" s="664"/>
      <c r="G11" s="664"/>
      <c r="H11" s="677"/>
      <c r="I11" s="664">
        <v>1</v>
      </c>
      <c r="J11" s="664">
        <v>0</v>
      </c>
      <c r="K11" s="677"/>
      <c r="L11" s="664">
        <v>1</v>
      </c>
      <c r="M11" s="665">
        <v>0</v>
      </c>
    </row>
    <row r="12" spans="1:13" ht="14.4" customHeight="1" x14ac:dyDescent="0.3">
      <c r="A12" s="660" t="s">
        <v>942</v>
      </c>
      <c r="B12" s="661" t="s">
        <v>912</v>
      </c>
      <c r="C12" s="661" t="s">
        <v>1100</v>
      </c>
      <c r="D12" s="661" t="s">
        <v>998</v>
      </c>
      <c r="E12" s="661" t="s">
        <v>1101</v>
      </c>
      <c r="F12" s="664"/>
      <c r="G12" s="664"/>
      <c r="H12" s="677"/>
      <c r="I12" s="664">
        <v>1</v>
      </c>
      <c r="J12" s="664">
        <v>0</v>
      </c>
      <c r="K12" s="677"/>
      <c r="L12" s="664">
        <v>1</v>
      </c>
      <c r="M12" s="665">
        <v>0</v>
      </c>
    </row>
    <row r="13" spans="1:13" ht="14.4" customHeight="1" x14ac:dyDescent="0.3">
      <c r="A13" s="660" t="s">
        <v>942</v>
      </c>
      <c r="B13" s="661" t="s">
        <v>912</v>
      </c>
      <c r="C13" s="661" t="s">
        <v>1102</v>
      </c>
      <c r="D13" s="661" t="s">
        <v>968</v>
      </c>
      <c r="E13" s="661" t="s">
        <v>1103</v>
      </c>
      <c r="F13" s="664"/>
      <c r="G13" s="664"/>
      <c r="H13" s="677"/>
      <c r="I13" s="664">
        <v>2</v>
      </c>
      <c r="J13" s="664">
        <v>0</v>
      </c>
      <c r="K13" s="677"/>
      <c r="L13" s="664">
        <v>2</v>
      </c>
      <c r="M13" s="665">
        <v>0</v>
      </c>
    </row>
    <row r="14" spans="1:13" ht="14.4" customHeight="1" x14ac:dyDescent="0.3">
      <c r="A14" s="660" t="s">
        <v>942</v>
      </c>
      <c r="B14" s="661" t="s">
        <v>912</v>
      </c>
      <c r="C14" s="661" t="s">
        <v>967</v>
      </c>
      <c r="D14" s="661" t="s">
        <v>968</v>
      </c>
      <c r="E14" s="661" t="s">
        <v>969</v>
      </c>
      <c r="F14" s="664"/>
      <c r="G14" s="664"/>
      <c r="H14" s="677">
        <v>0</v>
      </c>
      <c r="I14" s="664">
        <v>2</v>
      </c>
      <c r="J14" s="664">
        <v>177.02</v>
      </c>
      <c r="K14" s="677">
        <v>1</v>
      </c>
      <c r="L14" s="664">
        <v>2</v>
      </c>
      <c r="M14" s="665">
        <v>177.02</v>
      </c>
    </row>
    <row r="15" spans="1:13" ht="14.4" customHeight="1" x14ac:dyDescent="0.3">
      <c r="A15" s="660" t="s">
        <v>942</v>
      </c>
      <c r="B15" s="661" t="s">
        <v>912</v>
      </c>
      <c r="C15" s="661" t="s">
        <v>1000</v>
      </c>
      <c r="D15" s="661" t="s">
        <v>1001</v>
      </c>
      <c r="E15" s="661" t="s">
        <v>1002</v>
      </c>
      <c r="F15" s="664">
        <v>1</v>
      </c>
      <c r="G15" s="664">
        <v>0</v>
      </c>
      <c r="H15" s="677"/>
      <c r="I15" s="664"/>
      <c r="J15" s="664"/>
      <c r="K15" s="677"/>
      <c r="L15" s="664">
        <v>1</v>
      </c>
      <c r="M15" s="665">
        <v>0</v>
      </c>
    </row>
    <row r="16" spans="1:13" ht="14.4" customHeight="1" x14ac:dyDescent="0.3">
      <c r="A16" s="660" t="s">
        <v>942</v>
      </c>
      <c r="B16" s="661" t="s">
        <v>912</v>
      </c>
      <c r="C16" s="661" t="s">
        <v>1015</v>
      </c>
      <c r="D16" s="661" t="s">
        <v>1001</v>
      </c>
      <c r="E16" s="661" t="s">
        <v>1016</v>
      </c>
      <c r="F16" s="664">
        <v>1</v>
      </c>
      <c r="G16" s="664">
        <v>158.05000000000001</v>
      </c>
      <c r="H16" s="677">
        <v>1</v>
      </c>
      <c r="I16" s="664"/>
      <c r="J16" s="664"/>
      <c r="K16" s="677">
        <v>0</v>
      </c>
      <c r="L16" s="664">
        <v>1</v>
      </c>
      <c r="M16" s="665">
        <v>158.05000000000001</v>
      </c>
    </row>
    <row r="17" spans="1:13" ht="14.4" customHeight="1" x14ac:dyDescent="0.3">
      <c r="A17" s="660" t="s">
        <v>942</v>
      </c>
      <c r="B17" s="661" t="s">
        <v>912</v>
      </c>
      <c r="C17" s="661" t="s">
        <v>970</v>
      </c>
      <c r="D17" s="661" t="s">
        <v>971</v>
      </c>
      <c r="E17" s="661" t="s">
        <v>972</v>
      </c>
      <c r="F17" s="664"/>
      <c r="G17" s="664"/>
      <c r="H17" s="677"/>
      <c r="I17" s="664">
        <v>6</v>
      </c>
      <c r="J17" s="664">
        <v>0</v>
      </c>
      <c r="K17" s="677"/>
      <c r="L17" s="664">
        <v>6</v>
      </c>
      <c r="M17" s="665">
        <v>0</v>
      </c>
    </row>
    <row r="18" spans="1:13" ht="14.4" customHeight="1" x14ac:dyDescent="0.3">
      <c r="A18" s="660" t="s">
        <v>942</v>
      </c>
      <c r="B18" s="661" t="s">
        <v>912</v>
      </c>
      <c r="C18" s="661" t="s">
        <v>1003</v>
      </c>
      <c r="D18" s="661" t="s">
        <v>971</v>
      </c>
      <c r="E18" s="661" t="s">
        <v>1004</v>
      </c>
      <c r="F18" s="664"/>
      <c r="G18" s="664"/>
      <c r="H18" s="677">
        <v>0</v>
      </c>
      <c r="I18" s="664">
        <v>1</v>
      </c>
      <c r="J18" s="664">
        <v>108.26</v>
      </c>
      <c r="K18" s="677">
        <v>1</v>
      </c>
      <c r="L18" s="664">
        <v>1</v>
      </c>
      <c r="M18" s="665">
        <v>108.26</v>
      </c>
    </row>
    <row r="19" spans="1:13" ht="14.4" customHeight="1" x14ac:dyDescent="0.3">
      <c r="A19" s="660" t="s">
        <v>942</v>
      </c>
      <c r="B19" s="661" t="s">
        <v>912</v>
      </c>
      <c r="C19" s="661" t="s">
        <v>1104</v>
      </c>
      <c r="D19" s="661" t="s">
        <v>1105</v>
      </c>
      <c r="E19" s="661" t="s">
        <v>980</v>
      </c>
      <c r="F19" s="664">
        <v>10</v>
      </c>
      <c r="G19" s="664">
        <v>821.97999999999979</v>
      </c>
      <c r="H19" s="677">
        <v>1</v>
      </c>
      <c r="I19" s="664"/>
      <c r="J19" s="664"/>
      <c r="K19" s="677">
        <v>0</v>
      </c>
      <c r="L19" s="664">
        <v>10</v>
      </c>
      <c r="M19" s="665">
        <v>821.97999999999979</v>
      </c>
    </row>
    <row r="20" spans="1:13" ht="14.4" customHeight="1" x14ac:dyDescent="0.3">
      <c r="A20" s="660" t="s">
        <v>942</v>
      </c>
      <c r="B20" s="661" t="s">
        <v>912</v>
      </c>
      <c r="C20" s="661" t="s">
        <v>712</v>
      </c>
      <c r="D20" s="661" t="s">
        <v>713</v>
      </c>
      <c r="E20" s="661" t="s">
        <v>714</v>
      </c>
      <c r="F20" s="664"/>
      <c r="G20" s="664"/>
      <c r="H20" s="677">
        <v>0</v>
      </c>
      <c r="I20" s="664">
        <v>5</v>
      </c>
      <c r="J20" s="664">
        <v>508.78000000000003</v>
      </c>
      <c r="K20" s="677">
        <v>1</v>
      </c>
      <c r="L20" s="664">
        <v>5</v>
      </c>
      <c r="M20" s="665">
        <v>508.78000000000003</v>
      </c>
    </row>
    <row r="21" spans="1:13" ht="14.4" customHeight="1" x14ac:dyDescent="0.3">
      <c r="A21" s="660" t="s">
        <v>942</v>
      </c>
      <c r="B21" s="661" t="s">
        <v>912</v>
      </c>
      <c r="C21" s="661" t="s">
        <v>1005</v>
      </c>
      <c r="D21" s="661" t="s">
        <v>692</v>
      </c>
      <c r="E21" s="661" t="s">
        <v>1006</v>
      </c>
      <c r="F21" s="664"/>
      <c r="G21" s="664"/>
      <c r="H21" s="677">
        <v>0</v>
      </c>
      <c r="I21" s="664">
        <v>2</v>
      </c>
      <c r="J21" s="664">
        <v>158.06</v>
      </c>
      <c r="K21" s="677">
        <v>1</v>
      </c>
      <c r="L21" s="664">
        <v>2</v>
      </c>
      <c r="M21" s="665">
        <v>158.06</v>
      </c>
    </row>
    <row r="22" spans="1:13" ht="14.4" customHeight="1" x14ac:dyDescent="0.3">
      <c r="A22" s="660" t="s">
        <v>942</v>
      </c>
      <c r="B22" s="661" t="s">
        <v>912</v>
      </c>
      <c r="C22" s="661" t="s">
        <v>954</v>
      </c>
      <c r="D22" s="661" t="s">
        <v>713</v>
      </c>
      <c r="E22" s="661" t="s">
        <v>714</v>
      </c>
      <c r="F22" s="664"/>
      <c r="G22" s="664"/>
      <c r="H22" s="677">
        <v>0</v>
      </c>
      <c r="I22" s="664">
        <v>8</v>
      </c>
      <c r="J22" s="664">
        <v>829.92</v>
      </c>
      <c r="K22" s="677">
        <v>1</v>
      </c>
      <c r="L22" s="664">
        <v>8</v>
      </c>
      <c r="M22" s="665">
        <v>829.92</v>
      </c>
    </row>
    <row r="23" spans="1:13" ht="14.4" customHeight="1" x14ac:dyDescent="0.3">
      <c r="A23" s="660" t="s">
        <v>942</v>
      </c>
      <c r="B23" s="661" t="s">
        <v>912</v>
      </c>
      <c r="C23" s="661" t="s">
        <v>1010</v>
      </c>
      <c r="D23" s="661" t="s">
        <v>1011</v>
      </c>
      <c r="E23" s="661" t="s">
        <v>1012</v>
      </c>
      <c r="F23" s="664">
        <v>3</v>
      </c>
      <c r="G23" s="664">
        <v>311.21999999999997</v>
      </c>
      <c r="H23" s="677">
        <v>1</v>
      </c>
      <c r="I23" s="664"/>
      <c r="J23" s="664"/>
      <c r="K23" s="677">
        <v>0</v>
      </c>
      <c r="L23" s="664">
        <v>3</v>
      </c>
      <c r="M23" s="665">
        <v>311.21999999999997</v>
      </c>
    </row>
    <row r="24" spans="1:13" ht="14.4" customHeight="1" x14ac:dyDescent="0.3">
      <c r="A24" s="660" t="s">
        <v>942</v>
      </c>
      <c r="B24" s="661" t="s">
        <v>912</v>
      </c>
      <c r="C24" s="661" t="s">
        <v>1021</v>
      </c>
      <c r="D24" s="661" t="s">
        <v>956</v>
      </c>
      <c r="E24" s="661" t="s">
        <v>1022</v>
      </c>
      <c r="F24" s="664">
        <v>1</v>
      </c>
      <c r="G24" s="664">
        <v>0</v>
      </c>
      <c r="H24" s="677"/>
      <c r="I24" s="664"/>
      <c r="J24" s="664"/>
      <c r="K24" s="677"/>
      <c r="L24" s="664">
        <v>1</v>
      </c>
      <c r="M24" s="665">
        <v>0</v>
      </c>
    </row>
    <row r="25" spans="1:13" ht="14.4" customHeight="1" x14ac:dyDescent="0.3">
      <c r="A25" s="660" t="s">
        <v>942</v>
      </c>
      <c r="B25" s="661" t="s">
        <v>912</v>
      </c>
      <c r="C25" s="661" t="s">
        <v>955</v>
      </c>
      <c r="D25" s="661" t="s">
        <v>956</v>
      </c>
      <c r="E25" s="661" t="s">
        <v>957</v>
      </c>
      <c r="F25" s="664"/>
      <c r="G25" s="664"/>
      <c r="H25" s="677">
        <v>0</v>
      </c>
      <c r="I25" s="664">
        <v>69</v>
      </c>
      <c r="J25" s="664">
        <v>8500.5599999999977</v>
      </c>
      <c r="K25" s="677">
        <v>1</v>
      </c>
      <c r="L25" s="664">
        <v>69</v>
      </c>
      <c r="M25" s="665">
        <v>8500.5599999999977</v>
      </c>
    </row>
    <row r="26" spans="1:13" ht="14.4" customHeight="1" x14ac:dyDescent="0.3">
      <c r="A26" s="660" t="s">
        <v>942</v>
      </c>
      <c r="B26" s="661" t="s">
        <v>912</v>
      </c>
      <c r="C26" s="661" t="s">
        <v>1109</v>
      </c>
      <c r="D26" s="661" t="s">
        <v>710</v>
      </c>
      <c r="E26" s="661" t="s">
        <v>1110</v>
      </c>
      <c r="F26" s="664"/>
      <c r="G26" s="664"/>
      <c r="H26" s="677">
        <v>0</v>
      </c>
      <c r="I26" s="664">
        <v>1</v>
      </c>
      <c r="J26" s="664">
        <v>48.37</v>
      </c>
      <c r="K26" s="677">
        <v>1</v>
      </c>
      <c r="L26" s="664">
        <v>1</v>
      </c>
      <c r="M26" s="665">
        <v>48.37</v>
      </c>
    </row>
    <row r="27" spans="1:13" ht="14.4" customHeight="1" x14ac:dyDescent="0.3">
      <c r="A27" s="660" t="s">
        <v>942</v>
      </c>
      <c r="B27" s="661" t="s">
        <v>912</v>
      </c>
      <c r="C27" s="661" t="s">
        <v>691</v>
      </c>
      <c r="D27" s="661" t="s">
        <v>692</v>
      </c>
      <c r="E27" s="661" t="s">
        <v>913</v>
      </c>
      <c r="F27" s="664"/>
      <c r="G27" s="664"/>
      <c r="H27" s="677">
        <v>0</v>
      </c>
      <c r="I27" s="664">
        <v>62</v>
      </c>
      <c r="J27" s="664">
        <v>5085.9799999999996</v>
      </c>
      <c r="K27" s="677">
        <v>1</v>
      </c>
      <c r="L27" s="664">
        <v>62</v>
      </c>
      <c r="M27" s="665">
        <v>5085.9799999999996</v>
      </c>
    </row>
    <row r="28" spans="1:13" ht="14.4" customHeight="1" x14ac:dyDescent="0.3">
      <c r="A28" s="660" t="s">
        <v>942</v>
      </c>
      <c r="B28" s="661" t="s">
        <v>912</v>
      </c>
      <c r="C28" s="661" t="s">
        <v>976</v>
      </c>
      <c r="D28" s="661" t="s">
        <v>977</v>
      </c>
      <c r="E28" s="661" t="s">
        <v>957</v>
      </c>
      <c r="F28" s="664"/>
      <c r="G28" s="664"/>
      <c r="H28" s="677">
        <v>0</v>
      </c>
      <c r="I28" s="664">
        <v>9</v>
      </c>
      <c r="J28" s="664">
        <v>1096.6099999999999</v>
      </c>
      <c r="K28" s="677">
        <v>1</v>
      </c>
      <c r="L28" s="664">
        <v>9</v>
      </c>
      <c r="M28" s="665">
        <v>1096.6099999999999</v>
      </c>
    </row>
    <row r="29" spans="1:13" ht="14.4" customHeight="1" x14ac:dyDescent="0.3">
      <c r="A29" s="660" t="s">
        <v>942</v>
      </c>
      <c r="B29" s="661" t="s">
        <v>912</v>
      </c>
      <c r="C29" s="661" t="s">
        <v>978</v>
      </c>
      <c r="D29" s="661" t="s">
        <v>979</v>
      </c>
      <c r="E29" s="661" t="s">
        <v>980</v>
      </c>
      <c r="F29" s="664">
        <v>26</v>
      </c>
      <c r="G29" s="664">
        <v>2130.02</v>
      </c>
      <c r="H29" s="677">
        <v>1</v>
      </c>
      <c r="I29" s="664"/>
      <c r="J29" s="664"/>
      <c r="K29" s="677">
        <v>0</v>
      </c>
      <c r="L29" s="664">
        <v>26</v>
      </c>
      <c r="M29" s="665">
        <v>2130.02</v>
      </c>
    </row>
    <row r="30" spans="1:13" ht="14.4" customHeight="1" x14ac:dyDescent="0.3">
      <c r="A30" s="660" t="s">
        <v>942</v>
      </c>
      <c r="B30" s="661" t="s">
        <v>912</v>
      </c>
      <c r="C30" s="661" t="s">
        <v>1106</v>
      </c>
      <c r="D30" s="661" t="s">
        <v>956</v>
      </c>
      <c r="E30" s="661" t="s">
        <v>957</v>
      </c>
      <c r="F30" s="664"/>
      <c r="G30" s="664"/>
      <c r="H30" s="677">
        <v>0</v>
      </c>
      <c r="I30" s="664">
        <v>6</v>
      </c>
      <c r="J30" s="664">
        <v>711.24</v>
      </c>
      <c r="K30" s="677">
        <v>1</v>
      </c>
      <c r="L30" s="664">
        <v>6</v>
      </c>
      <c r="M30" s="665">
        <v>711.24</v>
      </c>
    </row>
    <row r="31" spans="1:13" ht="14.4" customHeight="1" x14ac:dyDescent="0.3">
      <c r="A31" s="660" t="s">
        <v>942</v>
      </c>
      <c r="B31" s="661" t="s">
        <v>912</v>
      </c>
      <c r="C31" s="661" t="s">
        <v>1107</v>
      </c>
      <c r="D31" s="661" t="s">
        <v>1008</v>
      </c>
      <c r="E31" s="661" t="s">
        <v>1108</v>
      </c>
      <c r="F31" s="664"/>
      <c r="G31" s="664"/>
      <c r="H31" s="677">
        <v>0</v>
      </c>
      <c r="I31" s="664">
        <v>2</v>
      </c>
      <c r="J31" s="664">
        <v>118.54</v>
      </c>
      <c r="K31" s="677">
        <v>1</v>
      </c>
      <c r="L31" s="664">
        <v>2</v>
      </c>
      <c r="M31" s="665">
        <v>118.54</v>
      </c>
    </row>
    <row r="32" spans="1:13" ht="14.4" customHeight="1" x14ac:dyDescent="0.3">
      <c r="A32" s="660" t="s">
        <v>942</v>
      </c>
      <c r="B32" s="661" t="s">
        <v>912</v>
      </c>
      <c r="C32" s="661" t="s">
        <v>1111</v>
      </c>
      <c r="D32" s="661" t="s">
        <v>977</v>
      </c>
      <c r="E32" s="661" t="s">
        <v>1022</v>
      </c>
      <c r="F32" s="664"/>
      <c r="G32" s="664"/>
      <c r="H32" s="677"/>
      <c r="I32" s="664">
        <v>4</v>
      </c>
      <c r="J32" s="664">
        <v>0</v>
      </c>
      <c r="K32" s="677"/>
      <c r="L32" s="664">
        <v>4</v>
      </c>
      <c r="M32" s="665">
        <v>0</v>
      </c>
    </row>
    <row r="33" spans="1:13" ht="14.4" customHeight="1" x14ac:dyDescent="0.3">
      <c r="A33" s="660" t="s">
        <v>942</v>
      </c>
      <c r="B33" s="661" t="s">
        <v>1429</v>
      </c>
      <c r="C33" s="661" t="s">
        <v>1036</v>
      </c>
      <c r="D33" s="661" t="s">
        <v>1037</v>
      </c>
      <c r="E33" s="661" t="s">
        <v>1038</v>
      </c>
      <c r="F33" s="664"/>
      <c r="G33" s="664"/>
      <c r="H33" s="677">
        <v>0</v>
      </c>
      <c r="I33" s="664">
        <v>1</v>
      </c>
      <c r="J33" s="664">
        <v>154.36000000000001</v>
      </c>
      <c r="K33" s="677">
        <v>1</v>
      </c>
      <c r="L33" s="664">
        <v>1</v>
      </c>
      <c r="M33" s="665">
        <v>154.36000000000001</v>
      </c>
    </row>
    <row r="34" spans="1:13" ht="14.4" customHeight="1" x14ac:dyDescent="0.3">
      <c r="A34" s="660" t="s">
        <v>942</v>
      </c>
      <c r="B34" s="661" t="s">
        <v>1430</v>
      </c>
      <c r="C34" s="661" t="s">
        <v>1081</v>
      </c>
      <c r="D34" s="661" t="s">
        <v>1082</v>
      </c>
      <c r="E34" s="661" t="s">
        <v>1083</v>
      </c>
      <c r="F34" s="664">
        <v>1</v>
      </c>
      <c r="G34" s="664">
        <v>111.72</v>
      </c>
      <c r="H34" s="677">
        <v>1</v>
      </c>
      <c r="I34" s="664"/>
      <c r="J34" s="664"/>
      <c r="K34" s="677">
        <v>0</v>
      </c>
      <c r="L34" s="664">
        <v>1</v>
      </c>
      <c r="M34" s="665">
        <v>111.72</v>
      </c>
    </row>
    <row r="35" spans="1:13" ht="14.4" customHeight="1" x14ac:dyDescent="0.3">
      <c r="A35" s="660" t="s">
        <v>942</v>
      </c>
      <c r="B35" s="661" t="s">
        <v>1431</v>
      </c>
      <c r="C35" s="661" t="s">
        <v>1032</v>
      </c>
      <c r="D35" s="661" t="s">
        <v>1033</v>
      </c>
      <c r="E35" s="661" t="s">
        <v>1034</v>
      </c>
      <c r="F35" s="664">
        <v>1</v>
      </c>
      <c r="G35" s="664">
        <v>10.26</v>
      </c>
      <c r="H35" s="677">
        <v>1</v>
      </c>
      <c r="I35" s="664"/>
      <c r="J35" s="664"/>
      <c r="K35" s="677">
        <v>0</v>
      </c>
      <c r="L35" s="664">
        <v>1</v>
      </c>
      <c r="M35" s="665">
        <v>10.26</v>
      </c>
    </row>
    <row r="36" spans="1:13" ht="14.4" customHeight="1" x14ac:dyDescent="0.3">
      <c r="A36" s="660" t="s">
        <v>942</v>
      </c>
      <c r="B36" s="661" t="s">
        <v>1432</v>
      </c>
      <c r="C36" s="661" t="s">
        <v>1048</v>
      </c>
      <c r="D36" s="661" t="s">
        <v>1049</v>
      </c>
      <c r="E36" s="661" t="s">
        <v>1050</v>
      </c>
      <c r="F36" s="664"/>
      <c r="G36" s="664"/>
      <c r="H36" s="677">
        <v>0</v>
      </c>
      <c r="I36" s="664">
        <v>1</v>
      </c>
      <c r="J36" s="664">
        <v>264</v>
      </c>
      <c r="K36" s="677">
        <v>1</v>
      </c>
      <c r="L36" s="664">
        <v>1</v>
      </c>
      <c r="M36" s="665">
        <v>264</v>
      </c>
    </row>
    <row r="37" spans="1:13" ht="14.4" customHeight="1" x14ac:dyDescent="0.3">
      <c r="A37" s="660" t="s">
        <v>942</v>
      </c>
      <c r="B37" s="661" t="s">
        <v>1433</v>
      </c>
      <c r="C37" s="661" t="s">
        <v>1060</v>
      </c>
      <c r="D37" s="661" t="s">
        <v>1061</v>
      </c>
      <c r="E37" s="661" t="s">
        <v>1062</v>
      </c>
      <c r="F37" s="664"/>
      <c r="G37" s="664"/>
      <c r="H37" s="677">
        <v>0</v>
      </c>
      <c r="I37" s="664">
        <v>3</v>
      </c>
      <c r="J37" s="664">
        <v>396</v>
      </c>
      <c r="K37" s="677">
        <v>1</v>
      </c>
      <c r="L37" s="664">
        <v>3</v>
      </c>
      <c r="M37" s="665">
        <v>396</v>
      </c>
    </row>
    <row r="38" spans="1:13" ht="14.4" customHeight="1" x14ac:dyDescent="0.3">
      <c r="A38" s="660" t="s">
        <v>942</v>
      </c>
      <c r="B38" s="661" t="s">
        <v>1433</v>
      </c>
      <c r="C38" s="661" t="s">
        <v>1075</v>
      </c>
      <c r="D38" s="661" t="s">
        <v>1434</v>
      </c>
      <c r="E38" s="661"/>
      <c r="F38" s="664"/>
      <c r="G38" s="664"/>
      <c r="H38" s="677"/>
      <c r="I38" s="664">
        <v>1</v>
      </c>
      <c r="J38" s="664">
        <v>0</v>
      </c>
      <c r="K38" s="677"/>
      <c r="L38" s="664">
        <v>1</v>
      </c>
      <c r="M38" s="665">
        <v>0</v>
      </c>
    </row>
    <row r="39" spans="1:13" ht="14.4" customHeight="1" x14ac:dyDescent="0.3">
      <c r="A39" s="660" t="s">
        <v>942</v>
      </c>
      <c r="B39" s="661" t="s">
        <v>1435</v>
      </c>
      <c r="C39" s="661" t="s">
        <v>1113</v>
      </c>
      <c r="D39" s="661" t="s">
        <v>1114</v>
      </c>
      <c r="E39" s="661" t="s">
        <v>1115</v>
      </c>
      <c r="F39" s="664">
        <v>1</v>
      </c>
      <c r="G39" s="664">
        <v>0</v>
      </c>
      <c r="H39" s="677"/>
      <c r="I39" s="664"/>
      <c r="J39" s="664"/>
      <c r="K39" s="677"/>
      <c r="L39" s="664">
        <v>1</v>
      </c>
      <c r="M39" s="665">
        <v>0</v>
      </c>
    </row>
    <row r="40" spans="1:13" ht="14.4" customHeight="1" x14ac:dyDescent="0.3">
      <c r="A40" s="660" t="s">
        <v>943</v>
      </c>
      <c r="B40" s="661" t="s">
        <v>1436</v>
      </c>
      <c r="C40" s="661" t="s">
        <v>1175</v>
      </c>
      <c r="D40" s="661" t="s">
        <v>1176</v>
      </c>
      <c r="E40" s="661" t="s">
        <v>1177</v>
      </c>
      <c r="F40" s="664"/>
      <c r="G40" s="664"/>
      <c r="H40" s="677">
        <v>0</v>
      </c>
      <c r="I40" s="664">
        <v>2</v>
      </c>
      <c r="J40" s="664">
        <v>1112.08</v>
      </c>
      <c r="K40" s="677">
        <v>1</v>
      </c>
      <c r="L40" s="664">
        <v>2</v>
      </c>
      <c r="M40" s="665">
        <v>1112.08</v>
      </c>
    </row>
    <row r="41" spans="1:13" ht="14.4" customHeight="1" x14ac:dyDescent="0.3">
      <c r="A41" s="660" t="s">
        <v>943</v>
      </c>
      <c r="B41" s="661" t="s">
        <v>912</v>
      </c>
      <c r="C41" s="661" t="s">
        <v>1100</v>
      </c>
      <c r="D41" s="661" t="s">
        <v>998</v>
      </c>
      <c r="E41" s="661" t="s">
        <v>1101</v>
      </c>
      <c r="F41" s="664"/>
      <c r="G41" s="664"/>
      <c r="H41" s="677"/>
      <c r="I41" s="664">
        <v>4</v>
      </c>
      <c r="J41" s="664">
        <v>0</v>
      </c>
      <c r="K41" s="677"/>
      <c r="L41" s="664">
        <v>4</v>
      </c>
      <c r="M41" s="665">
        <v>0</v>
      </c>
    </row>
    <row r="42" spans="1:13" ht="14.4" customHeight="1" x14ac:dyDescent="0.3">
      <c r="A42" s="660" t="s">
        <v>943</v>
      </c>
      <c r="B42" s="661" t="s">
        <v>912</v>
      </c>
      <c r="C42" s="661" t="s">
        <v>1102</v>
      </c>
      <c r="D42" s="661" t="s">
        <v>968</v>
      </c>
      <c r="E42" s="661" t="s">
        <v>1103</v>
      </c>
      <c r="F42" s="664"/>
      <c r="G42" s="664"/>
      <c r="H42" s="677"/>
      <c r="I42" s="664">
        <v>3</v>
      </c>
      <c r="J42" s="664">
        <v>0</v>
      </c>
      <c r="K42" s="677"/>
      <c r="L42" s="664">
        <v>3</v>
      </c>
      <c r="M42" s="665">
        <v>0</v>
      </c>
    </row>
    <row r="43" spans="1:13" ht="14.4" customHeight="1" x14ac:dyDescent="0.3">
      <c r="A43" s="660" t="s">
        <v>943</v>
      </c>
      <c r="B43" s="661" t="s">
        <v>912</v>
      </c>
      <c r="C43" s="661" t="s">
        <v>1000</v>
      </c>
      <c r="D43" s="661" t="s">
        <v>1001</v>
      </c>
      <c r="E43" s="661" t="s">
        <v>1002</v>
      </c>
      <c r="F43" s="664">
        <v>7</v>
      </c>
      <c r="G43" s="664">
        <v>0</v>
      </c>
      <c r="H43" s="677"/>
      <c r="I43" s="664"/>
      <c r="J43" s="664"/>
      <c r="K43" s="677"/>
      <c r="L43" s="664">
        <v>7</v>
      </c>
      <c r="M43" s="665">
        <v>0</v>
      </c>
    </row>
    <row r="44" spans="1:13" ht="14.4" customHeight="1" x14ac:dyDescent="0.3">
      <c r="A44" s="660" t="s">
        <v>943</v>
      </c>
      <c r="B44" s="661" t="s">
        <v>912</v>
      </c>
      <c r="C44" s="661" t="s">
        <v>1015</v>
      </c>
      <c r="D44" s="661" t="s">
        <v>1001</v>
      </c>
      <c r="E44" s="661" t="s">
        <v>1016</v>
      </c>
      <c r="F44" s="664">
        <v>2</v>
      </c>
      <c r="G44" s="664">
        <v>316.10000000000002</v>
      </c>
      <c r="H44" s="677">
        <v>1</v>
      </c>
      <c r="I44" s="664"/>
      <c r="J44" s="664"/>
      <c r="K44" s="677">
        <v>0</v>
      </c>
      <c r="L44" s="664">
        <v>2</v>
      </c>
      <c r="M44" s="665">
        <v>316.10000000000002</v>
      </c>
    </row>
    <row r="45" spans="1:13" ht="14.4" customHeight="1" x14ac:dyDescent="0.3">
      <c r="A45" s="660" t="s">
        <v>943</v>
      </c>
      <c r="B45" s="661" t="s">
        <v>912</v>
      </c>
      <c r="C45" s="661" t="s">
        <v>970</v>
      </c>
      <c r="D45" s="661" t="s">
        <v>971</v>
      </c>
      <c r="E45" s="661" t="s">
        <v>972</v>
      </c>
      <c r="F45" s="664"/>
      <c r="G45" s="664"/>
      <c r="H45" s="677"/>
      <c r="I45" s="664">
        <v>10</v>
      </c>
      <c r="J45" s="664">
        <v>0</v>
      </c>
      <c r="K45" s="677"/>
      <c r="L45" s="664">
        <v>10</v>
      </c>
      <c r="M45" s="665">
        <v>0</v>
      </c>
    </row>
    <row r="46" spans="1:13" ht="14.4" customHeight="1" x14ac:dyDescent="0.3">
      <c r="A46" s="660" t="s">
        <v>943</v>
      </c>
      <c r="B46" s="661" t="s">
        <v>912</v>
      </c>
      <c r="C46" s="661" t="s">
        <v>1003</v>
      </c>
      <c r="D46" s="661" t="s">
        <v>971</v>
      </c>
      <c r="E46" s="661" t="s">
        <v>1004</v>
      </c>
      <c r="F46" s="664"/>
      <c r="G46" s="664"/>
      <c r="H46" s="677">
        <v>0</v>
      </c>
      <c r="I46" s="664">
        <v>1</v>
      </c>
      <c r="J46" s="664">
        <v>108.26</v>
      </c>
      <c r="K46" s="677">
        <v>1</v>
      </c>
      <c r="L46" s="664">
        <v>1</v>
      </c>
      <c r="M46" s="665">
        <v>108.26</v>
      </c>
    </row>
    <row r="47" spans="1:13" ht="14.4" customHeight="1" x14ac:dyDescent="0.3">
      <c r="A47" s="660" t="s">
        <v>943</v>
      </c>
      <c r="B47" s="661" t="s">
        <v>912</v>
      </c>
      <c r="C47" s="661" t="s">
        <v>1104</v>
      </c>
      <c r="D47" s="661" t="s">
        <v>1105</v>
      </c>
      <c r="E47" s="661" t="s">
        <v>980</v>
      </c>
      <c r="F47" s="664">
        <v>9</v>
      </c>
      <c r="G47" s="664">
        <v>746.90999999999985</v>
      </c>
      <c r="H47" s="677">
        <v>1</v>
      </c>
      <c r="I47" s="664"/>
      <c r="J47" s="664"/>
      <c r="K47" s="677">
        <v>0</v>
      </c>
      <c r="L47" s="664">
        <v>9</v>
      </c>
      <c r="M47" s="665">
        <v>746.90999999999985</v>
      </c>
    </row>
    <row r="48" spans="1:13" ht="14.4" customHeight="1" x14ac:dyDescent="0.3">
      <c r="A48" s="660" t="s">
        <v>943</v>
      </c>
      <c r="B48" s="661" t="s">
        <v>912</v>
      </c>
      <c r="C48" s="661" t="s">
        <v>712</v>
      </c>
      <c r="D48" s="661" t="s">
        <v>713</v>
      </c>
      <c r="E48" s="661" t="s">
        <v>714</v>
      </c>
      <c r="F48" s="664"/>
      <c r="G48" s="664"/>
      <c r="H48" s="677">
        <v>0</v>
      </c>
      <c r="I48" s="664">
        <v>4</v>
      </c>
      <c r="J48" s="664">
        <v>410</v>
      </c>
      <c r="K48" s="677">
        <v>1</v>
      </c>
      <c r="L48" s="664">
        <v>4</v>
      </c>
      <c r="M48" s="665">
        <v>410</v>
      </c>
    </row>
    <row r="49" spans="1:13" ht="14.4" customHeight="1" x14ac:dyDescent="0.3">
      <c r="A49" s="660" t="s">
        <v>943</v>
      </c>
      <c r="B49" s="661" t="s">
        <v>912</v>
      </c>
      <c r="C49" s="661" t="s">
        <v>1007</v>
      </c>
      <c r="D49" s="661" t="s">
        <v>1008</v>
      </c>
      <c r="E49" s="661" t="s">
        <v>1009</v>
      </c>
      <c r="F49" s="664"/>
      <c r="G49" s="664"/>
      <c r="H49" s="677">
        <v>0</v>
      </c>
      <c r="I49" s="664">
        <v>3</v>
      </c>
      <c r="J49" s="664">
        <v>186.72</v>
      </c>
      <c r="K49" s="677">
        <v>1</v>
      </c>
      <c r="L49" s="664">
        <v>3</v>
      </c>
      <c r="M49" s="665">
        <v>186.72</v>
      </c>
    </row>
    <row r="50" spans="1:13" ht="14.4" customHeight="1" x14ac:dyDescent="0.3">
      <c r="A50" s="660" t="s">
        <v>943</v>
      </c>
      <c r="B50" s="661" t="s">
        <v>912</v>
      </c>
      <c r="C50" s="661" t="s">
        <v>954</v>
      </c>
      <c r="D50" s="661" t="s">
        <v>713</v>
      </c>
      <c r="E50" s="661" t="s">
        <v>714</v>
      </c>
      <c r="F50" s="664"/>
      <c r="G50" s="664"/>
      <c r="H50" s="677">
        <v>0</v>
      </c>
      <c r="I50" s="664">
        <v>16</v>
      </c>
      <c r="J50" s="664">
        <v>1659.84</v>
      </c>
      <c r="K50" s="677">
        <v>1</v>
      </c>
      <c r="L50" s="664">
        <v>16</v>
      </c>
      <c r="M50" s="665">
        <v>1659.84</v>
      </c>
    </row>
    <row r="51" spans="1:13" ht="14.4" customHeight="1" x14ac:dyDescent="0.3">
      <c r="A51" s="660" t="s">
        <v>943</v>
      </c>
      <c r="B51" s="661" t="s">
        <v>912</v>
      </c>
      <c r="C51" s="661" t="s">
        <v>973</v>
      </c>
      <c r="D51" s="661" t="s">
        <v>974</v>
      </c>
      <c r="E51" s="661" t="s">
        <v>975</v>
      </c>
      <c r="F51" s="664"/>
      <c r="G51" s="664"/>
      <c r="H51" s="677">
        <v>0</v>
      </c>
      <c r="I51" s="664">
        <v>4</v>
      </c>
      <c r="J51" s="664">
        <v>248.96</v>
      </c>
      <c r="K51" s="677">
        <v>1</v>
      </c>
      <c r="L51" s="664">
        <v>4</v>
      </c>
      <c r="M51" s="665">
        <v>248.96</v>
      </c>
    </row>
    <row r="52" spans="1:13" ht="14.4" customHeight="1" x14ac:dyDescent="0.3">
      <c r="A52" s="660" t="s">
        <v>943</v>
      </c>
      <c r="B52" s="661" t="s">
        <v>912</v>
      </c>
      <c r="C52" s="661" t="s">
        <v>1185</v>
      </c>
      <c r="D52" s="661" t="s">
        <v>1011</v>
      </c>
      <c r="E52" s="661" t="s">
        <v>1186</v>
      </c>
      <c r="F52" s="664">
        <v>2</v>
      </c>
      <c r="G52" s="664">
        <v>0</v>
      </c>
      <c r="H52" s="677"/>
      <c r="I52" s="664"/>
      <c r="J52" s="664"/>
      <c r="K52" s="677"/>
      <c r="L52" s="664">
        <v>2</v>
      </c>
      <c r="M52" s="665">
        <v>0</v>
      </c>
    </row>
    <row r="53" spans="1:13" ht="14.4" customHeight="1" x14ac:dyDescent="0.3">
      <c r="A53" s="660" t="s">
        <v>943</v>
      </c>
      <c r="B53" s="661" t="s">
        <v>912</v>
      </c>
      <c r="C53" s="661" t="s">
        <v>955</v>
      </c>
      <c r="D53" s="661" t="s">
        <v>956</v>
      </c>
      <c r="E53" s="661" t="s">
        <v>957</v>
      </c>
      <c r="F53" s="664"/>
      <c r="G53" s="664"/>
      <c r="H53" s="677">
        <v>0</v>
      </c>
      <c r="I53" s="664">
        <v>53</v>
      </c>
      <c r="J53" s="664">
        <v>6586.07</v>
      </c>
      <c r="K53" s="677">
        <v>1</v>
      </c>
      <c r="L53" s="664">
        <v>53</v>
      </c>
      <c r="M53" s="665">
        <v>6586.07</v>
      </c>
    </row>
    <row r="54" spans="1:13" ht="14.4" customHeight="1" x14ac:dyDescent="0.3">
      <c r="A54" s="660" t="s">
        <v>943</v>
      </c>
      <c r="B54" s="661" t="s">
        <v>912</v>
      </c>
      <c r="C54" s="661" t="s">
        <v>1109</v>
      </c>
      <c r="D54" s="661" t="s">
        <v>710</v>
      </c>
      <c r="E54" s="661" t="s">
        <v>1110</v>
      </c>
      <c r="F54" s="664"/>
      <c r="G54" s="664"/>
      <c r="H54" s="677">
        <v>0</v>
      </c>
      <c r="I54" s="664">
        <v>3</v>
      </c>
      <c r="J54" s="664">
        <v>145.10999999999999</v>
      </c>
      <c r="K54" s="677">
        <v>1</v>
      </c>
      <c r="L54" s="664">
        <v>3</v>
      </c>
      <c r="M54" s="665">
        <v>145.10999999999999</v>
      </c>
    </row>
    <row r="55" spans="1:13" ht="14.4" customHeight="1" x14ac:dyDescent="0.3">
      <c r="A55" s="660" t="s">
        <v>943</v>
      </c>
      <c r="B55" s="661" t="s">
        <v>912</v>
      </c>
      <c r="C55" s="661" t="s">
        <v>691</v>
      </c>
      <c r="D55" s="661" t="s">
        <v>692</v>
      </c>
      <c r="E55" s="661" t="s">
        <v>913</v>
      </c>
      <c r="F55" s="664"/>
      <c r="G55" s="664"/>
      <c r="H55" s="677">
        <v>0</v>
      </c>
      <c r="I55" s="664">
        <v>54</v>
      </c>
      <c r="J55" s="664">
        <v>4469.58</v>
      </c>
      <c r="K55" s="677">
        <v>1</v>
      </c>
      <c r="L55" s="664">
        <v>54</v>
      </c>
      <c r="M55" s="665">
        <v>4469.58</v>
      </c>
    </row>
    <row r="56" spans="1:13" ht="14.4" customHeight="1" x14ac:dyDescent="0.3">
      <c r="A56" s="660" t="s">
        <v>943</v>
      </c>
      <c r="B56" s="661" t="s">
        <v>912</v>
      </c>
      <c r="C56" s="661" t="s">
        <v>702</v>
      </c>
      <c r="D56" s="661" t="s">
        <v>914</v>
      </c>
      <c r="E56" s="661" t="s">
        <v>915</v>
      </c>
      <c r="F56" s="664"/>
      <c r="G56" s="664"/>
      <c r="H56" s="677">
        <v>0</v>
      </c>
      <c r="I56" s="664">
        <v>3</v>
      </c>
      <c r="J56" s="664">
        <v>140.51</v>
      </c>
      <c r="K56" s="677">
        <v>1</v>
      </c>
      <c r="L56" s="664">
        <v>3</v>
      </c>
      <c r="M56" s="665">
        <v>140.51</v>
      </c>
    </row>
    <row r="57" spans="1:13" ht="14.4" customHeight="1" x14ac:dyDescent="0.3">
      <c r="A57" s="660" t="s">
        <v>943</v>
      </c>
      <c r="B57" s="661" t="s">
        <v>912</v>
      </c>
      <c r="C57" s="661" t="s">
        <v>976</v>
      </c>
      <c r="D57" s="661" t="s">
        <v>977</v>
      </c>
      <c r="E57" s="661" t="s">
        <v>957</v>
      </c>
      <c r="F57" s="664"/>
      <c r="G57" s="664"/>
      <c r="H57" s="677">
        <v>0</v>
      </c>
      <c r="I57" s="664">
        <v>4</v>
      </c>
      <c r="J57" s="664">
        <v>497.96</v>
      </c>
      <c r="K57" s="677">
        <v>1</v>
      </c>
      <c r="L57" s="664">
        <v>4</v>
      </c>
      <c r="M57" s="665">
        <v>497.96</v>
      </c>
    </row>
    <row r="58" spans="1:13" ht="14.4" customHeight="1" x14ac:dyDescent="0.3">
      <c r="A58" s="660" t="s">
        <v>943</v>
      </c>
      <c r="B58" s="661" t="s">
        <v>912</v>
      </c>
      <c r="C58" s="661" t="s">
        <v>978</v>
      </c>
      <c r="D58" s="661" t="s">
        <v>979</v>
      </c>
      <c r="E58" s="661" t="s">
        <v>980</v>
      </c>
      <c r="F58" s="664">
        <v>12</v>
      </c>
      <c r="G58" s="664">
        <v>995.87999999999988</v>
      </c>
      <c r="H58" s="677">
        <v>1</v>
      </c>
      <c r="I58" s="664"/>
      <c r="J58" s="664"/>
      <c r="K58" s="677">
        <v>0</v>
      </c>
      <c r="L58" s="664">
        <v>12</v>
      </c>
      <c r="M58" s="665">
        <v>995.87999999999988</v>
      </c>
    </row>
    <row r="59" spans="1:13" ht="14.4" customHeight="1" x14ac:dyDescent="0.3">
      <c r="A59" s="660" t="s">
        <v>943</v>
      </c>
      <c r="B59" s="661" t="s">
        <v>912</v>
      </c>
      <c r="C59" s="661" t="s">
        <v>1106</v>
      </c>
      <c r="D59" s="661" t="s">
        <v>956</v>
      </c>
      <c r="E59" s="661" t="s">
        <v>957</v>
      </c>
      <c r="F59" s="664"/>
      <c r="G59" s="664"/>
      <c r="H59" s="677">
        <v>0</v>
      </c>
      <c r="I59" s="664">
        <v>1</v>
      </c>
      <c r="J59" s="664">
        <v>118.54</v>
      </c>
      <c r="K59" s="677">
        <v>1</v>
      </c>
      <c r="L59" s="664">
        <v>1</v>
      </c>
      <c r="M59" s="665">
        <v>118.54</v>
      </c>
    </row>
    <row r="60" spans="1:13" ht="14.4" customHeight="1" x14ac:dyDescent="0.3">
      <c r="A60" s="660" t="s">
        <v>943</v>
      </c>
      <c r="B60" s="661" t="s">
        <v>912</v>
      </c>
      <c r="C60" s="661" t="s">
        <v>1107</v>
      </c>
      <c r="D60" s="661" t="s">
        <v>1008</v>
      </c>
      <c r="E60" s="661" t="s">
        <v>1108</v>
      </c>
      <c r="F60" s="664"/>
      <c r="G60" s="664"/>
      <c r="H60" s="677">
        <v>0</v>
      </c>
      <c r="I60" s="664">
        <v>1</v>
      </c>
      <c r="J60" s="664">
        <v>62.24</v>
      </c>
      <c r="K60" s="677">
        <v>1</v>
      </c>
      <c r="L60" s="664">
        <v>1</v>
      </c>
      <c r="M60" s="665">
        <v>62.24</v>
      </c>
    </row>
    <row r="61" spans="1:13" ht="14.4" customHeight="1" x14ac:dyDescent="0.3">
      <c r="A61" s="660" t="s">
        <v>943</v>
      </c>
      <c r="B61" s="661" t="s">
        <v>912</v>
      </c>
      <c r="C61" s="661" t="s">
        <v>1111</v>
      </c>
      <c r="D61" s="661" t="s">
        <v>977</v>
      </c>
      <c r="E61" s="661" t="s">
        <v>1022</v>
      </c>
      <c r="F61" s="664"/>
      <c r="G61" s="664"/>
      <c r="H61" s="677"/>
      <c r="I61" s="664">
        <v>4</v>
      </c>
      <c r="J61" s="664">
        <v>0</v>
      </c>
      <c r="K61" s="677"/>
      <c r="L61" s="664">
        <v>4</v>
      </c>
      <c r="M61" s="665">
        <v>0</v>
      </c>
    </row>
    <row r="62" spans="1:13" ht="14.4" customHeight="1" x14ac:dyDescent="0.3">
      <c r="A62" s="660" t="s">
        <v>943</v>
      </c>
      <c r="B62" s="661" t="s">
        <v>1437</v>
      </c>
      <c r="C62" s="661" t="s">
        <v>1163</v>
      </c>
      <c r="D62" s="661" t="s">
        <v>1164</v>
      </c>
      <c r="E62" s="661" t="s">
        <v>1165</v>
      </c>
      <c r="F62" s="664"/>
      <c r="G62" s="664"/>
      <c r="H62" s="677">
        <v>0</v>
      </c>
      <c r="I62" s="664">
        <v>2</v>
      </c>
      <c r="J62" s="664">
        <v>239.4</v>
      </c>
      <c r="K62" s="677">
        <v>1</v>
      </c>
      <c r="L62" s="664">
        <v>2</v>
      </c>
      <c r="M62" s="665">
        <v>239.4</v>
      </c>
    </row>
    <row r="63" spans="1:13" ht="14.4" customHeight="1" x14ac:dyDescent="0.3">
      <c r="A63" s="660" t="s">
        <v>943</v>
      </c>
      <c r="B63" s="661" t="s">
        <v>917</v>
      </c>
      <c r="C63" s="661" t="s">
        <v>1188</v>
      </c>
      <c r="D63" s="661" t="s">
        <v>1189</v>
      </c>
      <c r="E63" s="661" t="s">
        <v>1190</v>
      </c>
      <c r="F63" s="664"/>
      <c r="G63" s="664"/>
      <c r="H63" s="677"/>
      <c r="I63" s="664">
        <v>4</v>
      </c>
      <c r="J63" s="664">
        <v>0</v>
      </c>
      <c r="K63" s="677"/>
      <c r="L63" s="664">
        <v>4</v>
      </c>
      <c r="M63" s="665">
        <v>0</v>
      </c>
    </row>
    <row r="64" spans="1:13" ht="14.4" customHeight="1" x14ac:dyDescent="0.3">
      <c r="A64" s="660" t="s">
        <v>950</v>
      </c>
      <c r="B64" s="661" t="s">
        <v>1438</v>
      </c>
      <c r="C64" s="661" t="s">
        <v>1381</v>
      </c>
      <c r="D64" s="661" t="s">
        <v>1382</v>
      </c>
      <c r="E64" s="661" t="s">
        <v>1383</v>
      </c>
      <c r="F64" s="664"/>
      <c r="G64" s="664"/>
      <c r="H64" s="677">
        <v>0</v>
      </c>
      <c r="I64" s="664">
        <v>2</v>
      </c>
      <c r="J64" s="664">
        <v>61.66</v>
      </c>
      <c r="K64" s="677">
        <v>1</v>
      </c>
      <c r="L64" s="664">
        <v>2</v>
      </c>
      <c r="M64" s="665">
        <v>61.66</v>
      </c>
    </row>
    <row r="65" spans="1:13" ht="14.4" customHeight="1" x14ac:dyDescent="0.3">
      <c r="A65" s="660" t="s">
        <v>950</v>
      </c>
      <c r="B65" s="661" t="s">
        <v>1428</v>
      </c>
      <c r="C65" s="661" t="s">
        <v>1384</v>
      </c>
      <c r="D65" s="661" t="s">
        <v>1385</v>
      </c>
      <c r="E65" s="661" t="s">
        <v>1386</v>
      </c>
      <c r="F65" s="664"/>
      <c r="G65" s="664"/>
      <c r="H65" s="677">
        <v>0</v>
      </c>
      <c r="I65" s="664">
        <v>2</v>
      </c>
      <c r="J65" s="664">
        <v>35.74</v>
      </c>
      <c r="K65" s="677">
        <v>1</v>
      </c>
      <c r="L65" s="664">
        <v>2</v>
      </c>
      <c r="M65" s="665">
        <v>35.74</v>
      </c>
    </row>
    <row r="66" spans="1:13" ht="14.4" customHeight="1" x14ac:dyDescent="0.3">
      <c r="A66" s="660" t="s">
        <v>950</v>
      </c>
      <c r="B66" s="661" t="s">
        <v>912</v>
      </c>
      <c r="C66" s="661" t="s">
        <v>967</v>
      </c>
      <c r="D66" s="661" t="s">
        <v>968</v>
      </c>
      <c r="E66" s="661" t="s">
        <v>969</v>
      </c>
      <c r="F66" s="664"/>
      <c r="G66" s="664"/>
      <c r="H66" s="677">
        <v>0</v>
      </c>
      <c r="I66" s="664">
        <v>1</v>
      </c>
      <c r="J66" s="664">
        <v>88.51</v>
      </c>
      <c r="K66" s="677">
        <v>1</v>
      </c>
      <c r="L66" s="664">
        <v>1</v>
      </c>
      <c r="M66" s="665">
        <v>88.51</v>
      </c>
    </row>
    <row r="67" spans="1:13" ht="14.4" customHeight="1" x14ac:dyDescent="0.3">
      <c r="A67" s="660" t="s">
        <v>950</v>
      </c>
      <c r="B67" s="661" t="s">
        <v>912</v>
      </c>
      <c r="C67" s="661" t="s">
        <v>970</v>
      </c>
      <c r="D67" s="661" t="s">
        <v>971</v>
      </c>
      <c r="E67" s="661" t="s">
        <v>972</v>
      </c>
      <c r="F67" s="664"/>
      <c r="G67" s="664"/>
      <c r="H67" s="677"/>
      <c r="I67" s="664">
        <v>1</v>
      </c>
      <c r="J67" s="664">
        <v>0</v>
      </c>
      <c r="K67" s="677"/>
      <c r="L67" s="664">
        <v>1</v>
      </c>
      <c r="M67" s="665">
        <v>0</v>
      </c>
    </row>
    <row r="68" spans="1:13" ht="14.4" customHeight="1" x14ac:dyDescent="0.3">
      <c r="A68" s="660" t="s">
        <v>950</v>
      </c>
      <c r="B68" s="661" t="s">
        <v>912</v>
      </c>
      <c r="C68" s="661" t="s">
        <v>1003</v>
      </c>
      <c r="D68" s="661" t="s">
        <v>971</v>
      </c>
      <c r="E68" s="661" t="s">
        <v>1004</v>
      </c>
      <c r="F68" s="664"/>
      <c r="G68" s="664"/>
      <c r="H68" s="677">
        <v>0</v>
      </c>
      <c r="I68" s="664">
        <v>1</v>
      </c>
      <c r="J68" s="664">
        <v>108.26</v>
      </c>
      <c r="K68" s="677">
        <v>1</v>
      </c>
      <c r="L68" s="664">
        <v>1</v>
      </c>
      <c r="M68" s="665">
        <v>108.26</v>
      </c>
    </row>
    <row r="69" spans="1:13" ht="14.4" customHeight="1" x14ac:dyDescent="0.3">
      <c r="A69" s="660" t="s">
        <v>950</v>
      </c>
      <c r="B69" s="661" t="s">
        <v>912</v>
      </c>
      <c r="C69" s="661" t="s">
        <v>1104</v>
      </c>
      <c r="D69" s="661" t="s">
        <v>1105</v>
      </c>
      <c r="E69" s="661" t="s">
        <v>980</v>
      </c>
      <c r="F69" s="664">
        <v>1</v>
      </c>
      <c r="G69" s="664">
        <v>79.03</v>
      </c>
      <c r="H69" s="677">
        <v>1</v>
      </c>
      <c r="I69" s="664"/>
      <c r="J69" s="664"/>
      <c r="K69" s="677">
        <v>0</v>
      </c>
      <c r="L69" s="664">
        <v>1</v>
      </c>
      <c r="M69" s="665">
        <v>79.03</v>
      </c>
    </row>
    <row r="70" spans="1:13" ht="14.4" customHeight="1" x14ac:dyDescent="0.3">
      <c r="A70" s="660" t="s">
        <v>950</v>
      </c>
      <c r="B70" s="661" t="s">
        <v>912</v>
      </c>
      <c r="C70" s="661" t="s">
        <v>712</v>
      </c>
      <c r="D70" s="661" t="s">
        <v>713</v>
      </c>
      <c r="E70" s="661" t="s">
        <v>714</v>
      </c>
      <c r="F70" s="664"/>
      <c r="G70" s="664"/>
      <c r="H70" s="677">
        <v>0</v>
      </c>
      <c r="I70" s="664">
        <v>3</v>
      </c>
      <c r="J70" s="664">
        <v>296.34000000000003</v>
      </c>
      <c r="K70" s="677">
        <v>1</v>
      </c>
      <c r="L70" s="664">
        <v>3</v>
      </c>
      <c r="M70" s="665">
        <v>296.34000000000003</v>
      </c>
    </row>
    <row r="71" spans="1:13" ht="14.4" customHeight="1" x14ac:dyDescent="0.3">
      <c r="A71" s="660" t="s">
        <v>950</v>
      </c>
      <c r="B71" s="661" t="s">
        <v>912</v>
      </c>
      <c r="C71" s="661" t="s">
        <v>954</v>
      </c>
      <c r="D71" s="661" t="s">
        <v>713</v>
      </c>
      <c r="E71" s="661" t="s">
        <v>714</v>
      </c>
      <c r="F71" s="664"/>
      <c r="G71" s="664"/>
      <c r="H71" s="677">
        <v>0</v>
      </c>
      <c r="I71" s="664">
        <v>2</v>
      </c>
      <c r="J71" s="664">
        <v>207.48</v>
      </c>
      <c r="K71" s="677">
        <v>1</v>
      </c>
      <c r="L71" s="664">
        <v>2</v>
      </c>
      <c r="M71" s="665">
        <v>207.48</v>
      </c>
    </row>
    <row r="72" spans="1:13" ht="14.4" customHeight="1" x14ac:dyDescent="0.3">
      <c r="A72" s="660" t="s">
        <v>950</v>
      </c>
      <c r="B72" s="661" t="s">
        <v>912</v>
      </c>
      <c r="C72" s="661" t="s">
        <v>973</v>
      </c>
      <c r="D72" s="661" t="s">
        <v>974</v>
      </c>
      <c r="E72" s="661" t="s">
        <v>975</v>
      </c>
      <c r="F72" s="664"/>
      <c r="G72" s="664"/>
      <c r="H72" s="677">
        <v>0</v>
      </c>
      <c r="I72" s="664">
        <v>1</v>
      </c>
      <c r="J72" s="664">
        <v>62.24</v>
      </c>
      <c r="K72" s="677">
        <v>1</v>
      </c>
      <c r="L72" s="664">
        <v>1</v>
      </c>
      <c r="M72" s="665">
        <v>62.24</v>
      </c>
    </row>
    <row r="73" spans="1:13" ht="14.4" customHeight="1" x14ac:dyDescent="0.3">
      <c r="A73" s="660" t="s">
        <v>950</v>
      </c>
      <c r="B73" s="661" t="s">
        <v>912</v>
      </c>
      <c r="C73" s="661" t="s">
        <v>955</v>
      </c>
      <c r="D73" s="661" t="s">
        <v>956</v>
      </c>
      <c r="E73" s="661" t="s">
        <v>957</v>
      </c>
      <c r="F73" s="664"/>
      <c r="G73" s="664"/>
      <c r="H73" s="677">
        <v>0</v>
      </c>
      <c r="I73" s="664">
        <v>23</v>
      </c>
      <c r="J73" s="664">
        <v>2803.7699999999995</v>
      </c>
      <c r="K73" s="677">
        <v>1</v>
      </c>
      <c r="L73" s="664">
        <v>23</v>
      </c>
      <c r="M73" s="665">
        <v>2803.7699999999995</v>
      </c>
    </row>
    <row r="74" spans="1:13" ht="14.4" customHeight="1" x14ac:dyDescent="0.3">
      <c r="A74" s="660" t="s">
        <v>950</v>
      </c>
      <c r="B74" s="661" t="s">
        <v>912</v>
      </c>
      <c r="C74" s="661" t="s">
        <v>1109</v>
      </c>
      <c r="D74" s="661" t="s">
        <v>710</v>
      </c>
      <c r="E74" s="661" t="s">
        <v>1110</v>
      </c>
      <c r="F74" s="664"/>
      <c r="G74" s="664"/>
      <c r="H74" s="677">
        <v>0</v>
      </c>
      <c r="I74" s="664">
        <v>1</v>
      </c>
      <c r="J74" s="664">
        <v>46.07</v>
      </c>
      <c r="K74" s="677">
        <v>1</v>
      </c>
      <c r="L74" s="664">
        <v>1</v>
      </c>
      <c r="M74" s="665">
        <v>46.07</v>
      </c>
    </row>
    <row r="75" spans="1:13" ht="14.4" customHeight="1" x14ac:dyDescent="0.3">
      <c r="A75" s="660" t="s">
        <v>950</v>
      </c>
      <c r="B75" s="661" t="s">
        <v>912</v>
      </c>
      <c r="C75" s="661" t="s">
        <v>691</v>
      </c>
      <c r="D75" s="661" t="s">
        <v>692</v>
      </c>
      <c r="E75" s="661" t="s">
        <v>913</v>
      </c>
      <c r="F75" s="664"/>
      <c r="G75" s="664"/>
      <c r="H75" s="677">
        <v>0</v>
      </c>
      <c r="I75" s="664">
        <v>17</v>
      </c>
      <c r="J75" s="664">
        <v>1363.3099999999997</v>
      </c>
      <c r="K75" s="677">
        <v>1</v>
      </c>
      <c r="L75" s="664">
        <v>17</v>
      </c>
      <c r="M75" s="665">
        <v>1363.3099999999997</v>
      </c>
    </row>
    <row r="76" spans="1:13" ht="14.4" customHeight="1" x14ac:dyDescent="0.3">
      <c r="A76" s="660" t="s">
        <v>950</v>
      </c>
      <c r="B76" s="661" t="s">
        <v>912</v>
      </c>
      <c r="C76" s="661" t="s">
        <v>702</v>
      </c>
      <c r="D76" s="661" t="s">
        <v>914</v>
      </c>
      <c r="E76" s="661" t="s">
        <v>915</v>
      </c>
      <c r="F76" s="664"/>
      <c r="G76" s="664"/>
      <c r="H76" s="677">
        <v>0</v>
      </c>
      <c r="I76" s="664">
        <v>1</v>
      </c>
      <c r="J76" s="664">
        <v>48.37</v>
      </c>
      <c r="K76" s="677">
        <v>1</v>
      </c>
      <c r="L76" s="664">
        <v>1</v>
      </c>
      <c r="M76" s="665">
        <v>48.37</v>
      </c>
    </row>
    <row r="77" spans="1:13" ht="14.4" customHeight="1" x14ac:dyDescent="0.3">
      <c r="A77" s="660" t="s">
        <v>950</v>
      </c>
      <c r="B77" s="661" t="s">
        <v>912</v>
      </c>
      <c r="C77" s="661" t="s">
        <v>976</v>
      </c>
      <c r="D77" s="661" t="s">
        <v>977</v>
      </c>
      <c r="E77" s="661" t="s">
        <v>957</v>
      </c>
      <c r="F77" s="664"/>
      <c r="G77" s="664"/>
      <c r="H77" s="677">
        <v>0</v>
      </c>
      <c r="I77" s="664">
        <v>5</v>
      </c>
      <c r="J77" s="664">
        <v>622.44999999999993</v>
      </c>
      <c r="K77" s="677">
        <v>1</v>
      </c>
      <c r="L77" s="664">
        <v>5</v>
      </c>
      <c r="M77" s="665">
        <v>622.44999999999993</v>
      </c>
    </row>
    <row r="78" spans="1:13" ht="14.4" customHeight="1" x14ac:dyDescent="0.3">
      <c r="A78" s="660" t="s">
        <v>950</v>
      </c>
      <c r="B78" s="661" t="s">
        <v>912</v>
      </c>
      <c r="C78" s="661" t="s">
        <v>978</v>
      </c>
      <c r="D78" s="661" t="s">
        <v>979</v>
      </c>
      <c r="E78" s="661" t="s">
        <v>980</v>
      </c>
      <c r="F78" s="664">
        <v>5</v>
      </c>
      <c r="G78" s="664">
        <v>407.03</v>
      </c>
      <c r="H78" s="677">
        <v>1</v>
      </c>
      <c r="I78" s="664"/>
      <c r="J78" s="664"/>
      <c r="K78" s="677">
        <v>0</v>
      </c>
      <c r="L78" s="664">
        <v>5</v>
      </c>
      <c r="M78" s="665">
        <v>407.03</v>
      </c>
    </row>
    <row r="79" spans="1:13" ht="14.4" customHeight="1" x14ac:dyDescent="0.3">
      <c r="A79" s="660" t="s">
        <v>950</v>
      </c>
      <c r="B79" s="661" t="s">
        <v>912</v>
      </c>
      <c r="C79" s="661" t="s">
        <v>1107</v>
      </c>
      <c r="D79" s="661" t="s">
        <v>1008</v>
      </c>
      <c r="E79" s="661" t="s">
        <v>1108</v>
      </c>
      <c r="F79" s="664"/>
      <c r="G79" s="664"/>
      <c r="H79" s="677">
        <v>0</v>
      </c>
      <c r="I79" s="664">
        <v>1</v>
      </c>
      <c r="J79" s="664">
        <v>59.27</v>
      </c>
      <c r="K79" s="677">
        <v>1</v>
      </c>
      <c r="L79" s="664">
        <v>1</v>
      </c>
      <c r="M79" s="665">
        <v>59.27</v>
      </c>
    </row>
    <row r="80" spans="1:13" ht="14.4" customHeight="1" x14ac:dyDescent="0.3">
      <c r="A80" s="660" t="s">
        <v>944</v>
      </c>
      <c r="B80" s="661" t="s">
        <v>1439</v>
      </c>
      <c r="C80" s="661" t="s">
        <v>1208</v>
      </c>
      <c r="D80" s="661" t="s">
        <v>1209</v>
      </c>
      <c r="E80" s="661" t="s">
        <v>1210</v>
      </c>
      <c r="F80" s="664">
        <v>2</v>
      </c>
      <c r="G80" s="664">
        <v>96.84</v>
      </c>
      <c r="H80" s="677">
        <v>1</v>
      </c>
      <c r="I80" s="664"/>
      <c r="J80" s="664"/>
      <c r="K80" s="677">
        <v>0</v>
      </c>
      <c r="L80" s="664">
        <v>2</v>
      </c>
      <c r="M80" s="665">
        <v>96.84</v>
      </c>
    </row>
    <row r="81" spans="1:13" ht="14.4" customHeight="1" x14ac:dyDescent="0.3">
      <c r="A81" s="660" t="s">
        <v>945</v>
      </c>
      <c r="B81" s="661" t="s">
        <v>1440</v>
      </c>
      <c r="C81" s="661" t="s">
        <v>1226</v>
      </c>
      <c r="D81" s="661" t="s">
        <v>1227</v>
      </c>
      <c r="E81" s="661" t="s">
        <v>1228</v>
      </c>
      <c r="F81" s="664"/>
      <c r="G81" s="664"/>
      <c r="H81" s="677"/>
      <c r="I81" s="664">
        <v>1</v>
      </c>
      <c r="J81" s="664">
        <v>0</v>
      </c>
      <c r="K81" s="677"/>
      <c r="L81" s="664">
        <v>1</v>
      </c>
      <c r="M81" s="665">
        <v>0</v>
      </c>
    </row>
    <row r="82" spans="1:13" ht="14.4" customHeight="1" x14ac:dyDescent="0.3">
      <c r="A82" s="660" t="s">
        <v>945</v>
      </c>
      <c r="B82" s="661" t="s">
        <v>1441</v>
      </c>
      <c r="C82" s="661" t="s">
        <v>1238</v>
      </c>
      <c r="D82" s="661" t="s">
        <v>1239</v>
      </c>
      <c r="E82" s="661" t="s">
        <v>1240</v>
      </c>
      <c r="F82" s="664">
        <v>1</v>
      </c>
      <c r="G82" s="664">
        <v>210.66</v>
      </c>
      <c r="H82" s="677">
        <v>1</v>
      </c>
      <c r="I82" s="664"/>
      <c r="J82" s="664"/>
      <c r="K82" s="677">
        <v>0</v>
      </c>
      <c r="L82" s="664">
        <v>1</v>
      </c>
      <c r="M82" s="665">
        <v>210.66</v>
      </c>
    </row>
    <row r="83" spans="1:13" ht="14.4" customHeight="1" x14ac:dyDescent="0.3">
      <c r="A83" s="660" t="s">
        <v>945</v>
      </c>
      <c r="B83" s="661" t="s">
        <v>1441</v>
      </c>
      <c r="C83" s="661" t="s">
        <v>1241</v>
      </c>
      <c r="D83" s="661" t="s">
        <v>1242</v>
      </c>
      <c r="E83" s="661" t="s">
        <v>1137</v>
      </c>
      <c r="F83" s="664">
        <v>2</v>
      </c>
      <c r="G83" s="664">
        <v>70.22</v>
      </c>
      <c r="H83" s="677">
        <v>1</v>
      </c>
      <c r="I83" s="664"/>
      <c r="J83" s="664"/>
      <c r="K83" s="677">
        <v>0</v>
      </c>
      <c r="L83" s="664">
        <v>2</v>
      </c>
      <c r="M83" s="665">
        <v>70.22</v>
      </c>
    </row>
    <row r="84" spans="1:13" ht="14.4" customHeight="1" x14ac:dyDescent="0.3">
      <c r="A84" s="660" t="s">
        <v>945</v>
      </c>
      <c r="B84" s="661" t="s">
        <v>1427</v>
      </c>
      <c r="C84" s="661" t="s">
        <v>1292</v>
      </c>
      <c r="D84" s="661" t="s">
        <v>1140</v>
      </c>
      <c r="E84" s="661" t="s">
        <v>1202</v>
      </c>
      <c r="F84" s="664"/>
      <c r="G84" s="664"/>
      <c r="H84" s="677">
        <v>0</v>
      </c>
      <c r="I84" s="664">
        <v>1</v>
      </c>
      <c r="J84" s="664">
        <v>291.82</v>
      </c>
      <c r="K84" s="677">
        <v>1</v>
      </c>
      <c r="L84" s="664">
        <v>1</v>
      </c>
      <c r="M84" s="665">
        <v>291.82</v>
      </c>
    </row>
    <row r="85" spans="1:13" ht="14.4" customHeight="1" x14ac:dyDescent="0.3">
      <c r="A85" s="660" t="s">
        <v>945</v>
      </c>
      <c r="B85" s="661" t="s">
        <v>912</v>
      </c>
      <c r="C85" s="661" t="s">
        <v>1100</v>
      </c>
      <c r="D85" s="661" t="s">
        <v>998</v>
      </c>
      <c r="E85" s="661" t="s">
        <v>1101</v>
      </c>
      <c r="F85" s="664"/>
      <c r="G85" s="664"/>
      <c r="H85" s="677"/>
      <c r="I85" s="664">
        <v>2</v>
      </c>
      <c r="J85" s="664">
        <v>0</v>
      </c>
      <c r="K85" s="677"/>
      <c r="L85" s="664">
        <v>2</v>
      </c>
      <c r="M85" s="665">
        <v>0</v>
      </c>
    </row>
    <row r="86" spans="1:13" ht="14.4" customHeight="1" x14ac:dyDescent="0.3">
      <c r="A86" s="660" t="s">
        <v>945</v>
      </c>
      <c r="B86" s="661" t="s">
        <v>912</v>
      </c>
      <c r="C86" s="661" t="s">
        <v>997</v>
      </c>
      <c r="D86" s="661" t="s">
        <v>998</v>
      </c>
      <c r="E86" s="661" t="s">
        <v>999</v>
      </c>
      <c r="F86" s="664"/>
      <c r="G86" s="664"/>
      <c r="H86" s="677">
        <v>0</v>
      </c>
      <c r="I86" s="664">
        <v>1</v>
      </c>
      <c r="J86" s="664">
        <v>69.55</v>
      </c>
      <c r="K86" s="677">
        <v>1</v>
      </c>
      <c r="L86" s="664">
        <v>1</v>
      </c>
      <c r="M86" s="665">
        <v>69.55</v>
      </c>
    </row>
    <row r="87" spans="1:13" ht="14.4" customHeight="1" x14ac:dyDescent="0.3">
      <c r="A87" s="660" t="s">
        <v>945</v>
      </c>
      <c r="B87" s="661" t="s">
        <v>912</v>
      </c>
      <c r="C87" s="661" t="s">
        <v>1102</v>
      </c>
      <c r="D87" s="661" t="s">
        <v>968</v>
      </c>
      <c r="E87" s="661" t="s">
        <v>1103</v>
      </c>
      <c r="F87" s="664"/>
      <c r="G87" s="664"/>
      <c r="H87" s="677"/>
      <c r="I87" s="664">
        <v>4</v>
      </c>
      <c r="J87" s="664">
        <v>0</v>
      </c>
      <c r="K87" s="677"/>
      <c r="L87" s="664">
        <v>4</v>
      </c>
      <c r="M87" s="665">
        <v>0</v>
      </c>
    </row>
    <row r="88" spans="1:13" ht="14.4" customHeight="1" x14ac:dyDescent="0.3">
      <c r="A88" s="660" t="s">
        <v>945</v>
      </c>
      <c r="B88" s="661" t="s">
        <v>912</v>
      </c>
      <c r="C88" s="661" t="s">
        <v>967</v>
      </c>
      <c r="D88" s="661" t="s">
        <v>968</v>
      </c>
      <c r="E88" s="661" t="s">
        <v>969</v>
      </c>
      <c r="F88" s="664"/>
      <c r="G88" s="664"/>
      <c r="H88" s="677">
        <v>0</v>
      </c>
      <c r="I88" s="664">
        <v>2</v>
      </c>
      <c r="J88" s="664">
        <v>181.46</v>
      </c>
      <c r="K88" s="677">
        <v>1</v>
      </c>
      <c r="L88" s="664">
        <v>2</v>
      </c>
      <c r="M88" s="665">
        <v>181.46</v>
      </c>
    </row>
    <row r="89" spans="1:13" ht="14.4" customHeight="1" x14ac:dyDescent="0.3">
      <c r="A89" s="660" t="s">
        <v>945</v>
      </c>
      <c r="B89" s="661" t="s">
        <v>912</v>
      </c>
      <c r="C89" s="661" t="s">
        <v>1000</v>
      </c>
      <c r="D89" s="661" t="s">
        <v>1001</v>
      </c>
      <c r="E89" s="661" t="s">
        <v>1002</v>
      </c>
      <c r="F89" s="664">
        <v>5</v>
      </c>
      <c r="G89" s="664">
        <v>0</v>
      </c>
      <c r="H89" s="677"/>
      <c r="I89" s="664"/>
      <c r="J89" s="664"/>
      <c r="K89" s="677"/>
      <c r="L89" s="664">
        <v>5</v>
      </c>
      <c r="M89" s="665">
        <v>0</v>
      </c>
    </row>
    <row r="90" spans="1:13" ht="14.4" customHeight="1" x14ac:dyDescent="0.3">
      <c r="A90" s="660" t="s">
        <v>945</v>
      </c>
      <c r="B90" s="661" t="s">
        <v>912</v>
      </c>
      <c r="C90" s="661" t="s">
        <v>1015</v>
      </c>
      <c r="D90" s="661" t="s">
        <v>1001</v>
      </c>
      <c r="E90" s="661" t="s">
        <v>1016</v>
      </c>
      <c r="F90" s="664">
        <v>1</v>
      </c>
      <c r="G90" s="664">
        <v>158.05000000000001</v>
      </c>
      <c r="H90" s="677">
        <v>1</v>
      </c>
      <c r="I90" s="664"/>
      <c r="J90" s="664"/>
      <c r="K90" s="677">
        <v>0</v>
      </c>
      <c r="L90" s="664">
        <v>1</v>
      </c>
      <c r="M90" s="665">
        <v>158.05000000000001</v>
      </c>
    </row>
    <row r="91" spans="1:13" ht="14.4" customHeight="1" x14ac:dyDescent="0.3">
      <c r="A91" s="660" t="s">
        <v>945</v>
      </c>
      <c r="B91" s="661" t="s">
        <v>912</v>
      </c>
      <c r="C91" s="661" t="s">
        <v>970</v>
      </c>
      <c r="D91" s="661" t="s">
        <v>971</v>
      </c>
      <c r="E91" s="661" t="s">
        <v>972</v>
      </c>
      <c r="F91" s="664"/>
      <c r="G91" s="664"/>
      <c r="H91" s="677"/>
      <c r="I91" s="664">
        <v>5</v>
      </c>
      <c r="J91" s="664">
        <v>0</v>
      </c>
      <c r="K91" s="677"/>
      <c r="L91" s="664">
        <v>5</v>
      </c>
      <c r="M91" s="665">
        <v>0</v>
      </c>
    </row>
    <row r="92" spans="1:13" ht="14.4" customHeight="1" x14ac:dyDescent="0.3">
      <c r="A92" s="660" t="s">
        <v>945</v>
      </c>
      <c r="B92" s="661" t="s">
        <v>912</v>
      </c>
      <c r="C92" s="661" t="s">
        <v>1003</v>
      </c>
      <c r="D92" s="661" t="s">
        <v>971</v>
      </c>
      <c r="E92" s="661" t="s">
        <v>1004</v>
      </c>
      <c r="F92" s="664"/>
      <c r="G92" s="664"/>
      <c r="H92" s="677">
        <v>0</v>
      </c>
      <c r="I92" s="664">
        <v>6</v>
      </c>
      <c r="J92" s="664">
        <v>649.56000000000006</v>
      </c>
      <c r="K92" s="677">
        <v>1</v>
      </c>
      <c r="L92" s="664">
        <v>6</v>
      </c>
      <c r="M92" s="665">
        <v>649.56000000000006</v>
      </c>
    </row>
    <row r="93" spans="1:13" ht="14.4" customHeight="1" x14ac:dyDescent="0.3">
      <c r="A93" s="660" t="s">
        <v>945</v>
      </c>
      <c r="B93" s="661" t="s">
        <v>912</v>
      </c>
      <c r="C93" s="661" t="s">
        <v>1104</v>
      </c>
      <c r="D93" s="661" t="s">
        <v>1105</v>
      </c>
      <c r="E93" s="661" t="s">
        <v>980</v>
      </c>
      <c r="F93" s="664">
        <v>18</v>
      </c>
      <c r="G93" s="664">
        <v>1481.9399999999998</v>
      </c>
      <c r="H93" s="677">
        <v>1</v>
      </c>
      <c r="I93" s="664"/>
      <c r="J93" s="664"/>
      <c r="K93" s="677">
        <v>0</v>
      </c>
      <c r="L93" s="664">
        <v>18</v>
      </c>
      <c r="M93" s="665">
        <v>1481.9399999999998</v>
      </c>
    </row>
    <row r="94" spans="1:13" ht="14.4" customHeight="1" x14ac:dyDescent="0.3">
      <c r="A94" s="660" t="s">
        <v>945</v>
      </c>
      <c r="B94" s="661" t="s">
        <v>912</v>
      </c>
      <c r="C94" s="661" t="s">
        <v>712</v>
      </c>
      <c r="D94" s="661" t="s">
        <v>713</v>
      </c>
      <c r="E94" s="661" t="s">
        <v>714</v>
      </c>
      <c r="F94" s="664"/>
      <c r="G94" s="664"/>
      <c r="H94" s="677">
        <v>0</v>
      </c>
      <c r="I94" s="664">
        <v>18</v>
      </c>
      <c r="J94" s="664">
        <v>1787.9599999999998</v>
      </c>
      <c r="K94" s="677">
        <v>1</v>
      </c>
      <c r="L94" s="664">
        <v>18</v>
      </c>
      <c r="M94" s="665">
        <v>1787.9599999999998</v>
      </c>
    </row>
    <row r="95" spans="1:13" ht="14.4" customHeight="1" x14ac:dyDescent="0.3">
      <c r="A95" s="660" t="s">
        <v>945</v>
      </c>
      <c r="B95" s="661" t="s">
        <v>912</v>
      </c>
      <c r="C95" s="661" t="s">
        <v>1007</v>
      </c>
      <c r="D95" s="661" t="s">
        <v>1008</v>
      </c>
      <c r="E95" s="661" t="s">
        <v>1009</v>
      </c>
      <c r="F95" s="664"/>
      <c r="G95" s="664"/>
      <c r="H95" s="677">
        <v>0</v>
      </c>
      <c r="I95" s="664">
        <v>3</v>
      </c>
      <c r="J95" s="664">
        <v>186.72</v>
      </c>
      <c r="K95" s="677">
        <v>1</v>
      </c>
      <c r="L95" s="664">
        <v>3</v>
      </c>
      <c r="M95" s="665">
        <v>186.72</v>
      </c>
    </row>
    <row r="96" spans="1:13" ht="14.4" customHeight="1" x14ac:dyDescent="0.3">
      <c r="A96" s="660" t="s">
        <v>945</v>
      </c>
      <c r="B96" s="661" t="s">
        <v>912</v>
      </c>
      <c r="C96" s="661" t="s">
        <v>954</v>
      </c>
      <c r="D96" s="661" t="s">
        <v>713</v>
      </c>
      <c r="E96" s="661" t="s">
        <v>714</v>
      </c>
      <c r="F96" s="664"/>
      <c r="G96" s="664"/>
      <c r="H96" s="677">
        <v>0</v>
      </c>
      <c r="I96" s="664">
        <v>20</v>
      </c>
      <c r="J96" s="664">
        <v>2074.7999999999997</v>
      </c>
      <c r="K96" s="677">
        <v>1</v>
      </c>
      <c r="L96" s="664">
        <v>20</v>
      </c>
      <c r="M96" s="665">
        <v>2074.7999999999997</v>
      </c>
    </row>
    <row r="97" spans="1:13" ht="14.4" customHeight="1" x14ac:dyDescent="0.3">
      <c r="A97" s="660" t="s">
        <v>945</v>
      </c>
      <c r="B97" s="661" t="s">
        <v>912</v>
      </c>
      <c r="C97" s="661" t="s">
        <v>973</v>
      </c>
      <c r="D97" s="661" t="s">
        <v>974</v>
      </c>
      <c r="E97" s="661" t="s">
        <v>975</v>
      </c>
      <c r="F97" s="664"/>
      <c r="G97" s="664"/>
      <c r="H97" s="677">
        <v>0</v>
      </c>
      <c r="I97" s="664">
        <v>3</v>
      </c>
      <c r="J97" s="664">
        <v>183.75</v>
      </c>
      <c r="K97" s="677">
        <v>1</v>
      </c>
      <c r="L97" s="664">
        <v>3</v>
      </c>
      <c r="M97" s="665">
        <v>183.75</v>
      </c>
    </row>
    <row r="98" spans="1:13" ht="14.4" customHeight="1" x14ac:dyDescent="0.3">
      <c r="A98" s="660" t="s">
        <v>945</v>
      </c>
      <c r="B98" s="661" t="s">
        <v>912</v>
      </c>
      <c r="C98" s="661" t="s">
        <v>1010</v>
      </c>
      <c r="D98" s="661" t="s">
        <v>1011</v>
      </c>
      <c r="E98" s="661" t="s">
        <v>1012</v>
      </c>
      <c r="F98" s="664">
        <v>2</v>
      </c>
      <c r="G98" s="664">
        <v>202.51999999999998</v>
      </c>
      <c r="H98" s="677">
        <v>1</v>
      </c>
      <c r="I98" s="664"/>
      <c r="J98" s="664"/>
      <c r="K98" s="677">
        <v>0</v>
      </c>
      <c r="L98" s="664">
        <v>2</v>
      </c>
      <c r="M98" s="665">
        <v>202.51999999999998</v>
      </c>
    </row>
    <row r="99" spans="1:13" ht="14.4" customHeight="1" x14ac:dyDescent="0.3">
      <c r="A99" s="660" t="s">
        <v>945</v>
      </c>
      <c r="B99" s="661" t="s">
        <v>912</v>
      </c>
      <c r="C99" s="661" t="s">
        <v>955</v>
      </c>
      <c r="D99" s="661" t="s">
        <v>956</v>
      </c>
      <c r="E99" s="661" t="s">
        <v>957</v>
      </c>
      <c r="F99" s="664"/>
      <c r="G99" s="664"/>
      <c r="H99" s="677">
        <v>0</v>
      </c>
      <c r="I99" s="664">
        <v>88</v>
      </c>
      <c r="J99" s="664">
        <v>10859.919999999998</v>
      </c>
      <c r="K99" s="677">
        <v>1</v>
      </c>
      <c r="L99" s="664">
        <v>88</v>
      </c>
      <c r="M99" s="665">
        <v>10859.919999999998</v>
      </c>
    </row>
    <row r="100" spans="1:13" ht="14.4" customHeight="1" x14ac:dyDescent="0.3">
      <c r="A100" s="660" t="s">
        <v>945</v>
      </c>
      <c r="B100" s="661" t="s">
        <v>912</v>
      </c>
      <c r="C100" s="661" t="s">
        <v>1109</v>
      </c>
      <c r="D100" s="661" t="s">
        <v>710</v>
      </c>
      <c r="E100" s="661" t="s">
        <v>1110</v>
      </c>
      <c r="F100" s="664"/>
      <c r="G100" s="664"/>
      <c r="H100" s="677">
        <v>0</v>
      </c>
      <c r="I100" s="664">
        <v>2</v>
      </c>
      <c r="J100" s="664">
        <v>96.74</v>
      </c>
      <c r="K100" s="677">
        <v>1</v>
      </c>
      <c r="L100" s="664">
        <v>2</v>
      </c>
      <c r="M100" s="665">
        <v>96.74</v>
      </c>
    </row>
    <row r="101" spans="1:13" ht="14.4" customHeight="1" x14ac:dyDescent="0.3">
      <c r="A101" s="660" t="s">
        <v>945</v>
      </c>
      <c r="B101" s="661" t="s">
        <v>912</v>
      </c>
      <c r="C101" s="661" t="s">
        <v>691</v>
      </c>
      <c r="D101" s="661" t="s">
        <v>692</v>
      </c>
      <c r="E101" s="661" t="s">
        <v>913</v>
      </c>
      <c r="F101" s="664"/>
      <c r="G101" s="664"/>
      <c r="H101" s="677">
        <v>0</v>
      </c>
      <c r="I101" s="664">
        <v>100</v>
      </c>
      <c r="J101" s="664">
        <v>8215.84</v>
      </c>
      <c r="K101" s="677">
        <v>1</v>
      </c>
      <c r="L101" s="664">
        <v>100</v>
      </c>
      <c r="M101" s="665">
        <v>8215.84</v>
      </c>
    </row>
    <row r="102" spans="1:13" ht="14.4" customHeight="1" x14ac:dyDescent="0.3">
      <c r="A102" s="660" t="s">
        <v>945</v>
      </c>
      <c r="B102" s="661" t="s">
        <v>912</v>
      </c>
      <c r="C102" s="661" t="s">
        <v>702</v>
      </c>
      <c r="D102" s="661" t="s">
        <v>914</v>
      </c>
      <c r="E102" s="661" t="s">
        <v>915</v>
      </c>
      <c r="F102" s="664"/>
      <c r="G102" s="664"/>
      <c r="H102" s="677">
        <v>0</v>
      </c>
      <c r="I102" s="664">
        <v>3</v>
      </c>
      <c r="J102" s="664">
        <v>145.10999999999999</v>
      </c>
      <c r="K102" s="677">
        <v>1</v>
      </c>
      <c r="L102" s="664">
        <v>3</v>
      </c>
      <c r="M102" s="665">
        <v>145.10999999999999</v>
      </c>
    </row>
    <row r="103" spans="1:13" ht="14.4" customHeight="1" x14ac:dyDescent="0.3">
      <c r="A103" s="660" t="s">
        <v>945</v>
      </c>
      <c r="B103" s="661" t="s">
        <v>912</v>
      </c>
      <c r="C103" s="661" t="s">
        <v>976</v>
      </c>
      <c r="D103" s="661" t="s">
        <v>977</v>
      </c>
      <c r="E103" s="661" t="s">
        <v>957</v>
      </c>
      <c r="F103" s="664"/>
      <c r="G103" s="664"/>
      <c r="H103" s="677">
        <v>0</v>
      </c>
      <c r="I103" s="664">
        <v>20</v>
      </c>
      <c r="J103" s="664">
        <v>2454.1</v>
      </c>
      <c r="K103" s="677">
        <v>1</v>
      </c>
      <c r="L103" s="664">
        <v>20</v>
      </c>
      <c r="M103" s="665">
        <v>2454.1</v>
      </c>
    </row>
    <row r="104" spans="1:13" ht="14.4" customHeight="1" x14ac:dyDescent="0.3">
      <c r="A104" s="660" t="s">
        <v>945</v>
      </c>
      <c r="B104" s="661" t="s">
        <v>912</v>
      </c>
      <c r="C104" s="661" t="s">
        <v>978</v>
      </c>
      <c r="D104" s="661" t="s">
        <v>979</v>
      </c>
      <c r="E104" s="661" t="s">
        <v>980</v>
      </c>
      <c r="F104" s="664">
        <v>12</v>
      </c>
      <c r="G104" s="664">
        <v>984</v>
      </c>
      <c r="H104" s="677">
        <v>1</v>
      </c>
      <c r="I104" s="664"/>
      <c r="J104" s="664"/>
      <c r="K104" s="677">
        <v>0</v>
      </c>
      <c r="L104" s="664">
        <v>12</v>
      </c>
      <c r="M104" s="665">
        <v>984</v>
      </c>
    </row>
    <row r="105" spans="1:13" ht="14.4" customHeight="1" x14ac:dyDescent="0.3">
      <c r="A105" s="660" t="s">
        <v>945</v>
      </c>
      <c r="B105" s="661" t="s">
        <v>1439</v>
      </c>
      <c r="C105" s="661" t="s">
        <v>1208</v>
      </c>
      <c r="D105" s="661" t="s">
        <v>1209</v>
      </c>
      <c r="E105" s="661" t="s">
        <v>1210</v>
      </c>
      <c r="F105" s="664">
        <v>2</v>
      </c>
      <c r="G105" s="664">
        <v>96.84</v>
      </c>
      <c r="H105" s="677">
        <v>1</v>
      </c>
      <c r="I105" s="664"/>
      <c r="J105" s="664"/>
      <c r="K105" s="677">
        <v>0</v>
      </c>
      <c r="L105" s="664">
        <v>2</v>
      </c>
      <c r="M105" s="665">
        <v>96.84</v>
      </c>
    </row>
    <row r="106" spans="1:13" ht="14.4" customHeight="1" x14ac:dyDescent="0.3">
      <c r="A106" s="660" t="s">
        <v>945</v>
      </c>
      <c r="B106" s="661" t="s">
        <v>1442</v>
      </c>
      <c r="C106" s="661" t="s">
        <v>1244</v>
      </c>
      <c r="D106" s="661" t="s">
        <v>1245</v>
      </c>
      <c r="E106" s="661" t="s">
        <v>1062</v>
      </c>
      <c r="F106" s="664"/>
      <c r="G106" s="664"/>
      <c r="H106" s="677">
        <v>0</v>
      </c>
      <c r="I106" s="664">
        <v>1</v>
      </c>
      <c r="J106" s="664">
        <v>113.66</v>
      </c>
      <c r="K106" s="677">
        <v>1</v>
      </c>
      <c r="L106" s="664">
        <v>1</v>
      </c>
      <c r="M106" s="665">
        <v>113.66</v>
      </c>
    </row>
    <row r="107" spans="1:13" ht="14.4" customHeight="1" x14ac:dyDescent="0.3">
      <c r="A107" s="660" t="s">
        <v>945</v>
      </c>
      <c r="B107" s="661" t="s">
        <v>1443</v>
      </c>
      <c r="C107" s="661" t="s">
        <v>1310</v>
      </c>
      <c r="D107" s="661" t="s">
        <v>1311</v>
      </c>
      <c r="E107" s="661" t="s">
        <v>1312</v>
      </c>
      <c r="F107" s="664"/>
      <c r="G107" s="664"/>
      <c r="H107" s="677">
        <v>0</v>
      </c>
      <c r="I107" s="664">
        <v>3</v>
      </c>
      <c r="J107" s="664">
        <v>401.82</v>
      </c>
      <c r="K107" s="677">
        <v>1</v>
      </c>
      <c r="L107" s="664">
        <v>3</v>
      </c>
      <c r="M107" s="665">
        <v>401.82</v>
      </c>
    </row>
    <row r="108" spans="1:13" ht="14.4" customHeight="1" x14ac:dyDescent="0.3">
      <c r="A108" s="660" t="s">
        <v>947</v>
      </c>
      <c r="B108" s="661" t="s">
        <v>912</v>
      </c>
      <c r="C108" s="661" t="s">
        <v>1102</v>
      </c>
      <c r="D108" s="661" t="s">
        <v>968</v>
      </c>
      <c r="E108" s="661" t="s">
        <v>1103</v>
      </c>
      <c r="F108" s="664"/>
      <c r="G108" s="664"/>
      <c r="H108" s="677"/>
      <c r="I108" s="664">
        <v>1</v>
      </c>
      <c r="J108" s="664">
        <v>0</v>
      </c>
      <c r="K108" s="677"/>
      <c r="L108" s="664">
        <v>1</v>
      </c>
      <c r="M108" s="665">
        <v>0</v>
      </c>
    </row>
    <row r="109" spans="1:13" ht="14.4" customHeight="1" x14ac:dyDescent="0.3">
      <c r="A109" s="660" t="s">
        <v>947</v>
      </c>
      <c r="B109" s="661" t="s">
        <v>912</v>
      </c>
      <c r="C109" s="661" t="s">
        <v>712</v>
      </c>
      <c r="D109" s="661" t="s">
        <v>713</v>
      </c>
      <c r="E109" s="661" t="s">
        <v>714</v>
      </c>
      <c r="F109" s="664"/>
      <c r="G109" s="664"/>
      <c r="H109" s="677">
        <v>0</v>
      </c>
      <c r="I109" s="664">
        <v>1</v>
      </c>
      <c r="J109" s="664">
        <v>103.74</v>
      </c>
      <c r="K109" s="677">
        <v>1</v>
      </c>
      <c r="L109" s="664">
        <v>1</v>
      </c>
      <c r="M109" s="665">
        <v>103.74</v>
      </c>
    </row>
    <row r="110" spans="1:13" ht="14.4" customHeight="1" x14ac:dyDescent="0.3">
      <c r="A110" s="660" t="s">
        <v>947</v>
      </c>
      <c r="B110" s="661" t="s">
        <v>912</v>
      </c>
      <c r="C110" s="661" t="s">
        <v>1007</v>
      </c>
      <c r="D110" s="661" t="s">
        <v>1008</v>
      </c>
      <c r="E110" s="661" t="s">
        <v>1009</v>
      </c>
      <c r="F110" s="664"/>
      <c r="G110" s="664"/>
      <c r="H110" s="677">
        <v>0</v>
      </c>
      <c r="I110" s="664">
        <v>2</v>
      </c>
      <c r="J110" s="664">
        <v>124.48</v>
      </c>
      <c r="K110" s="677">
        <v>1</v>
      </c>
      <c r="L110" s="664">
        <v>2</v>
      </c>
      <c r="M110" s="665">
        <v>124.48</v>
      </c>
    </row>
    <row r="111" spans="1:13" ht="14.4" customHeight="1" x14ac:dyDescent="0.3">
      <c r="A111" s="660" t="s">
        <v>947</v>
      </c>
      <c r="B111" s="661" t="s">
        <v>912</v>
      </c>
      <c r="C111" s="661" t="s">
        <v>973</v>
      </c>
      <c r="D111" s="661" t="s">
        <v>974</v>
      </c>
      <c r="E111" s="661" t="s">
        <v>975</v>
      </c>
      <c r="F111" s="664"/>
      <c r="G111" s="664"/>
      <c r="H111" s="677">
        <v>0</v>
      </c>
      <c r="I111" s="664">
        <v>1</v>
      </c>
      <c r="J111" s="664">
        <v>62.24</v>
      </c>
      <c r="K111" s="677">
        <v>1</v>
      </c>
      <c r="L111" s="664">
        <v>1</v>
      </c>
      <c r="M111" s="665">
        <v>62.24</v>
      </c>
    </row>
    <row r="112" spans="1:13" ht="14.4" customHeight="1" x14ac:dyDescent="0.3">
      <c r="A112" s="660" t="s">
        <v>947</v>
      </c>
      <c r="B112" s="661" t="s">
        <v>912</v>
      </c>
      <c r="C112" s="661" t="s">
        <v>955</v>
      </c>
      <c r="D112" s="661" t="s">
        <v>956</v>
      </c>
      <c r="E112" s="661" t="s">
        <v>957</v>
      </c>
      <c r="F112" s="664"/>
      <c r="G112" s="664"/>
      <c r="H112" s="677">
        <v>0</v>
      </c>
      <c r="I112" s="664">
        <v>1</v>
      </c>
      <c r="J112" s="664">
        <v>124.49</v>
      </c>
      <c r="K112" s="677">
        <v>1</v>
      </c>
      <c r="L112" s="664">
        <v>1</v>
      </c>
      <c r="M112" s="665">
        <v>124.49</v>
      </c>
    </row>
    <row r="113" spans="1:13" ht="14.4" customHeight="1" x14ac:dyDescent="0.3">
      <c r="A113" s="660" t="s">
        <v>947</v>
      </c>
      <c r="B113" s="661" t="s">
        <v>912</v>
      </c>
      <c r="C113" s="661" t="s">
        <v>691</v>
      </c>
      <c r="D113" s="661" t="s">
        <v>692</v>
      </c>
      <c r="E113" s="661" t="s">
        <v>913</v>
      </c>
      <c r="F113" s="664"/>
      <c r="G113" s="664"/>
      <c r="H113" s="677">
        <v>0</v>
      </c>
      <c r="I113" s="664">
        <v>3</v>
      </c>
      <c r="J113" s="664">
        <v>248.96999999999997</v>
      </c>
      <c r="K113" s="677">
        <v>1</v>
      </c>
      <c r="L113" s="664">
        <v>3</v>
      </c>
      <c r="M113" s="665">
        <v>248.96999999999997</v>
      </c>
    </row>
    <row r="114" spans="1:13" ht="14.4" customHeight="1" x14ac:dyDescent="0.3">
      <c r="A114" s="660" t="s">
        <v>947</v>
      </c>
      <c r="B114" s="661" t="s">
        <v>912</v>
      </c>
      <c r="C114" s="661" t="s">
        <v>1106</v>
      </c>
      <c r="D114" s="661" t="s">
        <v>956</v>
      </c>
      <c r="E114" s="661" t="s">
        <v>957</v>
      </c>
      <c r="F114" s="664"/>
      <c r="G114" s="664"/>
      <c r="H114" s="677">
        <v>0</v>
      </c>
      <c r="I114" s="664">
        <v>1</v>
      </c>
      <c r="J114" s="664">
        <v>124.49</v>
      </c>
      <c r="K114" s="677">
        <v>1</v>
      </c>
      <c r="L114" s="664">
        <v>1</v>
      </c>
      <c r="M114" s="665">
        <v>124.49</v>
      </c>
    </row>
    <row r="115" spans="1:13" ht="14.4" customHeight="1" x14ac:dyDescent="0.3">
      <c r="A115" s="660" t="s">
        <v>947</v>
      </c>
      <c r="B115" s="661" t="s">
        <v>912</v>
      </c>
      <c r="C115" s="661" t="s">
        <v>1321</v>
      </c>
      <c r="D115" s="661" t="s">
        <v>1105</v>
      </c>
      <c r="E115" s="661" t="s">
        <v>980</v>
      </c>
      <c r="F115" s="664">
        <v>1</v>
      </c>
      <c r="G115" s="664">
        <v>82.99</v>
      </c>
      <c r="H115" s="677">
        <v>1</v>
      </c>
      <c r="I115" s="664"/>
      <c r="J115" s="664"/>
      <c r="K115" s="677">
        <v>0</v>
      </c>
      <c r="L115" s="664">
        <v>1</v>
      </c>
      <c r="M115" s="665">
        <v>82.99</v>
      </c>
    </row>
    <row r="116" spans="1:13" ht="14.4" customHeight="1" x14ac:dyDescent="0.3">
      <c r="A116" s="660" t="s">
        <v>952</v>
      </c>
      <c r="B116" s="661" t="s">
        <v>1425</v>
      </c>
      <c r="C116" s="661" t="s">
        <v>1085</v>
      </c>
      <c r="D116" s="661" t="s">
        <v>1086</v>
      </c>
      <c r="E116" s="661" t="s">
        <v>1087</v>
      </c>
      <c r="F116" s="664"/>
      <c r="G116" s="664"/>
      <c r="H116" s="677">
        <v>0</v>
      </c>
      <c r="I116" s="664">
        <v>1</v>
      </c>
      <c r="J116" s="664">
        <v>186.87</v>
      </c>
      <c r="K116" s="677">
        <v>1</v>
      </c>
      <c r="L116" s="664">
        <v>1</v>
      </c>
      <c r="M116" s="665">
        <v>186.87</v>
      </c>
    </row>
    <row r="117" spans="1:13" ht="14.4" customHeight="1" x14ac:dyDescent="0.3">
      <c r="A117" s="660" t="s">
        <v>952</v>
      </c>
      <c r="B117" s="661" t="s">
        <v>912</v>
      </c>
      <c r="C117" s="661" t="s">
        <v>1100</v>
      </c>
      <c r="D117" s="661" t="s">
        <v>998</v>
      </c>
      <c r="E117" s="661" t="s">
        <v>1101</v>
      </c>
      <c r="F117" s="664"/>
      <c r="G117" s="664"/>
      <c r="H117" s="677"/>
      <c r="I117" s="664">
        <v>2</v>
      </c>
      <c r="J117" s="664">
        <v>0</v>
      </c>
      <c r="K117" s="677"/>
      <c r="L117" s="664">
        <v>2</v>
      </c>
      <c r="M117" s="665">
        <v>0</v>
      </c>
    </row>
    <row r="118" spans="1:13" ht="14.4" customHeight="1" x14ac:dyDescent="0.3">
      <c r="A118" s="660" t="s">
        <v>952</v>
      </c>
      <c r="B118" s="661" t="s">
        <v>912</v>
      </c>
      <c r="C118" s="661" t="s">
        <v>1102</v>
      </c>
      <c r="D118" s="661" t="s">
        <v>968</v>
      </c>
      <c r="E118" s="661" t="s">
        <v>1103</v>
      </c>
      <c r="F118" s="664"/>
      <c r="G118" s="664"/>
      <c r="H118" s="677"/>
      <c r="I118" s="664">
        <v>6</v>
      </c>
      <c r="J118" s="664">
        <v>0</v>
      </c>
      <c r="K118" s="677"/>
      <c r="L118" s="664">
        <v>6</v>
      </c>
      <c r="M118" s="665">
        <v>0</v>
      </c>
    </row>
    <row r="119" spans="1:13" ht="14.4" customHeight="1" x14ac:dyDescent="0.3">
      <c r="A119" s="660" t="s">
        <v>952</v>
      </c>
      <c r="B119" s="661" t="s">
        <v>912</v>
      </c>
      <c r="C119" s="661" t="s">
        <v>1000</v>
      </c>
      <c r="D119" s="661" t="s">
        <v>1001</v>
      </c>
      <c r="E119" s="661" t="s">
        <v>1002</v>
      </c>
      <c r="F119" s="664">
        <v>1</v>
      </c>
      <c r="G119" s="664">
        <v>0</v>
      </c>
      <c r="H119" s="677"/>
      <c r="I119" s="664"/>
      <c r="J119" s="664"/>
      <c r="K119" s="677"/>
      <c r="L119" s="664">
        <v>1</v>
      </c>
      <c r="M119" s="665">
        <v>0</v>
      </c>
    </row>
    <row r="120" spans="1:13" ht="14.4" customHeight="1" x14ac:dyDescent="0.3">
      <c r="A120" s="660" t="s">
        <v>952</v>
      </c>
      <c r="B120" s="661" t="s">
        <v>912</v>
      </c>
      <c r="C120" s="661" t="s">
        <v>1015</v>
      </c>
      <c r="D120" s="661" t="s">
        <v>1001</v>
      </c>
      <c r="E120" s="661" t="s">
        <v>1016</v>
      </c>
      <c r="F120" s="664">
        <v>1</v>
      </c>
      <c r="G120" s="664">
        <v>166</v>
      </c>
      <c r="H120" s="677">
        <v>1</v>
      </c>
      <c r="I120" s="664"/>
      <c r="J120" s="664"/>
      <c r="K120" s="677">
        <v>0</v>
      </c>
      <c r="L120" s="664">
        <v>1</v>
      </c>
      <c r="M120" s="665">
        <v>166</v>
      </c>
    </row>
    <row r="121" spans="1:13" ht="14.4" customHeight="1" x14ac:dyDescent="0.3">
      <c r="A121" s="660" t="s">
        <v>952</v>
      </c>
      <c r="B121" s="661" t="s">
        <v>912</v>
      </c>
      <c r="C121" s="661" t="s">
        <v>970</v>
      </c>
      <c r="D121" s="661" t="s">
        <v>971</v>
      </c>
      <c r="E121" s="661" t="s">
        <v>972</v>
      </c>
      <c r="F121" s="664"/>
      <c r="G121" s="664"/>
      <c r="H121" s="677"/>
      <c r="I121" s="664">
        <v>5</v>
      </c>
      <c r="J121" s="664">
        <v>0</v>
      </c>
      <c r="K121" s="677"/>
      <c r="L121" s="664">
        <v>5</v>
      </c>
      <c r="M121" s="665">
        <v>0</v>
      </c>
    </row>
    <row r="122" spans="1:13" ht="14.4" customHeight="1" x14ac:dyDescent="0.3">
      <c r="A122" s="660" t="s">
        <v>952</v>
      </c>
      <c r="B122" s="661" t="s">
        <v>912</v>
      </c>
      <c r="C122" s="661" t="s">
        <v>1003</v>
      </c>
      <c r="D122" s="661" t="s">
        <v>971</v>
      </c>
      <c r="E122" s="661" t="s">
        <v>1004</v>
      </c>
      <c r="F122" s="664"/>
      <c r="G122" s="664"/>
      <c r="H122" s="677">
        <v>0</v>
      </c>
      <c r="I122" s="664">
        <v>1</v>
      </c>
      <c r="J122" s="664">
        <v>113.7</v>
      </c>
      <c r="K122" s="677">
        <v>1</v>
      </c>
      <c r="L122" s="664">
        <v>1</v>
      </c>
      <c r="M122" s="665">
        <v>113.7</v>
      </c>
    </row>
    <row r="123" spans="1:13" ht="14.4" customHeight="1" x14ac:dyDescent="0.3">
      <c r="A123" s="660" t="s">
        <v>952</v>
      </c>
      <c r="B123" s="661" t="s">
        <v>912</v>
      </c>
      <c r="C123" s="661" t="s">
        <v>1104</v>
      </c>
      <c r="D123" s="661" t="s">
        <v>1105</v>
      </c>
      <c r="E123" s="661" t="s">
        <v>980</v>
      </c>
      <c r="F123" s="664">
        <v>6</v>
      </c>
      <c r="G123" s="664">
        <v>493.9799999999999</v>
      </c>
      <c r="H123" s="677">
        <v>1</v>
      </c>
      <c r="I123" s="664"/>
      <c r="J123" s="664"/>
      <c r="K123" s="677">
        <v>0</v>
      </c>
      <c r="L123" s="664">
        <v>6</v>
      </c>
      <c r="M123" s="665">
        <v>493.9799999999999</v>
      </c>
    </row>
    <row r="124" spans="1:13" ht="14.4" customHeight="1" x14ac:dyDescent="0.3">
      <c r="A124" s="660" t="s">
        <v>952</v>
      </c>
      <c r="B124" s="661" t="s">
        <v>912</v>
      </c>
      <c r="C124" s="661" t="s">
        <v>712</v>
      </c>
      <c r="D124" s="661" t="s">
        <v>713</v>
      </c>
      <c r="E124" s="661" t="s">
        <v>714</v>
      </c>
      <c r="F124" s="664"/>
      <c r="G124" s="664"/>
      <c r="H124" s="677">
        <v>0</v>
      </c>
      <c r="I124" s="664">
        <v>2</v>
      </c>
      <c r="J124" s="664">
        <v>207.48</v>
      </c>
      <c r="K124" s="677">
        <v>1</v>
      </c>
      <c r="L124" s="664">
        <v>2</v>
      </c>
      <c r="M124" s="665">
        <v>207.48</v>
      </c>
    </row>
    <row r="125" spans="1:13" ht="14.4" customHeight="1" x14ac:dyDescent="0.3">
      <c r="A125" s="660" t="s">
        <v>952</v>
      </c>
      <c r="B125" s="661" t="s">
        <v>912</v>
      </c>
      <c r="C125" s="661" t="s">
        <v>1005</v>
      </c>
      <c r="D125" s="661" t="s">
        <v>692</v>
      </c>
      <c r="E125" s="661" t="s">
        <v>1006</v>
      </c>
      <c r="F125" s="664"/>
      <c r="G125" s="664"/>
      <c r="H125" s="677">
        <v>0</v>
      </c>
      <c r="I125" s="664">
        <v>6</v>
      </c>
      <c r="J125" s="664">
        <v>497.94</v>
      </c>
      <c r="K125" s="677">
        <v>1</v>
      </c>
      <c r="L125" s="664">
        <v>6</v>
      </c>
      <c r="M125" s="665">
        <v>497.94</v>
      </c>
    </row>
    <row r="126" spans="1:13" ht="14.4" customHeight="1" x14ac:dyDescent="0.3">
      <c r="A126" s="660" t="s">
        <v>952</v>
      </c>
      <c r="B126" s="661" t="s">
        <v>912</v>
      </c>
      <c r="C126" s="661" t="s">
        <v>1007</v>
      </c>
      <c r="D126" s="661" t="s">
        <v>1008</v>
      </c>
      <c r="E126" s="661" t="s">
        <v>1009</v>
      </c>
      <c r="F126" s="664"/>
      <c r="G126" s="664"/>
      <c r="H126" s="677">
        <v>0</v>
      </c>
      <c r="I126" s="664">
        <v>2</v>
      </c>
      <c r="J126" s="664">
        <v>124.48</v>
      </c>
      <c r="K126" s="677">
        <v>1</v>
      </c>
      <c r="L126" s="664">
        <v>2</v>
      </c>
      <c r="M126" s="665">
        <v>124.48</v>
      </c>
    </row>
    <row r="127" spans="1:13" ht="14.4" customHeight="1" x14ac:dyDescent="0.3">
      <c r="A127" s="660" t="s">
        <v>952</v>
      </c>
      <c r="B127" s="661" t="s">
        <v>912</v>
      </c>
      <c r="C127" s="661" t="s">
        <v>954</v>
      </c>
      <c r="D127" s="661" t="s">
        <v>713</v>
      </c>
      <c r="E127" s="661" t="s">
        <v>714</v>
      </c>
      <c r="F127" s="664"/>
      <c r="G127" s="664"/>
      <c r="H127" s="677">
        <v>0</v>
      </c>
      <c r="I127" s="664">
        <v>12</v>
      </c>
      <c r="J127" s="664">
        <v>1244.8799999999999</v>
      </c>
      <c r="K127" s="677">
        <v>1</v>
      </c>
      <c r="L127" s="664">
        <v>12</v>
      </c>
      <c r="M127" s="665">
        <v>1244.8799999999999</v>
      </c>
    </row>
    <row r="128" spans="1:13" ht="14.4" customHeight="1" x14ac:dyDescent="0.3">
      <c r="A128" s="660" t="s">
        <v>952</v>
      </c>
      <c r="B128" s="661" t="s">
        <v>912</v>
      </c>
      <c r="C128" s="661" t="s">
        <v>973</v>
      </c>
      <c r="D128" s="661" t="s">
        <v>974</v>
      </c>
      <c r="E128" s="661" t="s">
        <v>975</v>
      </c>
      <c r="F128" s="664"/>
      <c r="G128" s="664"/>
      <c r="H128" s="677">
        <v>0</v>
      </c>
      <c r="I128" s="664">
        <v>1</v>
      </c>
      <c r="J128" s="664">
        <v>62.24</v>
      </c>
      <c r="K128" s="677">
        <v>1</v>
      </c>
      <c r="L128" s="664">
        <v>1</v>
      </c>
      <c r="M128" s="665">
        <v>62.24</v>
      </c>
    </row>
    <row r="129" spans="1:13" ht="14.4" customHeight="1" x14ac:dyDescent="0.3">
      <c r="A129" s="660" t="s">
        <v>952</v>
      </c>
      <c r="B129" s="661" t="s">
        <v>912</v>
      </c>
      <c r="C129" s="661" t="s">
        <v>1010</v>
      </c>
      <c r="D129" s="661" t="s">
        <v>1011</v>
      </c>
      <c r="E129" s="661" t="s">
        <v>1012</v>
      </c>
      <c r="F129" s="664">
        <v>4</v>
      </c>
      <c r="G129" s="664">
        <v>414.96</v>
      </c>
      <c r="H129" s="677">
        <v>1</v>
      </c>
      <c r="I129" s="664"/>
      <c r="J129" s="664"/>
      <c r="K129" s="677">
        <v>0</v>
      </c>
      <c r="L129" s="664">
        <v>4</v>
      </c>
      <c r="M129" s="665">
        <v>414.96</v>
      </c>
    </row>
    <row r="130" spans="1:13" ht="14.4" customHeight="1" x14ac:dyDescent="0.3">
      <c r="A130" s="660" t="s">
        <v>952</v>
      </c>
      <c r="B130" s="661" t="s">
        <v>912</v>
      </c>
      <c r="C130" s="661" t="s">
        <v>1021</v>
      </c>
      <c r="D130" s="661" t="s">
        <v>956</v>
      </c>
      <c r="E130" s="661" t="s">
        <v>1022</v>
      </c>
      <c r="F130" s="664">
        <v>3</v>
      </c>
      <c r="G130" s="664">
        <v>0</v>
      </c>
      <c r="H130" s="677"/>
      <c r="I130" s="664"/>
      <c r="J130" s="664"/>
      <c r="K130" s="677"/>
      <c r="L130" s="664">
        <v>3</v>
      </c>
      <c r="M130" s="665">
        <v>0</v>
      </c>
    </row>
    <row r="131" spans="1:13" ht="14.4" customHeight="1" x14ac:dyDescent="0.3">
      <c r="A131" s="660" t="s">
        <v>952</v>
      </c>
      <c r="B131" s="661" t="s">
        <v>912</v>
      </c>
      <c r="C131" s="661" t="s">
        <v>955</v>
      </c>
      <c r="D131" s="661" t="s">
        <v>956</v>
      </c>
      <c r="E131" s="661" t="s">
        <v>957</v>
      </c>
      <c r="F131" s="664"/>
      <c r="G131" s="664"/>
      <c r="H131" s="677">
        <v>0</v>
      </c>
      <c r="I131" s="664">
        <v>59</v>
      </c>
      <c r="J131" s="664">
        <v>7315.159999999998</v>
      </c>
      <c r="K131" s="677">
        <v>1</v>
      </c>
      <c r="L131" s="664">
        <v>59</v>
      </c>
      <c r="M131" s="665">
        <v>7315.159999999998</v>
      </c>
    </row>
    <row r="132" spans="1:13" ht="14.4" customHeight="1" x14ac:dyDescent="0.3">
      <c r="A132" s="660" t="s">
        <v>952</v>
      </c>
      <c r="B132" s="661" t="s">
        <v>912</v>
      </c>
      <c r="C132" s="661" t="s">
        <v>1017</v>
      </c>
      <c r="D132" s="661" t="s">
        <v>692</v>
      </c>
      <c r="E132" s="661" t="s">
        <v>1018</v>
      </c>
      <c r="F132" s="664">
        <v>2</v>
      </c>
      <c r="G132" s="664">
        <v>0</v>
      </c>
      <c r="H132" s="677"/>
      <c r="I132" s="664"/>
      <c r="J132" s="664"/>
      <c r="K132" s="677"/>
      <c r="L132" s="664">
        <v>2</v>
      </c>
      <c r="M132" s="665">
        <v>0</v>
      </c>
    </row>
    <row r="133" spans="1:13" ht="14.4" customHeight="1" x14ac:dyDescent="0.3">
      <c r="A133" s="660" t="s">
        <v>952</v>
      </c>
      <c r="B133" s="661" t="s">
        <v>912</v>
      </c>
      <c r="C133" s="661" t="s">
        <v>691</v>
      </c>
      <c r="D133" s="661" t="s">
        <v>692</v>
      </c>
      <c r="E133" s="661" t="s">
        <v>913</v>
      </c>
      <c r="F133" s="664"/>
      <c r="G133" s="664"/>
      <c r="H133" s="677">
        <v>0</v>
      </c>
      <c r="I133" s="664">
        <v>30</v>
      </c>
      <c r="J133" s="664">
        <v>2489.6999999999994</v>
      </c>
      <c r="K133" s="677">
        <v>1</v>
      </c>
      <c r="L133" s="664">
        <v>30</v>
      </c>
      <c r="M133" s="665">
        <v>2489.6999999999994</v>
      </c>
    </row>
    <row r="134" spans="1:13" ht="14.4" customHeight="1" x14ac:dyDescent="0.3">
      <c r="A134" s="660" t="s">
        <v>952</v>
      </c>
      <c r="B134" s="661" t="s">
        <v>912</v>
      </c>
      <c r="C134" s="661" t="s">
        <v>702</v>
      </c>
      <c r="D134" s="661" t="s">
        <v>914</v>
      </c>
      <c r="E134" s="661" t="s">
        <v>915</v>
      </c>
      <c r="F134" s="664"/>
      <c r="G134" s="664"/>
      <c r="H134" s="677">
        <v>0</v>
      </c>
      <c r="I134" s="664">
        <v>3</v>
      </c>
      <c r="J134" s="664">
        <v>142.81</v>
      </c>
      <c r="K134" s="677">
        <v>1</v>
      </c>
      <c r="L134" s="664">
        <v>3</v>
      </c>
      <c r="M134" s="665">
        <v>142.81</v>
      </c>
    </row>
    <row r="135" spans="1:13" ht="14.4" customHeight="1" x14ac:dyDescent="0.3">
      <c r="A135" s="660" t="s">
        <v>952</v>
      </c>
      <c r="B135" s="661" t="s">
        <v>912</v>
      </c>
      <c r="C135" s="661" t="s">
        <v>1019</v>
      </c>
      <c r="D135" s="661" t="s">
        <v>914</v>
      </c>
      <c r="E135" s="661" t="s">
        <v>1020</v>
      </c>
      <c r="F135" s="664"/>
      <c r="G135" s="664"/>
      <c r="H135" s="677"/>
      <c r="I135" s="664">
        <v>1</v>
      </c>
      <c r="J135" s="664">
        <v>0</v>
      </c>
      <c r="K135" s="677"/>
      <c r="L135" s="664">
        <v>1</v>
      </c>
      <c r="M135" s="665">
        <v>0</v>
      </c>
    </row>
    <row r="136" spans="1:13" ht="14.4" customHeight="1" x14ac:dyDescent="0.3">
      <c r="A136" s="660" t="s">
        <v>952</v>
      </c>
      <c r="B136" s="661" t="s">
        <v>912</v>
      </c>
      <c r="C136" s="661" t="s">
        <v>976</v>
      </c>
      <c r="D136" s="661" t="s">
        <v>977</v>
      </c>
      <c r="E136" s="661" t="s">
        <v>957</v>
      </c>
      <c r="F136" s="664"/>
      <c r="G136" s="664"/>
      <c r="H136" s="677">
        <v>0</v>
      </c>
      <c r="I136" s="664">
        <v>10</v>
      </c>
      <c r="J136" s="664">
        <v>1244.8999999999999</v>
      </c>
      <c r="K136" s="677">
        <v>1</v>
      </c>
      <c r="L136" s="664">
        <v>10</v>
      </c>
      <c r="M136" s="665">
        <v>1244.8999999999999</v>
      </c>
    </row>
    <row r="137" spans="1:13" ht="14.4" customHeight="1" x14ac:dyDescent="0.3">
      <c r="A137" s="660" t="s">
        <v>952</v>
      </c>
      <c r="B137" s="661" t="s">
        <v>912</v>
      </c>
      <c r="C137" s="661" t="s">
        <v>978</v>
      </c>
      <c r="D137" s="661" t="s">
        <v>979</v>
      </c>
      <c r="E137" s="661" t="s">
        <v>980</v>
      </c>
      <c r="F137" s="664">
        <v>18</v>
      </c>
      <c r="G137" s="664">
        <v>1489.86</v>
      </c>
      <c r="H137" s="677">
        <v>1</v>
      </c>
      <c r="I137" s="664"/>
      <c r="J137" s="664"/>
      <c r="K137" s="677">
        <v>0</v>
      </c>
      <c r="L137" s="664">
        <v>18</v>
      </c>
      <c r="M137" s="665">
        <v>1489.86</v>
      </c>
    </row>
    <row r="138" spans="1:13" ht="14.4" customHeight="1" x14ac:dyDescent="0.3">
      <c r="A138" s="660" t="s">
        <v>952</v>
      </c>
      <c r="B138" s="661" t="s">
        <v>912</v>
      </c>
      <c r="C138" s="661" t="s">
        <v>1106</v>
      </c>
      <c r="D138" s="661" t="s">
        <v>956</v>
      </c>
      <c r="E138" s="661" t="s">
        <v>957</v>
      </c>
      <c r="F138" s="664"/>
      <c r="G138" s="664"/>
      <c r="H138" s="677">
        <v>0</v>
      </c>
      <c r="I138" s="664">
        <v>2</v>
      </c>
      <c r="J138" s="664">
        <v>237.08</v>
      </c>
      <c r="K138" s="677">
        <v>1</v>
      </c>
      <c r="L138" s="664">
        <v>2</v>
      </c>
      <c r="M138" s="665">
        <v>237.08</v>
      </c>
    </row>
    <row r="139" spans="1:13" ht="14.4" customHeight="1" x14ac:dyDescent="0.3">
      <c r="A139" s="660" t="s">
        <v>952</v>
      </c>
      <c r="B139" s="661" t="s">
        <v>912</v>
      </c>
      <c r="C139" s="661" t="s">
        <v>1394</v>
      </c>
      <c r="D139" s="661" t="s">
        <v>996</v>
      </c>
      <c r="E139" s="661"/>
      <c r="F139" s="664">
        <v>2</v>
      </c>
      <c r="G139" s="664">
        <v>0</v>
      </c>
      <c r="H139" s="677"/>
      <c r="I139" s="664"/>
      <c r="J139" s="664"/>
      <c r="K139" s="677"/>
      <c r="L139" s="664">
        <v>2</v>
      </c>
      <c r="M139" s="665">
        <v>0</v>
      </c>
    </row>
    <row r="140" spans="1:13" ht="14.4" customHeight="1" x14ac:dyDescent="0.3">
      <c r="A140" s="660" t="s">
        <v>948</v>
      </c>
      <c r="B140" s="661" t="s">
        <v>1425</v>
      </c>
      <c r="C140" s="661" t="s">
        <v>1085</v>
      </c>
      <c r="D140" s="661" t="s">
        <v>1086</v>
      </c>
      <c r="E140" s="661" t="s">
        <v>1087</v>
      </c>
      <c r="F140" s="664"/>
      <c r="G140" s="664"/>
      <c r="H140" s="677">
        <v>0</v>
      </c>
      <c r="I140" s="664">
        <v>1</v>
      </c>
      <c r="J140" s="664">
        <v>186.87</v>
      </c>
      <c r="K140" s="677">
        <v>1</v>
      </c>
      <c r="L140" s="664">
        <v>1</v>
      </c>
      <c r="M140" s="665">
        <v>186.87</v>
      </c>
    </row>
    <row r="141" spans="1:13" ht="14.4" customHeight="1" x14ac:dyDescent="0.3">
      <c r="A141" s="660" t="s">
        <v>948</v>
      </c>
      <c r="B141" s="661" t="s">
        <v>1441</v>
      </c>
      <c r="C141" s="661" t="s">
        <v>1328</v>
      </c>
      <c r="D141" s="661" t="s">
        <v>1329</v>
      </c>
      <c r="E141" s="661" t="s">
        <v>1330</v>
      </c>
      <c r="F141" s="664">
        <v>6</v>
      </c>
      <c r="G141" s="664">
        <v>98.28</v>
      </c>
      <c r="H141" s="677">
        <v>1</v>
      </c>
      <c r="I141" s="664"/>
      <c r="J141" s="664"/>
      <c r="K141" s="677">
        <v>0</v>
      </c>
      <c r="L141" s="664">
        <v>6</v>
      </c>
      <c r="M141" s="665">
        <v>98.28</v>
      </c>
    </row>
    <row r="142" spans="1:13" ht="14.4" customHeight="1" x14ac:dyDescent="0.3">
      <c r="A142" s="660" t="s">
        <v>948</v>
      </c>
      <c r="B142" s="661" t="s">
        <v>1441</v>
      </c>
      <c r="C142" s="661" t="s">
        <v>1331</v>
      </c>
      <c r="D142" s="661" t="s">
        <v>1332</v>
      </c>
      <c r="E142" s="661" t="s">
        <v>1137</v>
      </c>
      <c r="F142" s="664"/>
      <c r="G142" s="664"/>
      <c r="H142" s="677">
        <v>0</v>
      </c>
      <c r="I142" s="664">
        <v>3</v>
      </c>
      <c r="J142" s="664">
        <v>105.33</v>
      </c>
      <c r="K142" s="677">
        <v>1</v>
      </c>
      <c r="L142" s="664">
        <v>3</v>
      </c>
      <c r="M142" s="665">
        <v>105.33</v>
      </c>
    </row>
    <row r="143" spans="1:13" ht="14.4" customHeight="1" x14ac:dyDescent="0.3">
      <c r="A143" s="660" t="s">
        <v>948</v>
      </c>
      <c r="B143" s="661" t="s">
        <v>1427</v>
      </c>
      <c r="C143" s="661" t="s">
        <v>1292</v>
      </c>
      <c r="D143" s="661" t="s">
        <v>1140</v>
      </c>
      <c r="E143" s="661" t="s">
        <v>1202</v>
      </c>
      <c r="F143" s="664"/>
      <c r="G143" s="664"/>
      <c r="H143" s="677">
        <v>0</v>
      </c>
      <c r="I143" s="664">
        <v>1</v>
      </c>
      <c r="J143" s="664">
        <v>291.82</v>
      </c>
      <c r="K143" s="677">
        <v>1</v>
      </c>
      <c r="L143" s="664">
        <v>1</v>
      </c>
      <c r="M143" s="665">
        <v>291.82</v>
      </c>
    </row>
    <row r="144" spans="1:13" ht="14.4" customHeight="1" x14ac:dyDescent="0.3">
      <c r="A144" s="660" t="s">
        <v>948</v>
      </c>
      <c r="B144" s="661" t="s">
        <v>912</v>
      </c>
      <c r="C144" s="661" t="s">
        <v>1100</v>
      </c>
      <c r="D144" s="661" t="s">
        <v>998</v>
      </c>
      <c r="E144" s="661" t="s">
        <v>1101</v>
      </c>
      <c r="F144" s="664"/>
      <c r="G144" s="664"/>
      <c r="H144" s="677"/>
      <c r="I144" s="664">
        <v>8</v>
      </c>
      <c r="J144" s="664">
        <v>0</v>
      </c>
      <c r="K144" s="677"/>
      <c r="L144" s="664">
        <v>8</v>
      </c>
      <c r="M144" s="665">
        <v>0</v>
      </c>
    </row>
    <row r="145" spans="1:13" ht="14.4" customHeight="1" x14ac:dyDescent="0.3">
      <c r="A145" s="660" t="s">
        <v>948</v>
      </c>
      <c r="B145" s="661" t="s">
        <v>912</v>
      </c>
      <c r="C145" s="661" t="s">
        <v>997</v>
      </c>
      <c r="D145" s="661" t="s">
        <v>998</v>
      </c>
      <c r="E145" s="661" t="s">
        <v>999</v>
      </c>
      <c r="F145" s="664"/>
      <c r="G145" s="664"/>
      <c r="H145" s="677">
        <v>0</v>
      </c>
      <c r="I145" s="664">
        <v>5</v>
      </c>
      <c r="J145" s="664">
        <v>361.66999999999996</v>
      </c>
      <c r="K145" s="677">
        <v>1</v>
      </c>
      <c r="L145" s="664">
        <v>5</v>
      </c>
      <c r="M145" s="665">
        <v>361.66999999999996</v>
      </c>
    </row>
    <row r="146" spans="1:13" ht="14.4" customHeight="1" x14ac:dyDescent="0.3">
      <c r="A146" s="660" t="s">
        <v>948</v>
      </c>
      <c r="B146" s="661" t="s">
        <v>912</v>
      </c>
      <c r="C146" s="661" t="s">
        <v>1102</v>
      </c>
      <c r="D146" s="661" t="s">
        <v>968</v>
      </c>
      <c r="E146" s="661" t="s">
        <v>1103</v>
      </c>
      <c r="F146" s="664"/>
      <c r="G146" s="664"/>
      <c r="H146" s="677"/>
      <c r="I146" s="664">
        <v>15</v>
      </c>
      <c r="J146" s="664">
        <v>0</v>
      </c>
      <c r="K146" s="677"/>
      <c r="L146" s="664">
        <v>15</v>
      </c>
      <c r="M146" s="665">
        <v>0</v>
      </c>
    </row>
    <row r="147" spans="1:13" ht="14.4" customHeight="1" x14ac:dyDescent="0.3">
      <c r="A147" s="660" t="s">
        <v>948</v>
      </c>
      <c r="B147" s="661" t="s">
        <v>912</v>
      </c>
      <c r="C147" s="661" t="s">
        <v>967</v>
      </c>
      <c r="D147" s="661" t="s">
        <v>968</v>
      </c>
      <c r="E147" s="661" t="s">
        <v>969</v>
      </c>
      <c r="F147" s="664"/>
      <c r="G147" s="664"/>
      <c r="H147" s="677">
        <v>0</v>
      </c>
      <c r="I147" s="664">
        <v>4</v>
      </c>
      <c r="J147" s="664">
        <v>371.8</v>
      </c>
      <c r="K147" s="677">
        <v>1</v>
      </c>
      <c r="L147" s="664">
        <v>4</v>
      </c>
      <c r="M147" s="665">
        <v>371.8</v>
      </c>
    </row>
    <row r="148" spans="1:13" ht="14.4" customHeight="1" x14ac:dyDescent="0.3">
      <c r="A148" s="660" t="s">
        <v>948</v>
      </c>
      <c r="B148" s="661" t="s">
        <v>912</v>
      </c>
      <c r="C148" s="661" t="s">
        <v>1000</v>
      </c>
      <c r="D148" s="661" t="s">
        <v>1001</v>
      </c>
      <c r="E148" s="661" t="s">
        <v>1002</v>
      </c>
      <c r="F148" s="664">
        <v>8</v>
      </c>
      <c r="G148" s="664">
        <v>0</v>
      </c>
      <c r="H148" s="677"/>
      <c r="I148" s="664"/>
      <c r="J148" s="664"/>
      <c r="K148" s="677"/>
      <c r="L148" s="664">
        <v>8</v>
      </c>
      <c r="M148" s="665">
        <v>0</v>
      </c>
    </row>
    <row r="149" spans="1:13" ht="14.4" customHeight="1" x14ac:dyDescent="0.3">
      <c r="A149" s="660" t="s">
        <v>948</v>
      </c>
      <c r="B149" s="661" t="s">
        <v>912</v>
      </c>
      <c r="C149" s="661" t="s">
        <v>970</v>
      </c>
      <c r="D149" s="661" t="s">
        <v>971</v>
      </c>
      <c r="E149" s="661" t="s">
        <v>972</v>
      </c>
      <c r="F149" s="664"/>
      <c r="G149" s="664"/>
      <c r="H149" s="677"/>
      <c r="I149" s="664">
        <v>14</v>
      </c>
      <c r="J149" s="664">
        <v>0</v>
      </c>
      <c r="K149" s="677"/>
      <c r="L149" s="664">
        <v>14</v>
      </c>
      <c r="M149" s="665">
        <v>0</v>
      </c>
    </row>
    <row r="150" spans="1:13" ht="14.4" customHeight="1" x14ac:dyDescent="0.3">
      <c r="A150" s="660" t="s">
        <v>948</v>
      </c>
      <c r="B150" s="661" t="s">
        <v>912</v>
      </c>
      <c r="C150" s="661" t="s">
        <v>1003</v>
      </c>
      <c r="D150" s="661" t="s">
        <v>971</v>
      </c>
      <c r="E150" s="661" t="s">
        <v>1004</v>
      </c>
      <c r="F150" s="664"/>
      <c r="G150" s="664"/>
      <c r="H150" s="677">
        <v>0</v>
      </c>
      <c r="I150" s="664">
        <v>10</v>
      </c>
      <c r="J150" s="664">
        <v>1120.68</v>
      </c>
      <c r="K150" s="677">
        <v>1</v>
      </c>
      <c r="L150" s="664">
        <v>10</v>
      </c>
      <c r="M150" s="665">
        <v>1120.68</v>
      </c>
    </row>
    <row r="151" spans="1:13" ht="14.4" customHeight="1" x14ac:dyDescent="0.3">
      <c r="A151" s="660" t="s">
        <v>948</v>
      </c>
      <c r="B151" s="661" t="s">
        <v>912</v>
      </c>
      <c r="C151" s="661" t="s">
        <v>1104</v>
      </c>
      <c r="D151" s="661" t="s">
        <v>1105</v>
      </c>
      <c r="E151" s="661" t="s">
        <v>980</v>
      </c>
      <c r="F151" s="664">
        <v>5</v>
      </c>
      <c r="G151" s="664">
        <v>414.95</v>
      </c>
      <c r="H151" s="677">
        <v>1</v>
      </c>
      <c r="I151" s="664"/>
      <c r="J151" s="664"/>
      <c r="K151" s="677">
        <v>0</v>
      </c>
      <c r="L151" s="664">
        <v>5</v>
      </c>
      <c r="M151" s="665">
        <v>414.95</v>
      </c>
    </row>
    <row r="152" spans="1:13" ht="14.4" customHeight="1" x14ac:dyDescent="0.3">
      <c r="A152" s="660" t="s">
        <v>948</v>
      </c>
      <c r="B152" s="661" t="s">
        <v>912</v>
      </c>
      <c r="C152" s="661" t="s">
        <v>712</v>
      </c>
      <c r="D152" s="661" t="s">
        <v>713</v>
      </c>
      <c r="E152" s="661" t="s">
        <v>714</v>
      </c>
      <c r="F152" s="664"/>
      <c r="G152" s="664"/>
      <c r="H152" s="677">
        <v>0</v>
      </c>
      <c r="I152" s="664">
        <v>8</v>
      </c>
      <c r="J152" s="664">
        <v>805.12</v>
      </c>
      <c r="K152" s="677">
        <v>1</v>
      </c>
      <c r="L152" s="664">
        <v>8</v>
      </c>
      <c r="M152" s="665">
        <v>805.12</v>
      </c>
    </row>
    <row r="153" spans="1:13" ht="14.4" customHeight="1" x14ac:dyDescent="0.3">
      <c r="A153" s="660" t="s">
        <v>948</v>
      </c>
      <c r="B153" s="661" t="s">
        <v>912</v>
      </c>
      <c r="C153" s="661" t="s">
        <v>1005</v>
      </c>
      <c r="D153" s="661" t="s">
        <v>692</v>
      </c>
      <c r="E153" s="661" t="s">
        <v>1006</v>
      </c>
      <c r="F153" s="664"/>
      <c r="G153" s="664"/>
      <c r="H153" s="677">
        <v>0</v>
      </c>
      <c r="I153" s="664">
        <v>2</v>
      </c>
      <c r="J153" s="664">
        <v>165.98</v>
      </c>
      <c r="K153" s="677">
        <v>1</v>
      </c>
      <c r="L153" s="664">
        <v>2</v>
      </c>
      <c r="M153" s="665">
        <v>165.98</v>
      </c>
    </row>
    <row r="154" spans="1:13" ht="14.4" customHeight="1" x14ac:dyDescent="0.3">
      <c r="A154" s="660" t="s">
        <v>948</v>
      </c>
      <c r="B154" s="661" t="s">
        <v>912</v>
      </c>
      <c r="C154" s="661" t="s">
        <v>1007</v>
      </c>
      <c r="D154" s="661" t="s">
        <v>1008</v>
      </c>
      <c r="E154" s="661" t="s">
        <v>1009</v>
      </c>
      <c r="F154" s="664"/>
      <c r="G154" s="664"/>
      <c r="H154" s="677">
        <v>0</v>
      </c>
      <c r="I154" s="664">
        <v>12</v>
      </c>
      <c r="J154" s="664">
        <v>746.88</v>
      </c>
      <c r="K154" s="677">
        <v>1</v>
      </c>
      <c r="L154" s="664">
        <v>12</v>
      </c>
      <c r="M154" s="665">
        <v>746.88</v>
      </c>
    </row>
    <row r="155" spans="1:13" ht="14.4" customHeight="1" x14ac:dyDescent="0.3">
      <c r="A155" s="660" t="s">
        <v>948</v>
      </c>
      <c r="B155" s="661" t="s">
        <v>912</v>
      </c>
      <c r="C155" s="661" t="s">
        <v>954</v>
      </c>
      <c r="D155" s="661" t="s">
        <v>713</v>
      </c>
      <c r="E155" s="661" t="s">
        <v>714</v>
      </c>
      <c r="F155" s="664"/>
      <c r="G155" s="664"/>
      <c r="H155" s="677">
        <v>0</v>
      </c>
      <c r="I155" s="664">
        <v>53</v>
      </c>
      <c r="J155" s="664">
        <v>5498.2199999999993</v>
      </c>
      <c r="K155" s="677">
        <v>1</v>
      </c>
      <c r="L155" s="664">
        <v>53</v>
      </c>
      <c r="M155" s="665">
        <v>5498.2199999999993</v>
      </c>
    </row>
    <row r="156" spans="1:13" ht="14.4" customHeight="1" x14ac:dyDescent="0.3">
      <c r="A156" s="660" t="s">
        <v>948</v>
      </c>
      <c r="B156" s="661" t="s">
        <v>912</v>
      </c>
      <c r="C156" s="661" t="s">
        <v>973</v>
      </c>
      <c r="D156" s="661" t="s">
        <v>974</v>
      </c>
      <c r="E156" s="661" t="s">
        <v>975</v>
      </c>
      <c r="F156" s="664"/>
      <c r="G156" s="664"/>
      <c r="H156" s="677">
        <v>0</v>
      </c>
      <c r="I156" s="664">
        <v>5</v>
      </c>
      <c r="J156" s="664">
        <v>311.2</v>
      </c>
      <c r="K156" s="677">
        <v>1</v>
      </c>
      <c r="L156" s="664">
        <v>5</v>
      </c>
      <c r="M156" s="665">
        <v>311.2</v>
      </c>
    </row>
    <row r="157" spans="1:13" ht="14.4" customHeight="1" x14ac:dyDescent="0.3">
      <c r="A157" s="660" t="s">
        <v>948</v>
      </c>
      <c r="B157" s="661" t="s">
        <v>912</v>
      </c>
      <c r="C157" s="661" t="s">
        <v>1185</v>
      </c>
      <c r="D157" s="661" t="s">
        <v>1011</v>
      </c>
      <c r="E157" s="661" t="s">
        <v>1186</v>
      </c>
      <c r="F157" s="664">
        <v>1</v>
      </c>
      <c r="G157" s="664">
        <v>0</v>
      </c>
      <c r="H157" s="677"/>
      <c r="I157" s="664"/>
      <c r="J157" s="664"/>
      <c r="K157" s="677"/>
      <c r="L157" s="664">
        <v>1</v>
      </c>
      <c r="M157" s="665">
        <v>0</v>
      </c>
    </row>
    <row r="158" spans="1:13" ht="14.4" customHeight="1" x14ac:dyDescent="0.3">
      <c r="A158" s="660" t="s">
        <v>948</v>
      </c>
      <c r="B158" s="661" t="s">
        <v>912</v>
      </c>
      <c r="C158" s="661" t="s">
        <v>1010</v>
      </c>
      <c r="D158" s="661" t="s">
        <v>1011</v>
      </c>
      <c r="E158" s="661" t="s">
        <v>1012</v>
      </c>
      <c r="F158" s="664">
        <v>6</v>
      </c>
      <c r="G158" s="664">
        <v>622.43999999999994</v>
      </c>
      <c r="H158" s="677">
        <v>1</v>
      </c>
      <c r="I158" s="664"/>
      <c r="J158" s="664"/>
      <c r="K158" s="677">
        <v>0</v>
      </c>
      <c r="L158" s="664">
        <v>6</v>
      </c>
      <c r="M158" s="665">
        <v>622.43999999999994</v>
      </c>
    </row>
    <row r="159" spans="1:13" ht="14.4" customHeight="1" x14ac:dyDescent="0.3">
      <c r="A159" s="660" t="s">
        <v>948</v>
      </c>
      <c r="B159" s="661" t="s">
        <v>912</v>
      </c>
      <c r="C159" s="661" t="s">
        <v>955</v>
      </c>
      <c r="D159" s="661" t="s">
        <v>956</v>
      </c>
      <c r="E159" s="661" t="s">
        <v>957</v>
      </c>
      <c r="F159" s="664"/>
      <c r="G159" s="664"/>
      <c r="H159" s="677">
        <v>0</v>
      </c>
      <c r="I159" s="664">
        <v>83</v>
      </c>
      <c r="J159" s="664">
        <v>10243.42</v>
      </c>
      <c r="K159" s="677">
        <v>1</v>
      </c>
      <c r="L159" s="664">
        <v>83</v>
      </c>
      <c r="M159" s="665">
        <v>10243.42</v>
      </c>
    </row>
    <row r="160" spans="1:13" ht="14.4" customHeight="1" x14ac:dyDescent="0.3">
      <c r="A160" s="660" t="s">
        <v>948</v>
      </c>
      <c r="B160" s="661" t="s">
        <v>912</v>
      </c>
      <c r="C160" s="661" t="s">
        <v>1109</v>
      </c>
      <c r="D160" s="661" t="s">
        <v>710</v>
      </c>
      <c r="E160" s="661" t="s">
        <v>1110</v>
      </c>
      <c r="F160" s="664"/>
      <c r="G160" s="664"/>
      <c r="H160" s="677">
        <v>0</v>
      </c>
      <c r="I160" s="664">
        <v>2</v>
      </c>
      <c r="J160" s="664">
        <v>96.74</v>
      </c>
      <c r="K160" s="677">
        <v>1</v>
      </c>
      <c r="L160" s="664">
        <v>2</v>
      </c>
      <c r="M160" s="665">
        <v>96.74</v>
      </c>
    </row>
    <row r="161" spans="1:13" ht="14.4" customHeight="1" x14ac:dyDescent="0.3">
      <c r="A161" s="660" t="s">
        <v>948</v>
      </c>
      <c r="B161" s="661" t="s">
        <v>912</v>
      </c>
      <c r="C161" s="661" t="s">
        <v>691</v>
      </c>
      <c r="D161" s="661" t="s">
        <v>692</v>
      </c>
      <c r="E161" s="661" t="s">
        <v>913</v>
      </c>
      <c r="F161" s="664"/>
      <c r="G161" s="664"/>
      <c r="H161" s="677">
        <v>0</v>
      </c>
      <c r="I161" s="664">
        <v>84</v>
      </c>
      <c r="J161" s="664">
        <v>6923.6399999999994</v>
      </c>
      <c r="K161" s="677">
        <v>1</v>
      </c>
      <c r="L161" s="664">
        <v>84</v>
      </c>
      <c r="M161" s="665">
        <v>6923.6399999999994</v>
      </c>
    </row>
    <row r="162" spans="1:13" ht="14.4" customHeight="1" x14ac:dyDescent="0.3">
      <c r="A162" s="660" t="s">
        <v>948</v>
      </c>
      <c r="B162" s="661" t="s">
        <v>912</v>
      </c>
      <c r="C162" s="661" t="s">
        <v>702</v>
      </c>
      <c r="D162" s="661" t="s">
        <v>914</v>
      </c>
      <c r="E162" s="661" t="s">
        <v>915</v>
      </c>
      <c r="F162" s="664"/>
      <c r="G162" s="664"/>
      <c r="H162" s="677">
        <v>0</v>
      </c>
      <c r="I162" s="664">
        <v>2</v>
      </c>
      <c r="J162" s="664">
        <v>96.74</v>
      </c>
      <c r="K162" s="677">
        <v>1</v>
      </c>
      <c r="L162" s="664">
        <v>2</v>
      </c>
      <c r="M162" s="665">
        <v>96.74</v>
      </c>
    </row>
    <row r="163" spans="1:13" ht="14.4" customHeight="1" x14ac:dyDescent="0.3">
      <c r="A163" s="660" t="s">
        <v>948</v>
      </c>
      <c r="B163" s="661" t="s">
        <v>912</v>
      </c>
      <c r="C163" s="661" t="s">
        <v>976</v>
      </c>
      <c r="D163" s="661" t="s">
        <v>977</v>
      </c>
      <c r="E163" s="661" t="s">
        <v>957</v>
      </c>
      <c r="F163" s="664"/>
      <c r="G163" s="664"/>
      <c r="H163" s="677">
        <v>0</v>
      </c>
      <c r="I163" s="664">
        <v>11</v>
      </c>
      <c r="J163" s="664">
        <v>1369.3899999999999</v>
      </c>
      <c r="K163" s="677">
        <v>1</v>
      </c>
      <c r="L163" s="664">
        <v>11</v>
      </c>
      <c r="M163" s="665">
        <v>1369.3899999999999</v>
      </c>
    </row>
    <row r="164" spans="1:13" ht="14.4" customHeight="1" x14ac:dyDescent="0.3">
      <c r="A164" s="660" t="s">
        <v>948</v>
      </c>
      <c r="B164" s="661" t="s">
        <v>912</v>
      </c>
      <c r="C164" s="661" t="s">
        <v>978</v>
      </c>
      <c r="D164" s="661" t="s">
        <v>979</v>
      </c>
      <c r="E164" s="661" t="s">
        <v>980</v>
      </c>
      <c r="F164" s="664">
        <v>14</v>
      </c>
      <c r="G164" s="664">
        <v>1149.9799999999998</v>
      </c>
      <c r="H164" s="677">
        <v>1</v>
      </c>
      <c r="I164" s="664"/>
      <c r="J164" s="664"/>
      <c r="K164" s="677">
        <v>0</v>
      </c>
      <c r="L164" s="664">
        <v>14</v>
      </c>
      <c r="M164" s="665">
        <v>1149.9799999999998</v>
      </c>
    </row>
    <row r="165" spans="1:13" ht="14.4" customHeight="1" x14ac:dyDescent="0.3">
      <c r="A165" s="660" t="s">
        <v>948</v>
      </c>
      <c r="B165" s="661" t="s">
        <v>912</v>
      </c>
      <c r="C165" s="661" t="s">
        <v>1106</v>
      </c>
      <c r="D165" s="661" t="s">
        <v>956</v>
      </c>
      <c r="E165" s="661" t="s">
        <v>957</v>
      </c>
      <c r="F165" s="664"/>
      <c r="G165" s="664"/>
      <c r="H165" s="677">
        <v>0</v>
      </c>
      <c r="I165" s="664">
        <v>1</v>
      </c>
      <c r="J165" s="664">
        <v>124.49</v>
      </c>
      <c r="K165" s="677">
        <v>1</v>
      </c>
      <c r="L165" s="664">
        <v>1</v>
      </c>
      <c r="M165" s="665">
        <v>124.49</v>
      </c>
    </row>
    <row r="166" spans="1:13" ht="14.4" customHeight="1" x14ac:dyDescent="0.3">
      <c r="A166" s="660" t="s">
        <v>948</v>
      </c>
      <c r="B166" s="661" t="s">
        <v>912</v>
      </c>
      <c r="C166" s="661" t="s">
        <v>1355</v>
      </c>
      <c r="D166" s="661" t="s">
        <v>1105</v>
      </c>
      <c r="E166" s="661" t="s">
        <v>1356</v>
      </c>
      <c r="F166" s="664">
        <v>2</v>
      </c>
      <c r="G166" s="664">
        <v>173.52</v>
      </c>
      <c r="H166" s="677">
        <v>1</v>
      </c>
      <c r="I166" s="664"/>
      <c r="J166" s="664"/>
      <c r="K166" s="677">
        <v>0</v>
      </c>
      <c r="L166" s="664">
        <v>2</v>
      </c>
      <c r="M166" s="665">
        <v>173.52</v>
      </c>
    </row>
    <row r="167" spans="1:13" ht="14.4" customHeight="1" x14ac:dyDescent="0.3">
      <c r="A167" s="660" t="s">
        <v>949</v>
      </c>
      <c r="B167" s="661" t="s">
        <v>1444</v>
      </c>
      <c r="C167" s="661" t="s">
        <v>1368</v>
      </c>
      <c r="D167" s="661" t="s">
        <v>1369</v>
      </c>
      <c r="E167" s="661" t="s">
        <v>1062</v>
      </c>
      <c r="F167" s="664"/>
      <c r="G167" s="664"/>
      <c r="H167" s="677">
        <v>0</v>
      </c>
      <c r="I167" s="664">
        <v>1</v>
      </c>
      <c r="J167" s="664">
        <v>58.86</v>
      </c>
      <c r="K167" s="677">
        <v>1</v>
      </c>
      <c r="L167" s="664">
        <v>1</v>
      </c>
      <c r="M167" s="665">
        <v>58.86</v>
      </c>
    </row>
    <row r="168" spans="1:13" ht="14.4" customHeight="1" x14ac:dyDescent="0.3">
      <c r="A168" s="660" t="s">
        <v>949</v>
      </c>
      <c r="B168" s="661" t="s">
        <v>1444</v>
      </c>
      <c r="C168" s="661" t="s">
        <v>1370</v>
      </c>
      <c r="D168" s="661" t="s">
        <v>1369</v>
      </c>
      <c r="E168" s="661" t="s">
        <v>1361</v>
      </c>
      <c r="F168" s="664"/>
      <c r="G168" s="664"/>
      <c r="H168" s="677">
        <v>0</v>
      </c>
      <c r="I168" s="664">
        <v>1</v>
      </c>
      <c r="J168" s="664">
        <v>208.19</v>
      </c>
      <c r="K168" s="677">
        <v>1</v>
      </c>
      <c r="L168" s="664">
        <v>1</v>
      </c>
      <c r="M168" s="665">
        <v>208.19</v>
      </c>
    </row>
    <row r="169" spans="1:13" ht="14.4" customHeight="1" x14ac:dyDescent="0.3">
      <c r="A169" s="660" t="s">
        <v>949</v>
      </c>
      <c r="B169" s="661" t="s">
        <v>1444</v>
      </c>
      <c r="C169" s="661" t="s">
        <v>1371</v>
      </c>
      <c r="D169" s="661" t="s">
        <v>1372</v>
      </c>
      <c r="E169" s="661" t="s">
        <v>1373</v>
      </c>
      <c r="F169" s="664"/>
      <c r="G169" s="664"/>
      <c r="H169" s="677">
        <v>0</v>
      </c>
      <c r="I169" s="664">
        <v>2</v>
      </c>
      <c r="J169" s="664">
        <v>1247.42</v>
      </c>
      <c r="K169" s="677">
        <v>1</v>
      </c>
      <c r="L169" s="664">
        <v>2</v>
      </c>
      <c r="M169" s="665">
        <v>1247.42</v>
      </c>
    </row>
    <row r="170" spans="1:13" ht="14.4" customHeight="1" x14ac:dyDescent="0.3">
      <c r="A170" s="660" t="s">
        <v>949</v>
      </c>
      <c r="B170" s="661" t="s">
        <v>912</v>
      </c>
      <c r="C170" s="661" t="s">
        <v>954</v>
      </c>
      <c r="D170" s="661" t="s">
        <v>713</v>
      </c>
      <c r="E170" s="661" t="s">
        <v>714</v>
      </c>
      <c r="F170" s="664"/>
      <c r="G170" s="664"/>
      <c r="H170" s="677">
        <v>0</v>
      </c>
      <c r="I170" s="664">
        <v>1</v>
      </c>
      <c r="J170" s="664">
        <v>103.74</v>
      </c>
      <c r="K170" s="677">
        <v>1</v>
      </c>
      <c r="L170" s="664">
        <v>1</v>
      </c>
      <c r="M170" s="665">
        <v>103.74</v>
      </c>
    </row>
    <row r="171" spans="1:13" ht="14.4" customHeight="1" x14ac:dyDescent="0.3">
      <c r="A171" s="660" t="s">
        <v>949</v>
      </c>
      <c r="B171" s="661" t="s">
        <v>912</v>
      </c>
      <c r="C171" s="661" t="s">
        <v>955</v>
      </c>
      <c r="D171" s="661" t="s">
        <v>956</v>
      </c>
      <c r="E171" s="661" t="s">
        <v>957</v>
      </c>
      <c r="F171" s="664"/>
      <c r="G171" s="664"/>
      <c r="H171" s="677">
        <v>0</v>
      </c>
      <c r="I171" s="664">
        <v>1</v>
      </c>
      <c r="J171" s="664">
        <v>124.49</v>
      </c>
      <c r="K171" s="677">
        <v>1</v>
      </c>
      <c r="L171" s="664">
        <v>1</v>
      </c>
      <c r="M171" s="665">
        <v>124.49</v>
      </c>
    </row>
    <row r="172" spans="1:13" ht="14.4" customHeight="1" x14ac:dyDescent="0.3">
      <c r="A172" s="660" t="s">
        <v>951</v>
      </c>
      <c r="B172" s="661" t="s">
        <v>1445</v>
      </c>
      <c r="C172" s="661" t="s">
        <v>1388</v>
      </c>
      <c r="D172" s="661" t="s">
        <v>1389</v>
      </c>
      <c r="E172" s="661" t="s">
        <v>1390</v>
      </c>
      <c r="F172" s="664"/>
      <c r="G172" s="664"/>
      <c r="H172" s="677">
        <v>0</v>
      </c>
      <c r="I172" s="664">
        <v>1</v>
      </c>
      <c r="J172" s="664">
        <v>407.55</v>
      </c>
      <c r="K172" s="677">
        <v>1</v>
      </c>
      <c r="L172" s="664">
        <v>1</v>
      </c>
      <c r="M172" s="665">
        <v>407.55</v>
      </c>
    </row>
    <row r="173" spans="1:13" ht="14.4" customHeight="1" x14ac:dyDescent="0.3">
      <c r="A173" s="660" t="s">
        <v>951</v>
      </c>
      <c r="B173" s="661" t="s">
        <v>912</v>
      </c>
      <c r="C173" s="661" t="s">
        <v>1000</v>
      </c>
      <c r="D173" s="661" t="s">
        <v>1001</v>
      </c>
      <c r="E173" s="661" t="s">
        <v>1002</v>
      </c>
      <c r="F173" s="664">
        <v>1</v>
      </c>
      <c r="G173" s="664">
        <v>0</v>
      </c>
      <c r="H173" s="677"/>
      <c r="I173" s="664"/>
      <c r="J173" s="664"/>
      <c r="K173" s="677"/>
      <c r="L173" s="664">
        <v>1</v>
      </c>
      <c r="M173" s="665">
        <v>0</v>
      </c>
    </row>
    <row r="174" spans="1:13" ht="14.4" customHeight="1" x14ac:dyDescent="0.3">
      <c r="A174" s="660" t="s">
        <v>951</v>
      </c>
      <c r="B174" s="661" t="s">
        <v>912</v>
      </c>
      <c r="C174" s="661" t="s">
        <v>954</v>
      </c>
      <c r="D174" s="661" t="s">
        <v>713</v>
      </c>
      <c r="E174" s="661" t="s">
        <v>714</v>
      </c>
      <c r="F174" s="664"/>
      <c r="G174" s="664"/>
      <c r="H174" s="677">
        <v>0</v>
      </c>
      <c r="I174" s="664">
        <v>1</v>
      </c>
      <c r="J174" s="664">
        <v>103.74</v>
      </c>
      <c r="K174" s="677">
        <v>1</v>
      </c>
      <c r="L174" s="664">
        <v>1</v>
      </c>
      <c r="M174" s="665">
        <v>103.74</v>
      </c>
    </row>
    <row r="175" spans="1:13" ht="14.4" customHeight="1" x14ac:dyDescent="0.3">
      <c r="A175" s="660" t="s">
        <v>951</v>
      </c>
      <c r="B175" s="661" t="s">
        <v>912</v>
      </c>
      <c r="C175" s="661" t="s">
        <v>1010</v>
      </c>
      <c r="D175" s="661" t="s">
        <v>1011</v>
      </c>
      <c r="E175" s="661" t="s">
        <v>1012</v>
      </c>
      <c r="F175" s="664">
        <v>1</v>
      </c>
      <c r="G175" s="664">
        <v>103.74</v>
      </c>
      <c r="H175" s="677">
        <v>1</v>
      </c>
      <c r="I175" s="664"/>
      <c r="J175" s="664"/>
      <c r="K175" s="677">
        <v>0</v>
      </c>
      <c r="L175" s="664">
        <v>1</v>
      </c>
      <c r="M175" s="665">
        <v>103.74</v>
      </c>
    </row>
    <row r="176" spans="1:13" ht="14.4" customHeight="1" x14ac:dyDescent="0.3">
      <c r="A176" s="660" t="s">
        <v>951</v>
      </c>
      <c r="B176" s="661" t="s">
        <v>912</v>
      </c>
      <c r="C176" s="661" t="s">
        <v>955</v>
      </c>
      <c r="D176" s="661" t="s">
        <v>956</v>
      </c>
      <c r="E176" s="661" t="s">
        <v>957</v>
      </c>
      <c r="F176" s="664"/>
      <c r="G176" s="664"/>
      <c r="H176" s="677">
        <v>0</v>
      </c>
      <c r="I176" s="664">
        <v>14</v>
      </c>
      <c r="J176" s="664">
        <v>1742.86</v>
      </c>
      <c r="K176" s="677">
        <v>1</v>
      </c>
      <c r="L176" s="664">
        <v>14</v>
      </c>
      <c r="M176" s="665">
        <v>1742.86</v>
      </c>
    </row>
    <row r="177" spans="1:13" ht="14.4" customHeight="1" x14ac:dyDescent="0.3">
      <c r="A177" s="660" t="s">
        <v>951</v>
      </c>
      <c r="B177" s="661" t="s">
        <v>912</v>
      </c>
      <c r="C177" s="661" t="s">
        <v>691</v>
      </c>
      <c r="D177" s="661" t="s">
        <v>692</v>
      </c>
      <c r="E177" s="661" t="s">
        <v>913</v>
      </c>
      <c r="F177" s="664"/>
      <c r="G177" s="664"/>
      <c r="H177" s="677">
        <v>0</v>
      </c>
      <c r="I177" s="664">
        <v>8</v>
      </c>
      <c r="J177" s="664">
        <v>663.92</v>
      </c>
      <c r="K177" s="677">
        <v>1</v>
      </c>
      <c r="L177" s="664">
        <v>8</v>
      </c>
      <c r="M177" s="665">
        <v>663.92</v>
      </c>
    </row>
    <row r="178" spans="1:13" ht="14.4" customHeight="1" x14ac:dyDescent="0.3">
      <c r="A178" s="660" t="s">
        <v>951</v>
      </c>
      <c r="B178" s="661" t="s">
        <v>912</v>
      </c>
      <c r="C178" s="661" t="s">
        <v>976</v>
      </c>
      <c r="D178" s="661" t="s">
        <v>977</v>
      </c>
      <c r="E178" s="661" t="s">
        <v>957</v>
      </c>
      <c r="F178" s="664"/>
      <c r="G178" s="664"/>
      <c r="H178" s="677">
        <v>0</v>
      </c>
      <c r="I178" s="664">
        <v>1</v>
      </c>
      <c r="J178" s="664">
        <v>124.49</v>
      </c>
      <c r="K178" s="677">
        <v>1</v>
      </c>
      <c r="L178" s="664">
        <v>1</v>
      </c>
      <c r="M178" s="665">
        <v>124.49</v>
      </c>
    </row>
    <row r="179" spans="1:13" ht="14.4" customHeight="1" x14ac:dyDescent="0.3">
      <c r="A179" s="660" t="s">
        <v>951</v>
      </c>
      <c r="B179" s="661" t="s">
        <v>912</v>
      </c>
      <c r="C179" s="661" t="s">
        <v>978</v>
      </c>
      <c r="D179" s="661" t="s">
        <v>979</v>
      </c>
      <c r="E179" s="661" t="s">
        <v>980</v>
      </c>
      <c r="F179" s="664">
        <v>5</v>
      </c>
      <c r="G179" s="664">
        <v>414.95</v>
      </c>
      <c r="H179" s="677">
        <v>1</v>
      </c>
      <c r="I179" s="664"/>
      <c r="J179" s="664"/>
      <c r="K179" s="677">
        <v>0</v>
      </c>
      <c r="L179" s="664">
        <v>5</v>
      </c>
      <c r="M179" s="665">
        <v>414.95</v>
      </c>
    </row>
    <row r="180" spans="1:13" ht="14.4" customHeight="1" thickBot="1" x14ac:dyDescent="0.35">
      <c r="A180" s="666" t="s">
        <v>951</v>
      </c>
      <c r="B180" s="667" t="s">
        <v>916</v>
      </c>
      <c r="C180" s="667" t="s">
        <v>1392</v>
      </c>
      <c r="D180" s="667" t="s">
        <v>707</v>
      </c>
      <c r="E180" s="667" t="s">
        <v>1393</v>
      </c>
      <c r="F180" s="670"/>
      <c r="G180" s="670"/>
      <c r="H180" s="678">
        <v>0</v>
      </c>
      <c r="I180" s="670">
        <v>1</v>
      </c>
      <c r="J180" s="670">
        <v>300.68</v>
      </c>
      <c r="K180" s="678">
        <v>1</v>
      </c>
      <c r="L180" s="670">
        <v>1</v>
      </c>
      <c r="M180" s="671">
        <v>300.68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539</v>
      </c>
      <c r="B5" s="645" t="s">
        <v>540</v>
      </c>
      <c r="C5" s="646" t="s">
        <v>541</v>
      </c>
      <c r="D5" s="646" t="s">
        <v>541</v>
      </c>
      <c r="E5" s="646"/>
      <c r="F5" s="646" t="s">
        <v>541</v>
      </c>
      <c r="G5" s="646" t="s">
        <v>541</v>
      </c>
      <c r="H5" s="646" t="s">
        <v>541</v>
      </c>
      <c r="I5" s="647" t="s">
        <v>541</v>
      </c>
      <c r="J5" s="648" t="s">
        <v>74</v>
      </c>
    </row>
    <row r="6" spans="1:10" ht="14.4" customHeight="1" x14ac:dyDescent="0.3">
      <c r="A6" s="644" t="s">
        <v>539</v>
      </c>
      <c r="B6" s="645" t="s">
        <v>357</v>
      </c>
      <c r="C6" s="646">
        <v>0</v>
      </c>
      <c r="D6" s="646">
        <v>0.40862999999999999</v>
      </c>
      <c r="E6" s="646"/>
      <c r="F6" s="646">
        <v>0</v>
      </c>
      <c r="G6" s="646">
        <v>0.49999998425100001</v>
      </c>
      <c r="H6" s="646">
        <v>-0.49999998425100001</v>
      </c>
      <c r="I6" s="647">
        <v>0</v>
      </c>
      <c r="J6" s="648" t="s">
        <v>1</v>
      </c>
    </row>
    <row r="7" spans="1:10" ht="14.4" customHeight="1" x14ac:dyDescent="0.3">
      <c r="A7" s="644" t="s">
        <v>539</v>
      </c>
      <c r="B7" s="645" t="s">
        <v>358</v>
      </c>
      <c r="C7" s="646" t="s">
        <v>541</v>
      </c>
      <c r="D7" s="646">
        <v>0.76122999999999996</v>
      </c>
      <c r="E7" s="646"/>
      <c r="F7" s="646">
        <v>0</v>
      </c>
      <c r="G7" s="646">
        <v>0.38061498801150007</v>
      </c>
      <c r="H7" s="646">
        <v>-0.38061498801150007</v>
      </c>
      <c r="I7" s="647">
        <v>0</v>
      </c>
      <c r="J7" s="648" t="s">
        <v>1</v>
      </c>
    </row>
    <row r="8" spans="1:10" ht="14.4" customHeight="1" x14ac:dyDescent="0.3">
      <c r="A8" s="644" t="s">
        <v>539</v>
      </c>
      <c r="B8" s="645" t="s">
        <v>359</v>
      </c>
      <c r="C8" s="646">
        <v>12.338949999999</v>
      </c>
      <c r="D8" s="646">
        <v>9.2123200000000001</v>
      </c>
      <c r="E8" s="646"/>
      <c r="F8" s="646">
        <v>15.973369999999999</v>
      </c>
      <c r="G8" s="646">
        <v>12.999999590530999</v>
      </c>
      <c r="H8" s="646">
        <v>2.9733704094690001</v>
      </c>
      <c r="I8" s="647">
        <v>1.2287208079325447</v>
      </c>
      <c r="J8" s="648" t="s">
        <v>1</v>
      </c>
    </row>
    <row r="9" spans="1:10" ht="14.4" customHeight="1" x14ac:dyDescent="0.3">
      <c r="A9" s="644" t="s">
        <v>539</v>
      </c>
      <c r="B9" s="645" t="s">
        <v>360</v>
      </c>
      <c r="C9" s="646">
        <v>686.34575999999993</v>
      </c>
      <c r="D9" s="646">
        <v>697.64207999999996</v>
      </c>
      <c r="E9" s="646"/>
      <c r="F9" s="646">
        <v>643.93566999999996</v>
      </c>
      <c r="G9" s="646">
        <v>707.499977715466</v>
      </c>
      <c r="H9" s="646">
        <v>-63.564307715466043</v>
      </c>
      <c r="I9" s="647">
        <v>0.91015645269598922</v>
      </c>
      <c r="J9" s="648" t="s">
        <v>1</v>
      </c>
    </row>
    <row r="10" spans="1:10" ht="14.4" customHeight="1" x14ac:dyDescent="0.3">
      <c r="A10" s="644" t="s">
        <v>539</v>
      </c>
      <c r="B10" s="645" t="s">
        <v>361</v>
      </c>
      <c r="C10" s="646">
        <v>26.7652</v>
      </c>
      <c r="D10" s="646">
        <v>0</v>
      </c>
      <c r="E10" s="646"/>
      <c r="F10" s="646" t="s">
        <v>541</v>
      </c>
      <c r="G10" s="646" t="s">
        <v>541</v>
      </c>
      <c r="H10" s="646" t="s">
        <v>541</v>
      </c>
      <c r="I10" s="647" t="s">
        <v>541</v>
      </c>
      <c r="J10" s="648" t="s">
        <v>1</v>
      </c>
    </row>
    <row r="11" spans="1:10" ht="14.4" customHeight="1" x14ac:dyDescent="0.3">
      <c r="A11" s="644" t="s">
        <v>539</v>
      </c>
      <c r="B11" s="645" t="s">
        <v>362</v>
      </c>
      <c r="C11" s="646">
        <v>2.8901299999979999</v>
      </c>
      <c r="D11" s="646">
        <v>3.6619999999999999</v>
      </c>
      <c r="E11" s="646"/>
      <c r="F11" s="646">
        <v>5.77</v>
      </c>
      <c r="G11" s="646">
        <v>3.499999889758</v>
      </c>
      <c r="H11" s="646">
        <v>2.2700001102419995</v>
      </c>
      <c r="I11" s="647">
        <v>1.6485714804976619</v>
      </c>
      <c r="J11" s="648" t="s">
        <v>1</v>
      </c>
    </row>
    <row r="12" spans="1:10" ht="14.4" customHeight="1" x14ac:dyDescent="0.3">
      <c r="A12" s="644" t="s">
        <v>539</v>
      </c>
      <c r="B12" s="645" t="s">
        <v>363</v>
      </c>
      <c r="C12" s="646">
        <v>25.246999999998998</v>
      </c>
      <c r="D12" s="646">
        <v>30.086069999999999</v>
      </c>
      <c r="E12" s="646"/>
      <c r="F12" s="646">
        <v>33.965199999999996</v>
      </c>
      <c r="G12" s="646">
        <v>30.9999990235745</v>
      </c>
      <c r="H12" s="646">
        <v>2.9652009764254963</v>
      </c>
      <c r="I12" s="647">
        <v>1.0956516474136195</v>
      </c>
      <c r="J12" s="648" t="s">
        <v>1</v>
      </c>
    </row>
    <row r="13" spans="1:10" ht="14.4" customHeight="1" x14ac:dyDescent="0.3">
      <c r="A13" s="644" t="s">
        <v>539</v>
      </c>
      <c r="B13" s="645" t="s">
        <v>542</v>
      </c>
      <c r="C13" s="646">
        <v>753.58703999999602</v>
      </c>
      <c r="D13" s="646">
        <v>741.7723299999999</v>
      </c>
      <c r="E13" s="646"/>
      <c r="F13" s="646">
        <v>699.64423999999997</v>
      </c>
      <c r="G13" s="646">
        <v>755.88059119159198</v>
      </c>
      <c r="H13" s="646">
        <v>-56.236351191592007</v>
      </c>
      <c r="I13" s="647">
        <v>0.92560154097495828</v>
      </c>
      <c r="J13" s="648" t="s">
        <v>543</v>
      </c>
    </row>
    <row r="15" spans="1:10" ht="14.4" customHeight="1" x14ac:dyDescent="0.3">
      <c r="A15" s="644" t="s">
        <v>539</v>
      </c>
      <c r="B15" s="645" t="s">
        <v>540</v>
      </c>
      <c r="C15" s="646" t="s">
        <v>541</v>
      </c>
      <c r="D15" s="646" t="s">
        <v>541</v>
      </c>
      <c r="E15" s="646"/>
      <c r="F15" s="646" t="s">
        <v>541</v>
      </c>
      <c r="G15" s="646" t="s">
        <v>541</v>
      </c>
      <c r="H15" s="646" t="s">
        <v>541</v>
      </c>
      <c r="I15" s="647" t="s">
        <v>541</v>
      </c>
      <c r="J15" s="648" t="s">
        <v>74</v>
      </c>
    </row>
    <row r="16" spans="1:10" ht="14.4" customHeight="1" x14ac:dyDescent="0.3">
      <c r="A16" s="644" t="s">
        <v>544</v>
      </c>
      <c r="B16" s="645" t="s">
        <v>545</v>
      </c>
      <c r="C16" s="646" t="s">
        <v>541</v>
      </c>
      <c r="D16" s="646" t="s">
        <v>541</v>
      </c>
      <c r="E16" s="646"/>
      <c r="F16" s="646" t="s">
        <v>541</v>
      </c>
      <c r="G16" s="646" t="s">
        <v>541</v>
      </c>
      <c r="H16" s="646" t="s">
        <v>541</v>
      </c>
      <c r="I16" s="647" t="s">
        <v>541</v>
      </c>
      <c r="J16" s="648" t="s">
        <v>0</v>
      </c>
    </row>
    <row r="17" spans="1:10" ht="14.4" customHeight="1" x14ac:dyDescent="0.3">
      <c r="A17" s="644" t="s">
        <v>544</v>
      </c>
      <c r="B17" s="645" t="s">
        <v>359</v>
      </c>
      <c r="C17" s="646">
        <v>1.2490599999999998</v>
      </c>
      <c r="D17" s="646">
        <v>1.3231799999999998</v>
      </c>
      <c r="E17" s="646"/>
      <c r="F17" s="646">
        <v>0.80247999999999997</v>
      </c>
      <c r="G17" s="646">
        <v>0.70953927914750003</v>
      </c>
      <c r="H17" s="646">
        <v>9.2940720852499936E-2</v>
      </c>
      <c r="I17" s="647">
        <v>1.1309874218156981</v>
      </c>
      <c r="J17" s="648" t="s">
        <v>1</v>
      </c>
    </row>
    <row r="18" spans="1:10" ht="14.4" customHeight="1" x14ac:dyDescent="0.3">
      <c r="A18" s="644" t="s">
        <v>544</v>
      </c>
      <c r="B18" s="645" t="s">
        <v>360</v>
      </c>
      <c r="C18" s="646">
        <v>5.5214999999999996</v>
      </c>
      <c r="D18" s="646">
        <v>7.9100999999999999</v>
      </c>
      <c r="E18" s="646"/>
      <c r="F18" s="646">
        <v>5.4251999999999994</v>
      </c>
      <c r="G18" s="646">
        <v>8.3996554874465001</v>
      </c>
      <c r="H18" s="646">
        <v>-2.9744554874465008</v>
      </c>
      <c r="I18" s="647">
        <v>0.64588363274042604</v>
      </c>
      <c r="J18" s="648" t="s">
        <v>1</v>
      </c>
    </row>
    <row r="19" spans="1:10" ht="14.4" customHeight="1" x14ac:dyDescent="0.3">
      <c r="A19" s="644" t="s">
        <v>544</v>
      </c>
      <c r="B19" s="645" t="s">
        <v>362</v>
      </c>
      <c r="C19" s="646">
        <v>0.43</v>
      </c>
      <c r="D19" s="646">
        <v>0.85199999999999998</v>
      </c>
      <c r="E19" s="646"/>
      <c r="F19" s="646">
        <v>2.6900000000000004</v>
      </c>
      <c r="G19" s="646">
        <v>1.309160264108</v>
      </c>
      <c r="H19" s="646">
        <v>1.3808397358920004</v>
      </c>
      <c r="I19" s="647">
        <v>2.054752251308849</v>
      </c>
      <c r="J19" s="648" t="s">
        <v>1</v>
      </c>
    </row>
    <row r="20" spans="1:10" ht="14.4" customHeight="1" x14ac:dyDescent="0.3">
      <c r="A20" s="644" t="s">
        <v>544</v>
      </c>
      <c r="B20" s="645" t="s">
        <v>363</v>
      </c>
      <c r="C20" s="646">
        <v>4.7929999999999993</v>
      </c>
      <c r="D20" s="646">
        <v>3.6569999999999996</v>
      </c>
      <c r="E20" s="646"/>
      <c r="F20" s="646">
        <v>3.7759999999999998</v>
      </c>
      <c r="G20" s="646">
        <v>3.1367843108675002</v>
      </c>
      <c r="H20" s="646">
        <v>0.6392156891324996</v>
      </c>
      <c r="I20" s="647">
        <v>1.2037805681818525</v>
      </c>
      <c r="J20" s="648" t="s">
        <v>1</v>
      </c>
    </row>
    <row r="21" spans="1:10" ht="14.4" customHeight="1" x14ac:dyDescent="0.3">
      <c r="A21" s="644" t="s">
        <v>544</v>
      </c>
      <c r="B21" s="645" t="s">
        <v>546</v>
      </c>
      <c r="C21" s="646">
        <v>11.993559999999999</v>
      </c>
      <c r="D21" s="646">
        <v>13.742280000000001</v>
      </c>
      <c r="E21" s="646"/>
      <c r="F21" s="646">
        <v>12.693680000000001</v>
      </c>
      <c r="G21" s="646">
        <v>13.5551393415695</v>
      </c>
      <c r="H21" s="646">
        <v>-0.86145934156949977</v>
      </c>
      <c r="I21" s="647">
        <v>0.93644776937647067</v>
      </c>
      <c r="J21" s="648" t="s">
        <v>547</v>
      </c>
    </row>
    <row r="22" spans="1:10" ht="14.4" customHeight="1" x14ac:dyDescent="0.3">
      <c r="A22" s="644" t="s">
        <v>541</v>
      </c>
      <c r="B22" s="645" t="s">
        <v>541</v>
      </c>
      <c r="C22" s="646" t="s">
        <v>541</v>
      </c>
      <c r="D22" s="646" t="s">
        <v>541</v>
      </c>
      <c r="E22" s="646"/>
      <c r="F22" s="646" t="s">
        <v>541</v>
      </c>
      <c r="G22" s="646" t="s">
        <v>541</v>
      </c>
      <c r="H22" s="646" t="s">
        <v>541</v>
      </c>
      <c r="I22" s="647" t="s">
        <v>541</v>
      </c>
      <c r="J22" s="648" t="s">
        <v>548</v>
      </c>
    </row>
    <row r="23" spans="1:10" ht="14.4" customHeight="1" x14ac:dyDescent="0.3">
      <c r="A23" s="644" t="s">
        <v>549</v>
      </c>
      <c r="B23" s="645" t="s">
        <v>550</v>
      </c>
      <c r="C23" s="646" t="s">
        <v>541</v>
      </c>
      <c r="D23" s="646" t="s">
        <v>541</v>
      </c>
      <c r="E23" s="646"/>
      <c r="F23" s="646" t="s">
        <v>541</v>
      </c>
      <c r="G23" s="646" t="s">
        <v>541</v>
      </c>
      <c r="H23" s="646" t="s">
        <v>541</v>
      </c>
      <c r="I23" s="647" t="s">
        <v>541</v>
      </c>
      <c r="J23" s="648" t="s">
        <v>0</v>
      </c>
    </row>
    <row r="24" spans="1:10" ht="14.4" customHeight="1" x14ac:dyDescent="0.3">
      <c r="A24" s="644" t="s">
        <v>549</v>
      </c>
      <c r="B24" s="645" t="s">
        <v>359</v>
      </c>
      <c r="C24" s="646">
        <v>2.382469999999</v>
      </c>
      <c r="D24" s="646">
        <v>2.1395300000000002</v>
      </c>
      <c r="E24" s="646"/>
      <c r="F24" s="646">
        <v>2.9095899999999997</v>
      </c>
      <c r="G24" s="646">
        <v>1.5974956360610002</v>
      </c>
      <c r="H24" s="646">
        <v>1.3120943639389995</v>
      </c>
      <c r="I24" s="647">
        <v>1.8213445685362093</v>
      </c>
      <c r="J24" s="648" t="s">
        <v>1</v>
      </c>
    </row>
    <row r="25" spans="1:10" ht="14.4" customHeight="1" x14ac:dyDescent="0.3">
      <c r="A25" s="644" t="s">
        <v>549</v>
      </c>
      <c r="B25" s="645" t="s">
        <v>360</v>
      </c>
      <c r="C25" s="646">
        <v>47.380479999999991</v>
      </c>
      <c r="D25" s="646">
        <v>45.452570000000001</v>
      </c>
      <c r="E25" s="646"/>
      <c r="F25" s="646">
        <v>65.764120000000005</v>
      </c>
      <c r="G25" s="646">
        <v>59.165424630432497</v>
      </c>
      <c r="H25" s="646">
        <v>6.5986953695675084</v>
      </c>
      <c r="I25" s="647">
        <v>1.1115295869299548</v>
      </c>
      <c r="J25" s="648" t="s">
        <v>1</v>
      </c>
    </row>
    <row r="26" spans="1:10" ht="14.4" customHeight="1" x14ac:dyDescent="0.3">
      <c r="A26" s="644" t="s">
        <v>549</v>
      </c>
      <c r="B26" s="645" t="s">
        <v>362</v>
      </c>
      <c r="C26" s="646">
        <v>0.14499999999999999</v>
      </c>
      <c r="D26" s="646">
        <v>0.9</v>
      </c>
      <c r="E26" s="646"/>
      <c r="F26" s="646">
        <v>1.22</v>
      </c>
      <c r="G26" s="646">
        <v>0.75143127404150001</v>
      </c>
      <c r="H26" s="646">
        <v>0.46856872595849997</v>
      </c>
      <c r="I26" s="647">
        <v>1.6235683051070642</v>
      </c>
      <c r="J26" s="648" t="s">
        <v>1</v>
      </c>
    </row>
    <row r="27" spans="1:10" ht="14.4" customHeight="1" x14ac:dyDescent="0.3">
      <c r="A27" s="644" t="s">
        <v>549</v>
      </c>
      <c r="B27" s="645" t="s">
        <v>363</v>
      </c>
      <c r="C27" s="646">
        <v>5.9979999999999993</v>
      </c>
      <c r="D27" s="646">
        <v>8.3506499999999999</v>
      </c>
      <c r="E27" s="646"/>
      <c r="F27" s="646">
        <v>11.498100000000001</v>
      </c>
      <c r="G27" s="646">
        <v>7.9974892258304999</v>
      </c>
      <c r="H27" s="646">
        <v>3.5006107741695009</v>
      </c>
      <c r="I27" s="647">
        <v>1.437713721809482</v>
      </c>
      <c r="J27" s="648" t="s">
        <v>1</v>
      </c>
    </row>
    <row r="28" spans="1:10" ht="14.4" customHeight="1" x14ac:dyDescent="0.3">
      <c r="A28" s="644" t="s">
        <v>549</v>
      </c>
      <c r="B28" s="645" t="s">
        <v>551</v>
      </c>
      <c r="C28" s="646">
        <v>55.905949999998995</v>
      </c>
      <c r="D28" s="646">
        <v>56.842750000000002</v>
      </c>
      <c r="E28" s="646"/>
      <c r="F28" s="646">
        <v>81.391809999999992</v>
      </c>
      <c r="G28" s="646">
        <v>69.511840766365495</v>
      </c>
      <c r="H28" s="646">
        <v>11.879969233634498</v>
      </c>
      <c r="I28" s="647">
        <v>1.1709056917880216</v>
      </c>
      <c r="J28" s="648" t="s">
        <v>547</v>
      </c>
    </row>
    <row r="29" spans="1:10" ht="14.4" customHeight="1" x14ac:dyDescent="0.3">
      <c r="A29" s="644" t="s">
        <v>541</v>
      </c>
      <c r="B29" s="645" t="s">
        <v>541</v>
      </c>
      <c r="C29" s="646" t="s">
        <v>541</v>
      </c>
      <c r="D29" s="646" t="s">
        <v>541</v>
      </c>
      <c r="E29" s="646"/>
      <c r="F29" s="646" t="s">
        <v>541</v>
      </c>
      <c r="G29" s="646" t="s">
        <v>541</v>
      </c>
      <c r="H29" s="646" t="s">
        <v>541</v>
      </c>
      <c r="I29" s="647" t="s">
        <v>541</v>
      </c>
      <c r="J29" s="648" t="s">
        <v>548</v>
      </c>
    </row>
    <row r="30" spans="1:10" ht="14.4" customHeight="1" x14ac:dyDescent="0.3">
      <c r="A30" s="644" t="s">
        <v>552</v>
      </c>
      <c r="B30" s="645" t="s">
        <v>553</v>
      </c>
      <c r="C30" s="646" t="s">
        <v>541</v>
      </c>
      <c r="D30" s="646" t="s">
        <v>541</v>
      </c>
      <c r="E30" s="646"/>
      <c r="F30" s="646" t="s">
        <v>541</v>
      </c>
      <c r="G30" s="646" t="s">
        <v>541</v>
      </c>
      <c r="H30" s="646" t="s">
        <v>541</v>
      </c>
      <c r="I30" s="647" t="s">
        <v>541</v>
      </c>
      <c r="J30" s="648" t="s">
        <v>0</v>
      </c>
    </row>
    <row r="31" spans="1:10" ht="14.4" customHeight="1" x14ac:dyDescent="0.3">
      <c r="A31" s="644" t="s">
        <v>552</v>
      </c>
      <c r="B31" s="645" t="s">
        <v>357</v>
      </c>
      <c r="C31" s="646">
        <v>0</v>
      </c>
      <c r="D31" s="646">
        <v>0.40862999999999999</v>
      </c>
      <c r="E31" s="646"/>
      <c r="F31" s="646">
        <v>0</v>
      </c>
      <c r="G31" s="646">
        <v>0.49999998425100001</v>
      </c>
      <c r="H31" s="646">
        <v>-0.49999998425100001</v>
      </c>
      <c r="I31" s="647">
        <v>0</v>
      </c>
      <c r="J31" s="648" t="s">
        <v>1</v>
      </c>
    </row>
    <row r="32" spans="1:10" ht="14.4" customHeight="1" x14ac:dyDescent="0.3">
      <c r="A32" s="644" t="s">
        <v>552</v>
      </c>
      <c r="B32" s="645" t="s">
        <v>358</v>
      </c>
      <c r="C32" s="646" t="s">
        <v>541</v>
      </c>
      <c r="D32" s="646">
        <v>0.76122999999999996</v>
      </c>
      <c r="E32" s="646"/>
      <c r="F32" s="646">
        <v>0</v>
      </c>
      <c r="G32" s="646">
        <v>0.38061498801150007</v>
      </c>
      <c r="H32" s="646">
        <v>-0.38061498801150007</v>
      </c>
      <c r="I32" s="647">
        <v>0</v>
      </c>
      <c r="J32" s="648" t="s">
        <v>1</v>
      </c>
    </row>
    <row r="33" spans="1:10" ht="14.4" customHeight="1" x14ac:dyDescent="0.3">
      <c r="A33" s="644" t="s">
        <v>552</v>
      </c>
      <c r="B33" s="645" t="s">
        <v>359</v>
      </c>
      <c r="C33" s="646">
        <v>0.52059999999999995</v>
      </c>
      <c r="D33" s="646">
        <v>7.2660000000000002E-2</v>
      </c>
      <c r="E33" s="646"/>
      <c r="F33" s="646">
        <v>2.1738</v>
      </c>
      <c r="G33" s="646">
        <v>3.8963046617000001E-2</v>
      </c>
      <c r="H33" s="646">
        <v>2.1348369533830001</v>
      </c>
      <c r="I33" s="647">
        <v>55.791325082149697</v>
      </c>
      <c r="J33" s="648" t="s">
        <v>1</v>
      </c>
    </row>
    <row r="34" spans="1:10" ht="14.4" customHeight="1" x14ac:dyDescent="0.3">
      <c r="A34" s="644" t="s">
        <v>552</v>
      </c>
      <c r="B34" s="645" t="s">
        <v>360</v>
      </c>
      <c r="C34" s="646">
        <v>5.1210000000000004</v>
      </c>
      <c r="D34" s="646">
        <v>2.7260799999999996</v>
      </c>
      <c r="E34" s="646"/>
      <c r="F34" s="646">
        <v>1.605</v>
      </c>
      <c r="G34" s="646">
        <v>3.7437543268070002</v>
      </c>
      <c r="H34" s="646">
        <v>-2.1387543268070002</v>
      </c>
      <c r="I34" s="647">
        <v>0.42871402872444458</v>
      </c>
      <c r="J34" s="648" t="s">
        <v>1</v>
      </c>
    </row>
    <row r="35" spans="1:10" ht="14.4" customHeight="1" x14ac:dyDescent="0.3">
      <c r="A35" s="644" t="s">
        <v>552</v>
      </c>
      <c r="B35" s="645" t="s">
        <v>362</v>
      </c>
      <c r="C35" s="646">
        <v>1.6671299999989999</v>
      </c>
      <c r="D35" s="646">
        <v>1.4</v>
      </c>
      <c r="E35" s="646"/>
      <c r="F35" s="646">
        <v>0.69</v>
      </c>
      <c r="G35" s="646">
        <v>0.68797707756699999</v>
      </c>
      <c r="H35" s="646">
        <v>2.0229224329999518E-3</v>
      </c>
      <c r="I35" s="647">
        <v>1.0029403922004987</v>
      </c>
      <c r="J35" s="648" t="s">
        <v>1</v>
      </c>
    </row>
    <row r="36" spans="1:10" ht="14.4" customHeight="1" x14ac:dyDescent="0.3">
      <c r="A36" s="644" t="s">
        <v>552</v>
      </c>
      <c r="B36" s="645" t="s">
        <v>363</v>
      </c>
      <c r="C36" s="646">
        <v>3.2889999999990001</v>
      </c>
      <c r="D36" s="646">
        <v>4.7732000000000001</v>
      </c>
      <c r="E36" s="646"/>
      <c r="F36" s="646">
        <v>4.1586999999999996</v>
      </c>
      <c r="G36" s="646">
        <v>5.0012381904855001</v>
      </c>
      <c r="H36" s="646">
        <v>-0.84253819048550049</v>
      </c>
      <c r="I36" s="647">
        <v>0.83153408048263544</v>
      </c>
      <c r="J36" s="648" t="s">
        <v>1</v>
      </c>
    </row>
    <row r="37" spans="1:10" ht="14.4" customHeight="1" x14ac:dyDescent="0.3">
      <c r="A37" s="644" t="s">
        <v>552</v>
      </c>
      <c r="B37" s="645" t="s">
        <v>554</v>
      </c>
      <c r="C37" s="646">
        <v>10.597729999998</v>
      </c>
      <c r="D37" s="646">
        <v>10.1418</v>
      </c>
      <c r="E37" s="646"/>
      <c r="F37" s="646">
        <v>8.6274999999999995</v>
      </c>
      <c r="G37" s="646">
        <v>10.352547613739</v>
      </c>
      <c r="H37" s="646">
        <v>-1.725047613739001</v>
      </c>
      <c r="I37" s="647">
        <v>0.83336974838447808</v>
      </c>
      <c r="J37" s="648" t="s">
        <v>547</v>
      </c>
    </row>
    <row r="38" spans="1:10" ht="14.4" customHeight="1" x14ac:dyDescent="0.3">
      <c r="A38" s="644" t="s">
        <v>541</v>
      </c>
      <c r="B38" s="645" t="s">
        <v>541</v>
      </c>
      <c r="C38" s="646" t="s">
        <v>541</v>
      </c>
      <c r="D38" s="646" t="s">
        <v>541</v>
      </c>
      <c r="E38" s="646"/>
      <c r="F38" s="646" t="s">
        <v>541</v>
      </c>
      <c r="G38" s="646" t="s">
        <v>541</v>
      </c>
      <c r="H38" s="646" t="s">
        <v>541</v>
      </c>
      <c r="I38" s="647" t="s">
        <v>541</v>
      </c>
      <c r="J38" s="648" t="s">
        <v>548</v>
      </c>
    </row>
    <row r="39" spans="1:10" ht="14.4" customHeight="1" x14ac:dyDescent="0.3">
      <c r="A39" s="644" t="s">
        <v>555</v>
      </c>
      <c r="B39" s="645" t="s">
        <v>556</v>
      </c>
      <c r="C39" s="646" t="s">
        <v>541</v>
      </c>
      <c r="D39" s="646" t="s">
        <v>541</v>
      </c>
      <c r="E39" s="646"/>
      <c r="F39" s="646" t="s">
        <v>541</v>
      </c>
      <c r="G39" s="646" t="s">
        <v>541</v>
      </c>
      <c r="H39" s="646" t="s">
        <v>541</v>
      </c>
      <c r="I39" s="647" t="s">
        <v>541</v>
      </c>
      <c r="J39" s="648" t="s">
        <v>0</v>
      </c>
    </row>
    <row r="40" spans="1:10" ht="14.4" customHeight="1" x14ac:dyDescent="0.3">
      <c r="A40" s="644" t="s">
        <v>555</v>
      </c>
      <c r="B40" s="645" t="s">
        <v>357</v>
      </c>
      <c r="C40" s="646">
        <v>0</v>
      </c>
      <c r="D40" s="646" t="s">
        <v>541</v>
      </c>
      <c r="E40" s="646"/>
      <c r="F40" s="646" t="s">
        <v>541</v>
      </c>
      <c r="G40" s="646" t="s">
        <v>541</v>
      </c>
      <c r="H40" s="646" t="s">
        <v>541</v>
      </c>
      <c r="I40" s="647" t="s">
        <v>541</v>
      </c>
      <c r="J40" s="648" t="s">
        <v>1</v>
      </c>
    </row>
    <row r="41" spans="1:10" ht="14.4" customHeight="1" x14ac:dyDescent="0.3">
      <c r="A41" s="644" t="s">
        <v>555</v>
      </c>
      <c r="B41" s="645" t="s">
        <v>359</v>
      </c>
      <c r="C41" s="646">
        <v>8.1868200000000009</v>
      </c>
      <c r="D41" s="646">
        <v>5.6769499999999997</v>
      </c>
      <c r="E41" s="646"/>
      <c r="F41" s="646">
        <v>10.0875</v>
      </c>
      <c r="G41" s="646">
        <v>10.654001628705499</v>
      </c>
      <c r="H41" s="646">
        <v>-0.56650162870549892</v>
      </c>
      <c r="I41" s="647">
        <v>0.94682733789160023</v>
      </c>
      <c r="J41" s="648" t="s">
        <v>1</v>
      </c>
    </row>
    <row r="42" spans="1:10" ht="14.4" customHeight="1" x14ac:dyDescent="0.3">
      <c r="A42" s="644" t="s">
        <v>555</v>
      </c>
      <c r="B42" s="645" t="s">
        <v>360</v>
      </c>
      <c r="C42" s="646">
        <v>628.32277999999997</v>
      </c>
      <c r="D42" s="646">
        <v>641.55332999999996</v>
      </c>
      <c r="E42" s="646"/>
      <c r="F42" s="646">
        <v>571.14134999999999</v>
      </c>
      <c r="G42" s="646">
        <v>636.19114327078</v>
      </c>
      <c r="H42" s="646">
        <v>-65.049793270780015</v>
      </c>
      <c r="I42" s="647">
        <v>0.89775118066506454</v>
      </c>
      <c r="J42" s="648" t="s">
        <v>1</v>
      </c>
    </row>
    <row r="43" spans="1:10" ht="14.4" customHeight="1" x14ac:dyDescent="0.3">
      <c r="A43" s="644" t="s">
        <v>555</v>
      </c>
      <c r="B43" s="645" t="s">
        <v>361</v>
      </c>
      <c r="C43" s="646">
        <v>26.7652</v>
      </c>
      <c r="D43" s="646">
        <v>0</v>
      </c>
      <c r="E43" s="646"/>
      <c r="F43" s="646" t="s">
        <v>541</v>
      </c>
      <c r="G43" s="646" t="s">
        <v>541</v>
      </c>
      <c r="H43" s="646" t="s">
        <v>541</v>
      </c>
      <c r="I43" s="647" t="s">
        <v>541</v>
      </c>
      <c r="J43" s="648" t="s">
        <v>1</v>
      </c>
    </row>
    <row r="44" spans="1:10" ht="14.4" customHeight="1" x14ac:dyDescent="0.3">
      <c r="A44" s="644" t="s">
        <v>555</v>
      </c>
      <c r="B44" s="645" t="s">
        <v>362</v>
      </c>
      <c r="C44" s="646">
        <v>0.64799999999900004</v>
      </c>
      <c r="D44" s="646">
        <v>0.51</v>
      </c>
      <c r="E44" s="646"/>
      <c r="F44" s="646">
        <v>1.17</v>
      </c>
      <c r="G44" s="646">
        <v>0.75143127404150001</v>
      </c>
      <c r="H44" s="646">
        <v>0.41856872595849992</v>
      </c>
      <c r="I44" s="647">
        <v>1.5570286204715287</v>
      </c>
      <c r="J44" s="648" t="s">
        <v>1</v>
      </c>
    </row>
    <row r="45" spans="1:10" ht="14.4" customHeight="1" x14ac:dyDescent="0.3">
      <c r="A45" s="644" t="s">
        <v>555</v>
      </c>
      <c r="B45" s="645" t="s">
        <v>363</v>
      </c>
      <c r="C45" s="646">
        <v>11.167000000000002</v>
      </c>
      <c r="D45" s="646">
        <v>13.305219999999998</v>
      </c>
      <c r="E45" s="646"/>
      <c r="F45" s="646">
        <v>14.532399999999999</v>
      </c>
      <c r="G45" s="646">
        <v>14.864487296391001</v>
      </c>
      <c r="H45" s="646">
        <v>-0.33208729639100198</v>
      </c>
      <c r="I45" s="647">
        <v>0.97765901441675485</v>
      </c>
      <c r="J45" s="648" t="s">
        <v>1</v>
      </c>
    </row>
    <row r="46" spans="1:10" ht="14.4" customHeight="1" x14ac:dyDescent="0.3">
      <c r="A46" s="644" t="s">
        <v>555</v>
      </c>
      <c r="B46" s="645" t="s">
        <v>557</v>
      </c>
      <c r="C46" s="646">
        <v>675.08979999999906</v>
      </c>
      <c r="D46" s="646">
        <v>661.04549999999995</v>
      </c>
      <c r="E46" s="646"/>
      <c r="F46" s="646">
        <v>596.93124999999998</v>
      </c>
      <c r="G46" s="646">
        <v>662.46106346991792</v>
      </c>
      <c r="H46" s="646">
        <v>-65.52981346991794</v>
      </c>
      <c r="I46" s="647">
        <v>0.90108126034354674</v>
      </c>
      <c r="J46" s="648" t="s">
        <v>547</v>
      </c>
    </row>
    <row r="47" spans="1:10" ht="14.4" customHeight="1" x14ac:dyDescent="0.3">
      <c r="A47" s="644" t="s">
        <v>541</v>
      </c>
      <c r="B47" s="645" t="s">
        <v>541</v>
      </c>
      <c r="C47" s="646" t="s">
        <v>541</v>
      </c>
      <c r="D47" s="646" t="s">
        <v>541</v>
      </c>
      <c r="E47" s="646"/>
      <c r="F47" s="646" t="s">
        <v>541</v>
      </c>
      <c r="G47" s="646" t="s">
        <v>541</v>
      </c>
      <c r="H47" s="646" t="s">
        <v>541</v>
      </c>
      <c r="I47" s="647" t="s">
        <v>541</v>
      </c>
      <c r="J47" s="648" t="s">
        <v>548</v>
      </c>
    </row>
    <row r="48" spans="1:10" ht="14.4" customHeight="1" x14ac:dyDescent="0.3">
      <c r="A48" s="644" t="s">
        <v>539</v>
      </c>
      <c r="B48" s="645" t="s">
        <v>542</v>
      </c>
      <c r="C48" s="646">
        <v>753.58703999999602</v>
      </c>
      <c r="D48" s="646">
        <v>741.7723299999999</v>
      </c>
      <c r="E48" s="646"/>
      <c r="F48" s="646">
        <v>699.64423999999997</v>
      </c>
      <c r="G48" s="646">
        <v>755.88059119159198</v>
      </c>
      <c r="H48" s="646">
        <v>-56.236351191592007</v>
      </c>
      <c r="I48" s="647">
        <v>0.92560154097495828</v>
      </c>
      <c r="J48" s="648" t="s">
        <v>543</v>
      </c>
    </row>
  </sheetData>
  <mergeCells count="3">
    <mergeCell ref="A1:I1"/>
    <mergeCell ref="F3:I3"/>
    <mergeCell ref="C4:D4"/>
  </mergeCells>
  <conditionalFormatting sqref="F14 F49:F65537">
    <cfRule type="cellIs" dxfId="38" priority="18" stopIfTrue="1" operator="greaterThan">
      <formula>1</formula>
    </cfRule>
  </conditionalFormatting>
  <conditionalFormatting sqref="H5:H13">
    <cfRule type="expression" dxfId="37" priority="14">
      <formula>$H5&gt;0</formula>
    </cfRule>
  </conditionalFormatting>
  <conditionalFormatting sqref="I5:I13">
    <cfRule type="expression" dxfId="36" priority="15">
      <formula>$I5&gt;1</formula>
    </cfRule>
  </conditionalFormatting>
  <conditionalFormatting sqref="B5:B13">
    <cfRule type="expression" dxfId="35" priority="11">
      <formula>OR($J5="NS",$J5="SumaNS",$J5="Účet")</formula>
    </cfRule>
  </conditionalFormatting>
  <conditionalFormatting sqref="F5:I13 B5:D13">
    <cfRule type="expression" dxfId="34" priority="17">
      <formula>AND($J5&lt;&gt;"",$J5&lt;&gt;"mezeraKL")</formula>
    </cfRule>
  </conditionalFormatting>
  <conditionalFormatting sqref="B5:D13 F5:I13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2" priority="13">
      <formula>OR($J5="SumaNS",$J5="NS")</formula>
    </cfRule>
  </conditionalFormatting>
  <conditionalFormatting sqref="A5:A13">
    <cfRule type="expression" dxfId="31" priority="9">
      <formula>AND($J5&lt;&gt;"mezeraKL",$J5&lt;&gt;"")</formula>
    </cfRule>
  </conditionalFormatting>
  <conditionalFormatting sqref="A5:A13">
    <cfRule type="expression" dxfId="30" priority="10">
      <formula>AND($J5&lt;&gt;"",$J5&lt;&gt;"mezeraKL")</formula>
    </cfRule>
  </conditionalFormatting>
  <conditionalFormatting sqref="H15:H48">
    <cfRule type="expression" dxfId="29" priority="5">
      <formula>$H15&gt;0</formula>
    </cfRule>
  </conditionalFormatting>
  <conditionalFormatting sqref="A15:A48">
    <cfRule type="expression" dxfId="28" priority="2">
      <formula>AND($J15&lt;&gt;"mezeraKL",$J15&lt;&gt;"")</formula>
    </cfRule>
  </conditionalFormatting>
  <conditionalFormatting sqref="I15:I48">
    <cfRule type="expression" dxfId="27" priority="6">
      <formula>$I15&gt;1</formula>
    </cfRule>
  </conditionalFormatting>
  <conditionalFormatting sqref="B15:B48">
    <cfRule type="expression" dxfId="26" priority="1">
      <formula>OR($J15="NS",$J15="SumaNS",$J15="Účet")</formula>
    </cfRule>
  </conditionalFormatting>
  <conditionalFormatting sqref="A15:D48 F15:I48">
    <cfRule type="expression" dxfId="25" priority="8">
      <formula>AND($J15&lt;&gt;"",$J15&lt;&gt;"mezeraKL")</formula>
    </cfRule>
  </conditionalFormatting>
  <conditionalFormatting sqref="B15:D48 F15:I48">
    <cfRule type="expression" dxfId="2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8 F15:I48">
    <cfRule type="expression" dxfId="2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1585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7.1016173529978985</v>
      </c>
      <c r="J3" s="207">
        <f>SUBTOTAL(9,J5:J1048576)</f>
        <v>98519</v>
      </c>
      <c r="K3" s="208">
        <f>SUBTOTAL(9,K5:K1048576)</f>
        <v>699644.24</v>
      </c>
    </row>
    <row r="4" spans="1:11" s="338" customFormat="1" ht="14.4" customHeight="1" thickBot="1" x14ac:dyDescent="0.35">
      <c r="A4" s="752" t="s">
        <v>4</v>
      </c>
      <c r="B4" s="753" t="s">
        <v>5</v>
      </c>
      <c r="C4" s="753" t="s">
        <v>0</v>
      </c>
      <c r="D4" s="753" t="s">
        <v>6</v>
      </c>
      <c r="E4" s="753" t="s">
        <v>7</v>
      </c>
      <c r="F4" s="753" t="s">
        <v>1</v>
      </c>
      <c r="G4" s="753" t="s">
        <v>90</v>
      </c>
      <c r="H4" s="651" t="s">
        <v>11</v>
      </c>
      <c r="I4" s="652" t="s">
        <v>184</v>
      </c>
      <c r="J4" s="652" t="s">
        <v>13</v>
      </c>
      <c r="K4" s="653" t="s">
        <v>201</v>
      </c>
    </row>
    <row r="5" spans="1:11" ht="14.4" customHeight="1" x14ac:dyDescent="0.3">
      <c r="A5" s="735" t="s">
        <v>539</v>
      </c>
      <c r="B5" s="736" t="s">
        <v>540</v>
      </c>
      <c r="C5" s="739" t="s">
        <v>544</v>
      </c>
      <c r="D5" s="754" t="s">
        <v>888</v>
      </c>
      <c r="E5" s="739" t="s">
        <v>1577</v>
      </c>
      <c r="F5" s="754" t="s">
        <v>1578</v>
      </c>
      <c r="G5" s="739" t="s">
        <v>1447</v>
      </c>
      <c r="H5" s="739" t="s">
        <v>1448</v>
      </c>
      <c r="I5" s="229">
        <v>260.3</v>
      </c>
      <c r="J5" s="229">
        <v>1</v>
      </c>
      <c r="K5" s="749">
        <v>260.3</v>
      </c>
    </row>
    <row r="6" spans="1:11" ht="14.4" customHeight="1" x14ac:dyDescent="0.3">
      <c r="A6" s="660" t="s">
        <v>539</v>
      </c>
      <c r="B6" s="661" t="s">
        <v>540</v>
      </c>
      <c r="C6" s="662" t="s">
        <v>544</v>
      </c>
      <c r="D6" s="663" t="s">
        <v>888</v>
      </c>
      <c r="E6" s="662" t="s">
        <v>1577</v>
      </c>
      <c r="F6" s="663" t="s">
        <v>1578</v>
      </c>
      <c r="G6" s="662" t="s">
        <v>1449</v>
      </c>
      <c r="H6" s="662" t="s">
        <v>1450</v>
      </c>
      <c r="I6" s="664">
        <v>124.44</v>
      </c>
      <c r="J6" s="664">
        <v>2</v>
      </c>
      <c r="K6" s="665">
        <v>248.88</v>
      </c>
    </row>
    <row r="7" spans="1:11" ht="14.4" customHeight="1" x14ac:dyDescent="0.3">
      <c r="A7" s="660" t="s">
        <v>539</v>
      </c>
      <c r="B7" s="661" t="s">
        <v>540</v>
      </c>
      <c r="C7" s="662" t="s">
        <v>544</v>
      </c>
      <c r="D7" s="663" t="s">
        <v>888</v>
      </c>
      <c r="E7" s="662" t="s">
        <v>1577</v>
      </c>
      <c r="F7" s="663" t="s">
        <v>1578</v>
      </c>
      <c r="G7" s="662" t="s">
        <v>1451</v>
      </c>
      <c r="H7" s="662" t="s">
        <v>1452</v>
      </c>
      <c r="I7" s="664">
        <v>29.33</v>
      </c>
      <c r="J7" s="664">
        <v>10</v>
      </c>
      <c r="K7" s="665">
        <v>293.3</v>
      </c>
    </row>
    <row r="8" spans="1:11" ht="14.4" customHeight="1" x14ac:dyDescent="0.3">
      <c r="A8" s="660" t="s">
        <v>539</v>
      </c>
      <c r="B8" s="661" t="s">
        <v>540</v>
      </c>
      <c r="C8" s="662" t="s">
        <v>544</v>
      </c>
      <c r="D8" s="663" t="s">
        <v>888</v>
      </c>
      <c r="E8" s="662" t="s">
        <v>1579</v>
      </c>
      <c r="F8" s="663" t="s">
        <v>1580</v>
      </c>
      <c r="G8" s="662" t="s">
        <v>1453</v>
      </c>
      <c r="H8" s="662" t="s">
        <v>1454</v>
      </c>
      <c r="I8" s="664">
        <v>1.98</v>
      </c>
      <c r="J8" s="664">
        <v>150</v>
      </c>
      <c r="K8" s="665">
        <v>297</v>
      </c>
    </row>
    <row r="9" spans="1:11" ht="14.4" customHeight="1" x14ac:dyDescent="0.3">
      <c r="A9" s="660" t="s">
        <v>539</v>
      </c>
      <c r="B9" s="661" t="s">
        <v>540</v>
      </c>
      <c r="C9" s="662" t="s">
        <v>544</v>
      </c>
      <c r="D9" s="663" t="s">
        <v>888</v>
      </c>
      <c r="E9" s="662" t="s">
        <v>1579</v>
      </c>
      <c r="F9" s="663" t="s">
        <v>1580</v>
      </c>
      <c r="G9" s="662" t="s">
        <v>1455</v>
      </c>
      <c r="H9" s="662" t="s">
        <v>1456</v>
      </c>
      <c r="I9" s="664">
        <v>0.01</v>
      </c>
      <c r="J9" s="664">
        <v>1000</v>
      </c>
      <c r="K9" s="665">
        <v>10</v>
      </c>
    </row>
    <row r="10" spans="1:11" ht="14.4" customHeight="1" x14ac:dyDescent="0.3">
      <c r="A10" s="660" t="s">
        <v>539</v>
      </c>
      <c r="B10" s="661" t="s">
        <v>540</v>
      </c>
      <c r="C10" s="662" t="s">
        <v>544</v>
      </c>
      <c r="D10" s="663" t="s">
        <v>888</v>
      </c>
      <c r="E10" s="662" t="s">
        <v>1579</v>
      </c>
      <c r="F10" s="663" t="s">
        <v>1580</v>
      </c>
      <c r="G10" s="662" t="s">
        <v>1457</v>
      </c>
      <c r="H10" s="662" t="s">
        <v>1458</v>
      </c>
      <c r="I10" s="664">
        <v>2.59</v>
      </c>
      <c r="J10" s="664">
        <v>1200</v>
      </c>
      <c r="K10" s="665">
        <v>3104</v>
      </c>
    </row>
    <row r="11" spans="1:11" ht="14.4" customHeight="1" x14ac:dyDescent="0.3">
      <c r="A11" s="660" t="s">
        <v>539</v>
      </c>
      <c r="B11" s="661" t="s">
        <v>540</v>
      </c>
      <c r="C11" s="662" t="s">
        <v>544</v>
      </c>
      <c r="D11" s="663" t="s">
        <v>888</v>
      </c>
      <c r="E11" s="662" t="s">
        <v>1579</v>
      </c>
      <c r="F11" s="663" t="s">
        <v>1580</v>
      </c>
      <c r="G11" s="662" t="s">
        <v>1459</v>
      </c>
      <c r="H11" s="662" t="s">
        <v>1460</v>
      </c>
      <c r="I11" s="664">
        <v>15.004999999999999</v>
      </c>
      <c r="J11" s="664">
        <v>40</v>
      </c>
      <c r="K11" s="665">
        <v>600.20000000000005</v>
      </c>
    </row>
    <row r="12" spans="1:11" ht="14.4" customHeight="1" x14ac:dyDescent="0.3">
      <c r="A12" s="660" t="s">
        <v>539</v>
      </c>
      <c r="B12" s="661" t="s">
        <v>540</v>
      </c>
      <c r="C12" s="662" t="s">
        <v>544</v>
      </c>
      <c r="D12" s="663" t="s">
        <v>888</v>
      </c>
      <c r="E12" s="662" t="s">
        <v>1579</v>
      </c>
      <c r="F12" s="663" t="s">
        <v>1580</v>
      </c>
      <c r="G12" s="662" t="s">
        <v>1461</v>
      </c>
      <c r="H12" s="662" t="s">
        <v>1462</v>
      </c>
      <c r="I12" s="664">
        <v>12.1</v>
      </c>
      <c r="J12" s="664">
        <v>20</v>
      </c>
      <c r="K12" s="665">
        <v>242</v>
      </c>
    </row>
    <row r="13" spans="1:11" ht="14.4" customHeight="1" x14ac:dyDescent="0.3">
      <c r="A13" s="660" t="s">
        <v>539</v>
      </c>
      <c r="B13" s="661" t="s">
        <v>540</v>
      </c>
      <c r="C13" s="662" t="s">
        <v>544</v>
      </c>
      <c r="D13" s="663" t="s">
        <v>888</v>
      </c>
      <c r="E13" s="662" t="s">
        <v>1579</v>
      </c>
      <c r="F13" s="663" t="s">
        <v>1580</v>
      </c>
      <c r="G13" s="662" t="s">
        <v>1463</v>
      </c>
      <c r="H13" s="662" t="s">
        <v>1464</v>
      </c>
      <c r="I13" s="664">
        <v>2.52</v>
      </c>
      <c r="J13" s="664">
        <v>100</v>
      </c>
      <c r="K13" s="665">
        <v>252</v>
      </c>
    </row>
    <row r="14" spans="1:11" ht="14.4" customHeight="1" x14ac:dyDescent="0.3">
      <c r="A14" s="660" t="s">
        <v>539</v>
      </c>
      <c r="B14" s="661" t="s">
        <v>540</v>
      </c>
      <c r="C14" s="662" t="s">
        <v>544</v>
      </c>
      <c r="D14" s="663" t="s">
        <v>888</v>
      </c>
      <c r="E14" s="662" t="s">
        <v>1579</v>
      </c>
      <c r="F14" s="663" t="s">
        <v>1580</v>
      </c>
      <c r="G14" s="662" t="s">
        <v>1465</v>
      </c>
      <c r="H14" s="662" t="s">
        <v>1466</v>
      </c>
      <c r="I14" s="664">
        <v>9.1999999999999993</v>
      </c>
      <c r="J14" s="664">
        <v>100</v>
      </c>
      <c r="K14" s="665">
        <v>920</v>
      </c>
    </row>
    <row r="15" spans="1:11" ht="14.4" customHeight="1" x14ac:dyDescent="0.3">
      <c r="A15" s="660" t="s">
        <v>539</v>
      </c>
      <c r="B15" s="661" t="s">
        <v>540</v>
      </c>
      <c r="C15" s="662" t="s">
        <v>544</v>
      </c>
      <c r="D15" s="663" t="s">
        <v>888</v>
      </c>
      <c r="E15" s="662" t="s">
        <v>1581</v>
      </c>
      <c r="F15" s="663" t="s">
        <v>1582</v>
      </c>
      <c r="G15" s="662" t="s">
        <v>1467</v>
      </c>
      <c r="H15" s="662" t="s">
        <v>1468</v>
      </c>
      <c r="I15" s="664">
        <v>1.791666666666667</v>
      </c>
      <c r="J15" s="664">
        <v>1500</v>
      </c>
      <c r="K15" s="665">
        <v>2690</v>
      </c>
    </row>
    <row r="16" spans="1:11" ht="14.4" customHeight="1" x14ac:dyDescent="0.3">
      <c r="A16" s="660" t="s">
        <v>539</v>
      </c>
      <c r="B16" s="661" t="s">
        <v>540</v>
      </c>
      <c r="C16" s="662" t="s">
        <v>544</v>
      </c>
      <c r="D16" s="663" t="s">
        <v>888</v>
      </c>
      <c r="E16" s="662" t="s">
        <v>1583</v>
      </c>
      <c r="F16" s="663" t="s">
        <v>1584</v>
      </c>
      <c r="G16" s="662" t="s">
        <v>1469</v>
      </c>
      <c r="H16" s="662" t="s">
        <v>1470</v>
      </c>
      <c r="I16" s="664">
        <v>1.22</v>
      </c>
      <c r="J16" s="664">
        <v>1000</v>
      </c>
      <c r="K16" s="665">
        <v>1220</v>
      </c>
    </row>
    <row r="17" spans="1:11" ht="14.4" customHeight="1" x14ac:dyDescent="0.3">
      <c r="A17" s="660" t="s">
        <v>539</v>
      </c>
      <c r="B17" s="661" t="s">
        <v>540</v>
      </c>
      <c r="C17" s="662" t="s">
        <v>544</v>
      </c>
      <c r="D17" s="663" t="s">
        <v>888</v>
      </c>
      <c r="E17" s="662" t="s">
        <v>1583</v>
      </c>
      <c r="F17" s="663" t="s">
        <v>1584</v>
      </c>
      <c r="G17" s="662" t="s">
        <v>1471</v>
      </c>
      <c r="H17" s="662" t="s">
        <v>1472</v>
      </c>
      <c r="I17" s="664">
        <v>0.71</v>
      </c>
      <c r="J17" s="664">
        <v>3000</v>
      </c>
      <c r="K17" s="665">
        <v>2130</v>
      </c>
    </row>
    <row r="18" spans="1:11" ht="14.4" customHeight="1" x14ac:dyDescent="0.3">
      <c r="A18" s="660" t="s">
        <v>539</v>
      </c>
      <c r="B18" s="661" t="s">
        <v>540</v>
      </c>
      <c r="C18" s="662" t="s">
        <v>544</v>
      </c>
      <c r="D18" s="663" t="s">
        <v>888</v>
      </c>
      <c r="E18" s="662" t="s">
        <v>1583</v>
      </c>
      <c r="F18" s="663" t="s">
        <v>1584</v>
      </c>
      <c r="G18" s="662" t="s">
        <v>1473</v>
      </c>
      <c r="H18" s="662" t="s">
        <v>1474</v>
      </c>
      <c r="I18" s="664">
        <v>0.71</v>
      </c>
      <c r="J18" s="664">
        <v>600</v>
      </c>
      <c r="K18" s="665">
        <v>426</v>
      </c>
    </row>
    <row r="19" spans="1:11" ht="14.4" customHeight="1" x14ac:dyDescent="0.3">
      <c r="A19" s="660" t="s">
        <v>539</v>
      </c>
      <c r="B19" s="661" t="s">
        <v>540</v>
      </c>
      <c r="C19" s="662" t="s">
        <v>549</v>
      </c>
      <c r="D19" s="663" t="s">
        <v>889</v>
      </c>
      <c r="E19" s="662" t="s">
        <v>1577</v>
      </c>
      <c r="F19" s="663" t="s">
        <v>1578</v>
      </c>
      <c r="G19" s="662" t="s">
        <v>1447</v>
      </c>
      <c r="H19" s="662" t="s">
        <v>1448</v>
      </c>
      <c r="I19" s="664">
        <v>260.3</v>
      </c>
      <c r="J19" s="664">
        <v>2</v>
      </c>
      <c r="K19" s="665">
        <v>520.6</v>
      </c>
    </row>
    <row r="20" spans="1:11" ht="14.4" customHeight="1" x14ac:dyDescent="0.3">
      <c r="A20" s="660" t="s">
        <v>539</v>
      </c>
      <c r="B20" s="661" t="s">
        <v>540</v>
      </c>
      <c r="C20" s="662" t="s">
        <v>549</v>
      </c>
      <c r="D20" s="663" t="s">
        <v>889</v>
      </c>
      <c r="E20" s="662" t="s">
        <v>1577</v>
      </c>
      <c r="F20" s="663" t="s">
        <v>1578</v>
      </c>
      <c r="G20" s="662" t="s">
        <v>1475</v>
      </c>
      <c r="H20" s="662" t="s">
        <v>1476</v>
      </c>
      <c r="I20" s="664">
        <v>1.84</v>
      </c>
      <c r="J20" s="664">
        <v>40</v>
      </c>
      <c r="K20" s="665">
        <v>73.599999999999994</v>
      </c>
    </row>
    <row r="21" spans="1:11" ht="14.4" customHeight="1" x14ac:dyDescent="0.3">
      <c r="A21" s="660" t="s">
        <v>539</v>
      </c>
      <c r="B21" s="661" t="s">
        <v>540</v>
      </c>
      <c r="C21" s="662" t="s">
        <v>549</v>
      </c>
      <c r="D21" s="663" t="s">
        <v>889</v>
      </c>
      <c r="E21" s="662" t="s">
        <v>1577</v>
      </c>
      <c r="F21" s="663" t="s">
        <v>1578</v>
      </c>
      <c r="G21" s="662" t="s">
        <v>1477</v>
      </c>
      <c r="H21" s="662" t="s">
        <v>1478</v>
      </c>
      <c r="I21" s="664">
        <v>8.52</v>
      </c>
      <c r="J21" s="664">
        <v>2</v>
      </c>
      <c r="K21" s="665">
        <v>17.04</v>
      </c>
    </row>
    <row r="22" spans="1:11" ht="14.4" customHeight="1" x14ac:dyDescent="0.3">
      <c r="A22" s="660" t="s">
        <v>539</v>
      </c>
      <c r="B22" s="661" t="s">
        <v>540</v>
      </c>
      <c r="C22" s="662" t="s">
        <v>549</v>
      </c>
      <c r="D22" s="663" t="s">
        <v>889</v>
      </c>
      <c r="E22" s="662" t="s">
        <v>1577</v>
      </c>
      <c r="F22" s="663" t="s">
        <v>1578</v>
      </c>
      <c r="G22" s="662" t="s">
        <v>1449</v>
      </c>
      <c r="H22" s="662" t="s">
        <v>1450</v>
      </c>
      <c r="I22" s="664">
        <v>124.44</v>
      </c>
      <c r="J22" s="664">
        <v>4</v>
      </c>
      <c r="K22" s="665">
        <v>497.76</v>
      </c>
    </row>
    <row r="23" spans="1:11" ht="14.4" customHeight="1" x14ac:dyDescent="0.3">
      <c r="A23" s="660" t="s">
        <v>539</v>
      </c>
      <c r="B23" s="661" t="s">
        <v>540</v>
      </c>
      <c r="C23" s="662" t="s">
        <v>549</v>
      </c>
      <c r="D23" s="663" t="s">
        <v>889</v>
      </c>
      <c r="E23" s="662" t="s">
        <v>1577</v>
      </c>
      <c r="F23" s="663" t="s">
        <v>1578</v>
      </c>
      <c r="G23" s="662" t="s">
        <v>1479</v>
      </c>
      <c r="H23" s="662" t="s">
        <v>1480</v>
      </c>
      <c r="I23" s="664">
        <v>8.58</v>
      </c>
      <c r="J23" s="664">
        <v>48</v>
      </c>
      <c r="K23" s="665">
        <v>411.84</v>
      </c>
    </row>
    <row r="24" spans="1:11" ht="14.4" customHeight="1" x14ac:dyDescent="0.3">
      <c r="A24" s="660" t="s">
        <v>539</v>
      </c>
      <c r="B24" s="661" t="s">
        <v>540</v>
      </c>
      <c r="C24" s="662" t="s">
        <v>549</v>
      </c>
      <c r="D24" s="663" t="s">
        <v>889</v>
      </c>
      <c r="E24" s="662" t="s">
        <v>1577</v>
      </c>
      <c r="F24" s="663" t="s">
        <v>1578</v>
      </c>
      <c r="G24" s="662" t="s">
        <v>1481</v>
      </c>
      <c r="H24" s="662" t="s">
        <v>1482</v>
      </c>
      <c r="I24" s="664">
        <v>0.57999999999999996</v>
      </c>
      <c r="J24" s="664">
        <v>100</v>
      </c>
      <c r="K24" s="665">
        <v>58</v>
      </c>
    </row>
    <row r="25" spans="1:11" ht="14.4" customHeight="1" x14ac:dyDescent="0.3">
      <c r="A25" s="660" t="s">
        <v>539</v>
      </c>
      <c r="B25" s="661" t="s">
        <v>540</v>
      </c>
      <c r="C25" s="662" t="s">
        <v>549</v>
      </c>
      <c r="D25" s="663" t="s">
        <v>889</v>
      </c>
      <c r="E25" s="662" t="s">
        <v>1577</v>
      </c>
      <c r="F25" s="663" t="s">
        <v>1578</v>
      </c>
      <c r="G25" s="662" t="s">
        <v>1483</v>
      </c>
      <c r="H25" s="662" t="s">
        <v>1484</v>
      </c>
      <c r="I25" s="664">
        <v>0.31</v>
      </c>
      <c r="J25" s="664">
        <v>25</v>
      </c>
      <c r="K25" s="665">
        <v>7.75</v>
      </c>
    </row>
    <row r="26" spans="1:11" ht="14.4" customHeight="1" x14ac:dyDescent="0.3">
      <c r="A26" s="660" t="s">
        <v>539</v>
      </c>
      <c r="B26" s="661" t="s">
        <v>540</v>
      </c>
      <c r="C26" s="662" t="s">
        <v>549</v>
      </c>
      <c r="D26" s="663" t="s">
        <v>889</v>
      </c>
      <c r="E26" s="662" t="s">
        <v>1577</v>
      </c>
      <c r="F26" s="663" t="s">
        <v>1578</v>
      </c>
      <c r="G26" s="662" t="s">
        <v>1485</v>
      </c>
      <c r="H26" s="662" t="s">
        <v>1486</v>
      </c>
      <c r="I26" s="664">
        <v>9.3833333333333329</v>
      </c>
      <c r="J26" s="664">
        <v>4</v>
      </c>
      <c r="K26" s="665">
        <v>39.74</v>
      </c>
    </row>
    <row r="27" spans="1:11" ht="14.4" customHeight="1" x14ac:dyDescent="0.3">
      <c r="A27" s="660" t="s">
        <v>539</v>
      </c>
      <c r="B27" s="661" t="s">
        <v>540</v>
      </c>
      <c r="C27" s="662" t="s">
        <v>549</v>
      </c>
      <c r="D27" s="663" t="s">
        <v>889</v>
      </c>
      <c r="E27" s="662" t="s">
        <v>1577</v>
      </c>
      <c r="F27" s="663" t="s">
        <v>1578</v>
      </c>
      <c r="G27" s="662" t="s">
        <v>1487</v>
      </c>
      <c r="H27" s="662" t="s">
        <v>1488</v>
      </c>
      <c r="I27" s="664">
        <v>2.67</v>
      </c>
      <c r="J27" s="664">
        <v>9</v>
      </c>
      <c r="K27" s="665">
        <v>24.06</v>
      </c>
    </row>
    <row r="28" spans="1:11" ht="14.4" customHeight="1" x14ac:dyDescent="0.3">
      <c r="A28" s="660" t="s">
        <v>539</v>
      </c>
      <c r="B28" s="661" t="s">
        <v>540</v>
      </c>
      <c r="C28" s="662" t="s">
        <v>549</v>
      </c>
      <c r="D28" s="663" t="s">
        <v>889</v>
      </c>
      <c r="E28" s="662" t="s">
        <v>1577</v>
      </c>
      <c r="F28" s="663" t="s">
        <v>1578</v>
      </c>
      <c r="G28" s="662" t="s">
        <v>1489</v>
      </c>
      <c r="H28" s="662" t="s">
        <v>1490</v>
      </c>
      <c r="I28" s="664">
        <v>314.8</v>
      </c>
      <c r="J28" s="664">
        <v>1</v>
      </c>
      <c r="K28" s="665">
        <v>314.8</v>
      </c>
    </row>
    <row r="29" spans="1:11" ht="14.4" customHeight="1" x14ac:dyDescent="0.3">
      <c r="A29" s="660" t="s">
        <v>539</v>
      </c>
      <c r="B29" s="661" t="s">
        <v>540</v>
      </c>
      <c r="C29" s="662" t="s">
        <v>549</v>
      </c>
      <c r="D29" s="663" t="s">
        <v>889</v>
      </c>
      <c r="E29" s="662" t="s">
        <v>1577</v>
      </c>
      <c r="F29" s="663" t="s">
        <v>1578</v>
      </c>
      <c r="G29" s="662" t="s">
        <v>1491</v>
      </c>
      <c r="H29" s="662" t="s">
        <v>1492</v>
      </c>
      <c r="I29" s="664">
        <v>314.8</v>
      </c>
      <c r="J29" s="664">
        <v>1</v>
      </c>
      <c r="K29" s="665">
        <v>314.8</v>
      </c>
    </row>
    <row r="30" spans="1:11" ht="14.4" customHeight="1" x14ac:dyDescent="0.3">
      <c r="A30" s="660" t="s">
        <v>539</v>
      </c>
      <c r="B30" s="661" t="s">
        <v>540</v>
      </c>
      <c r="C30" s="662" t="s">
        <v>549</v>
      </c>
      <c r="D30" s="663" t="s">
        <v>889</v>
      </c>
      <c r="E30" s="662" t="s">
        <v>1577</v>
      </c>
      <c r="F30" s="663" t="s">
        <v>1578</v>
      </c>
      <c r="G30" s="662" t="s">
        <v>1493</v>
      </c>
      <c r="H30" s="662" t="s">
        <v>1494</v>
      </c>
      <c r="I30" s="664">
        <v>314.8</v>
      </c>
      <c r="J30" s="664">
        <v>1</v>
      </c>
      <c r="K30" s="665">
        <v>314.8</v>
      </c>
    </row>
    <row r="31" spans="1:11" ht="14.4" customHeight="1" x14ac:dyDescent="0.3">
      <c r="A31" s="660" t="s">
        <v>539</v>
      </c>
      <c r="B31" s="661" t="s">
        <v>540</v>
      </c>
      <c r="C31" s="662" t="s">
        <v>549</v>
      </c>
      <c r="D31" s="663" t="s">
        <v>889</v>
      </c>
      <c r="E31" s="662" t="s">
        <v>1577</v>
      </c>
      <c r="F31" s="663" t="s">
        <v>1578</v>
      </c>
      <c r="G31" s="662" t="s">
        <v>1495</v>
      </c>
      <c r="H31" s="662" t="s">
        <v>1496</v>
      </c>
      <c r="I31" s="664">
        <v>314.8</v>
      </c>
      <c r="J31" s="664">
        <v>1</v>
      </c>
      <c r="K31" s="665">
        <v>314.8</v>
      </c>
    </row>
    <row r="32" spans="1:11" ht="14.4" customHeight="1" x14ac:dyDescent="0.3">
      <c r="A32" s="660" t="s">
        <v>539</v>
      </c>
      <c r="B32" s="661" t="s">
        <v>540</v>
      </c>
      <c r="C32" s="662" t="s">
        <v>549</v>
      </c>
      <c r="D32" s="663" t="s">
        <v>889</v>
      </c>
      <c r="E32" s="662" t="s">
        <v>1579</v>
      </c>
      <c r="F32" s="663" t="s">
        <v>1580</v>
      </c>
      <c r="G32" s="662" t="s">
        <v>1497</v>
      </c>
      <c r="H32" s="662" t="s">
        <v>1498</v>
      </c>
      <c r="I32" s="664">
        <v>1.0900000000000001</v>
      </c>
      <c r="J32" s="664">
        <v>2000</v>
      </c>
      <c r="K32" s="665">
        <v>2180</v>
      </c>
    </row>
    <row r="33" spans="1:11" ht="14.4" customHeight="1" x14ac:dyDescent="0.3">
      <c r="A33" s="660" t="s">
        <v>539</v>
      </c>
      <c r="B33" s="661" t="s">
        <v>540</v>
      </c>
      <c r="C33" s="662" t="s">
        <v>549</v>
      </c>
      <c r="D33" s="663" t="s">
        <v>889</v>
      </c>
      <c r="E33" s="662" t="s">
        <v>1579</v>
      </c>
      <c r="F33" s="663" t="s">
        <v>1580</v>
      </c>
      <c r="G33" s="662" t="s">
        <v>1499</v>
      </c>
      <c r="H33" s="662" t="s">
        <v>1500</v>
      </c>
      <c r="I33" s="664">
        <v>1.67</v>
      </c>
      <c r="J33" s="664">
        <v>1000</v>
      </c>
      <c r="K33" s="665">
        <v>1670</v>
      </c>
    </row>
    <row r="34" spans="1:11" ht="14.4" customHeight="1" x14ac:dyDescent="0.3">
      <c r="A34" s="660" t="s">
        <v>539</v>
      </c>
      <c r="B34" s="661" t="s">
        <v>540</v>
      </c>
      <c r="C34" s="662" t="s">
        <v>549</v>
      </c>
      <c r="D34" s="663" t="s">
        <v>889</v>
      </c>
      <c r="E34" s="662" t="s">
        <v>1579</v>
      </c>
      <c r="F34" s="663" t="s">
        <v>1580</v>
      </c>
      <c r="G34" s="662" t="s">
        <v>1501</v>
      </c>
      <c r="H34" s="662" t="s">
        <v>1502</v>
      </c>
      <c r="I34" s="664">
        <v>0.48</v>
      </c>
      <c r="J34" s="664">
        <v>3000</v>
      </c>
      <c r="K34" s="665">
        <v>1440</v>
      </c>
    </row>
    <row r="35" spans="1:11" ht="14.4" customHeight="1" x14ac:dyDescent="0.3">
      <c r="A35" s="660" t="s">
        <v>539</v>
      </c>
      <c r="B35" s="661" t="s">
        <v>540</v>
      </c>
      <c r="C35" s="662" t="s">
        <v>549</v>
      </c>
      <c r="D35" s="663" t="s">
        <v>889</v>
      </c>
      <c r="E35" s="662" t="s">
        <v>1579</v>
      </c>
      <c r="F35" s="663" t="s">
        <v>1580</v>
      </c>
      <c r="G35" s="662" t="s">
        <v>1503</v>
      </c>
      <c r="H35" s="662" t="s">
        <v>1504</v>
      </c>
      <c r="I35" s="664">
        <v>33.880000000000003</v>
      </c>
      <c r="J35" s="664">
        <v>6</v>
      </c>
      <c r="K35" s="665">
        <v>203.28</v>
      </c>
    </row>
    <row r="36" spans="1:11" ht="14.4" customHeight="1" x14ac:dyDescent="0.3">
      <c r="A36" s="660" t="s">
        <v>539</v>
      </c>
      <c r="B36" s="661" t="s">
        <v>540</v>
      </c>
      <c r="C36" s="662" t="s">
        <v>549</v>
      </c>
      <c r="D36" s="663" t="s">
        <v>889</v>
      </c>
      <c r="E36" s="662" t="s">
        <v>1579</v>
      </c>
      <c r="F36" s="663" t="s">
        <v>1580</v>
      </c>
      <c r="G36" s="662" t="s">
        <v>1505</v>
      </c>
      <c r="H36" s="662" t="s">
        <v>1506</v>
      </c>
      <c r="I36" s="664">
        <v>2.17</v>
      </c>
      <c r="J36" s="664">
        <v>100</v>
      </c>
      <c r="K36" s="665">
        <v>217</v>
      </c>
    </row>
    <row r="37" spans="1:11" ht="14.4" customHeight="1" x14ac:dyDescent="0.3">
      <c r="A37" s="660" t="s">
        <v>539</v>
      </c>
      <c r="B37" s="661" t="s">
        <v>540</v>
      </c>
      <c r="C37" s="662" t="s">
        <v>549</v>
      </c>
      <c r="D37" s="663" t="s">
        <v>889</v>
      </c>
      <c r="E37" s="662" t="s">
        <v>1579</v>
      </c>
      <c r="F37" s="663" t="s">
        <v>1580</v>
      </c>
      <c r="G37" s="662" t="s">
        <v>1507</v>
      </c>
      <c r="H37" s="662" t="s">
        <v>1508</v>
      </c>
      <c r="I37" s="664">
        <v>1.63</v>
      </c>
      <c r="J37" s="664">
        <v>2000</v>
      </c>
      <c r="K37" s="665">
        <v>3260</v>
      </c>
    </row>
    <row r="38" spans="1:11" ht="14.4" customHeight="1" x14ac:dyDescent="0.3">
      <c r="A38" s="660" t="s">
        <v>539</v>
      </c>
      <c r="B38" s="661" t="s">
        <v>540</v>
      </c>
      <c r="C38" s="662" t="s">
        <v>549</v>
      </c>
      <c r="D38" s="663" t="s">
        <v>889</v>
      </c>
      <c r="E38" s="662" t="s">
        <v>1579</v>
      </c>
      <c r="F38" s="663" t="s">
        <v>1580</v>
      </c>
      <c r="G38" s="662" t="s">
        <v>1507</v>
      </c>
      <c r="H38" s="662" t="s">
        <v>1509</v>
      </c>
      <c r="I38" s="664">
        <v>1.63</v>
      </c>
      <c r="J38" s="664">
        <v>1000</v>
      </c>
      <c r="K38" s="665">
        <v>1630</v>
      </c>
    </row>
    <row r="39" spans="1:11" ht="14.4" customHeight="1" x14ac:dyDescent="0.3">
      <c r="A39" s="660" t="s">
        <v>539</v>
      </c>
      <c r="B39" s="661" t="s">
        <v>540</v>
      </c>
      <c r="C39" s="662" t="s">
        <v>549</v>
      </c>
      <c r="D39" s="663" t="s">
        <v>889</v>
      </c>
      <c r="E39" s="662" t="s">
        <v>1579</v>
      </c>
      <c r="F39" s="663" t="s">
        <v>1580</v>
      </c>
      <c r="G39" s="662" t="s">
        <v>1510</v>
      </c>
      <c r="H39" s="662" t="s">
        <v>1511</v>
      </c>
      <c r="I39" s="664">
        <v>5.13</v>
      </c>
      <c r="J39" s="664">
        <v>700</v>
      </c>
      <c r="K39" s="665">
        <v>3591</v>
      </c>
    </row>
    <row r="40" spans="1:11" ht="14.4" customHeight="1" x14ac:dyDescent="0.3">
      <c r="A40" s="660" t="s">
        <v>539</v>
      </c>
      <c r="B40" s="661" t="s">
        <v>540</v>
      </c>
      <c r="C40" s="662" t="s">
        <v>549</v>
      </c>
      <c r="D40" s="663" t="s">
        <v>889</v>
      </c>
      <c r="E40" s="662" t="s">
        <v>1579</v>
      </c>
      <c r="F40" s="663" t="s">
        <v>1580</v>
      </c>
      <c r="G40" s="662" t="s">
        <v>1512</v>
      </c>
      <c r="H40" s="662" t="s">
        <v>1513</v>
      </c>
      <c r="I40" s="664">
        <v>8.23</v>
      </c>
      <c r="J40" s="664">
        <v>1100</v>
      </c>
      <c r="K40" s="665">
        <v>9051.2000000000007</v>
      </c>
    </row>
    <row r="41" spans="1:11" ht="14.4" customHeight="1" x14ac:dyDescent="0.3">
      <c r="A41" s="660" t="s">
        <v>539</v>
      </c>
      <c r="B41" s="661" t="s">
        <v>540</v>
      </c>
      <c r="C41" s="662" t="s">
        <v>549</v>
      </c>
      <c r="D41" s="663" t="s">
        <v>889</v>
      </c>
      <c r="E41" s="662" t="s">
        <v>1579</v>
      </c>
      <c r="F41" s="663" t="s">
        <v>1580</v>
      </c>
      <c r="G41" s="662" t="s">
        <v>1514</v>
      </c>
      <c r="H41" s="662" t="s">
        <v>1515</v>
      </c>
      <c r="I41" s="664">
        <v>17.98</v>
      </c>
      <c r="J41" s="664">
        <v>1200</v>
      </c>
      <c r="K41" s="665">
        <v>21576</v>
      </c>
    </row>
    <row r="42" spans="1:11" ht="14.4" customHeight="1" x14ac:dyDescent="0.3">
      <c r="A42" s="660" t="s">
        <v>539</v>
      </c>
      <c r="B42" s="661" t="s">
        <v>540</v>
      </c>
      <c r="C42" s="662" t="s">
        <v>549</v>
      </c>
      <c r="D42" s="663" t="s">
        <v>889</v>
      </c>
      <c r="E42" s="662" t="s">
        <v>1579</v>
      </c>
      <c r="F42" s="663" t="s">
        <v>1580</v>
      </c>
      <c r="G42" s="662" t="s">
        <v>1516</v>
      </c>
      <c r="H42" s="662" t="s">
        <v>1517</v>
      </c>
      <c r="I42" s="664">
        <v>17.98</v>
      </c>
      <c r="J42" s="664">
        <v>100</v>
      </c>
      <c r="K42" s="665">
        <v>1798</v>
      </c>
    </row>
    <row r="43" spans="1:11" ht="14.4" customHeight="1" x14ac:dyDescent="0.3">
      <c r="A43" s="660" t="s">
        <v>539</v>
      </c>
      <c r="B43" s="661" t="s">
        <v>540</v>
      </c>
      <c r="C43" s="662" t="s">
        <v>549</v>
      </c>
      <c r="D43" s="663" t="s">
        <v>889</v>
      </c>
      <c r="E43" s="662" t="s">
        <v>1579</v>
      </c>
      <c r="F43" s="663" t="s">
        <v>1580</v>
      </c>
      <c r="G43" s="662" t="s">
        <v>1518</v>
      </c>
      <c r="H43" s="662" t="s">
        <v>1519</v>
      </c>
      <c r="I43" s="664">
        <v>0.47</v>
      </c>
      <c r="J43" s="664">
        <v>1000</v>
      </c>
      <c r="K43" s="665">
        <v>470</v>
      </c>
    </row>
    <row r="44" spans="1:11" ht="14.4" customHeight="1" x14ac:dyDescent="0.3">
      <c r="A44" s="660" t="s">
        <v>539</v>
      </c>
      <c r="B44" s="661" t="s">
        <v>540</v>
      </c>
      <c r="C44" s="662" t="s">
        <v>549</v>
      </c>
      <c r="D44" s="663" t="s">
        <v>889</v>
      </c>
      <c r="E44" s="662" t="s">
        <v>1579</v>
      </c>
      <c r="F44" s="663" t="s">
        <v>1580</v>
      </c>
      <c r="G44" s="662" t="s">
        <v>1520</v>
      </c>
      <c r="H44" s="662" t="s">
        <v>1521</v>
      </c>
      <c r="I44" s="664">
        <v>124.21</v>
      </c>
      <c r="J44" s="664">
        <v>20</v>
      </c>
      <c r="K44" s="665">
        <v>2484.1999999999998</v>
      </c>
    </row>
    <row r="45" spans="1:11" ht="14.4" customHeight="1" x14ac:dyDescent="0.3">
      <c r="A45" s="660" t="s">
        <v>539</v>
      </c>
      <c r="B45" s="661" t="s">
        <v>540</v>
      </c>
      <c r="C45" s="662" t="s">
        <v>549</v>
      </c>
      <c r="D45" s="663" t="s">
        <v>889</v>
      </c>
      <c r="E45" s="662" t="s">
        <v>1579</v>
      </c>
      <c r="F45" s="663" t="s">
        <v>1580</v>
      </c>
      <c r="G45" s="662" t="s">
        <v>1522</v>
      </c>
      <c r="H45" s="662" t="s">
        <v>1523</v>
      </c>
      <c r="I45" s="664">
        <v>5045.7</v>
      </c>
      <c r="J45" s="664">
        <v>1</v>
      </c>
      <c r="K45" s="665">
        <v>5045.7</v>
      </c>
    </row>
    <row r="46" spans="1:11" ht="14.4" customHeight="1" x14ac:dyDescent="0.3">
      <c r="A46" s="660" t="s">
        <v>539</v>
      </c>
      <c r="B46" s="661" t="s">
        <v>540</v>
      </c>
      <c r="C46" s="662" t="s">
        <v>549</v>
      </c>
      <c r="D46" s="663" t="s">
        <v>889</v>
      </c>
      <c r="E46" s="662" t="s">
        <v>1579</v>
      </c>
      <c r="F46" s="663" t="s">
        <v>1580</v>
      </c>
      <c r="G46" s="662" t="s">
        <v>1524</v>
      </c>
      <c r="H46" s="662" t="s">
        <v>1525</v>
      </c>
      <c r="I46" s="664">
        <v>49.97</v>
      </c>
      <c r="J46" s="664">
        <v>10</v>
      </c>
      <c r="K46" s="665">
        <v>499.74</v>
      </c>
    </row>
    <row r="47" spans="1:11" ht="14.4" customHeight="1" x14ac:dyDescent="0.3">
      <c r="A47" s="660" t="s">
        <v>539</v>
      </c>
      <c r="B47" s="661" t="s">
        <v>540</v>
      </c>
      <c r="C47" s="662" t="s">
        <v>549</v>
      </c>
      <c r="D47" s="663" t="s">
        <v>889</v>
      </c>
      <c r="E47" s="662" t="s">
        <v>1579</v>
      </c>
      <c r="F47" s="663" t="s">
        <v>1580</v>
      </c>
      <c r="G47" s="662" t="s">
        <v>1526</v>
      </c>
      <c r="H47" s="662" t="s">
        <v>1527</v>
      </c>
      <c r="I47" s="664">
        <v>4773.24</v>
      </c>
      <c r="J47" s="664">
        <v>1</v>
      </c>
      <c r="K47" s="665">
        <v>4773.24</v>
      </c>
    </row>
    <row r="48" spans="1:11" ht="14.4" customHeight="1" x14ac:dyDescent="0.3">
      <c r="A48" s="660" t="s">
        <v>539</v>
      </c>
      <c r="B48" s="661" t="s">
        <v>540</v>
      </c>
      <c r="C48" s="662" t="s">
        <v>549</v>
      </c>
      <c r="D48" s="663" t="s">
        <v>889</v>
      </c>
      <c r="E48" s="662" t="s">
        <v>1579</v>
      </c>
      <c r="F48" s="663" t="s">
        <v>1580</v>
      </c>
      <c r="G48" s="662" t="s">
        <v>1528</v>
      </c>
      <c r="H48" s="662" t="s">
        <v>1529</v>
      </c>
      <c r="I48" s="664">
        <v>5874.76</v>
      </c>
      <c r="J48" s="664">
        <v>1</v>
      </c>
      <c r="K48" s="665">
        <v>5874.76</v>
      </c>
    </row>
    <row r="49" spans="1:11" ht="14.4" customHeight="1" x14ac:dyDescent="0.3">
      <c r="A49" s="660" t="s">
        <v>539</v>
      </c>
      <c r="B49" s="661" t="s">
        <v>540</v>
      </c>
      <c r="C49" s="662" t="s">
        <v>549</v>
      </c>
      <c r="D49" s="663" t="s">
        <v>889</v>
      </c>
      <c r="E49" s="662" t="s">
        <v>1581</v>
      </c>
      <c r="F49" s="663" t="s">
        <v>1582</v>
      </c>
      <c r="G49" s="662" t="s">
        <v>1530</v>
      </c>
      <c r="H49" s="662" t="s">
        <v>1531</v>
      </c>
      <c r="I49" s="664">
        <v>0.3</v>
      </c>
      <c r="J49" s="664">
        <v>1000</v>
      </c>
      <c r="K49" s="665">
        <v>300</v>
      </c>
    </row>
    <row r="50" spans="1:11" ht="14.4" customHeight="1" x14ac:dyDescent="0.3">
      <c r="A50" s="660" t="s">
        <v>539</v>
      </c>
      <c r="B50" s="661" t="s">
        <v>540</v>
      </c>
      <c r="C50" s="662" t="s">
        <v>549</v>
      </c>
      <c r="D50" s="663" t="s">
        <v>889</v>
      </c>
      <c r="E50" s="662" t="s">
        <v>1581</v>
      </c>
      <c r="F50" s="663" t="s">
        <v>1582</v>
      </c>
      <c r="G50" s="662" t="s">
        <v>1532</v>
      </c>
      <c r="H50" s="662" t="s">
        <v>1533</v>
      </c>
      <c r="I50" s="664">
        <v>0.31</v>
      </c>
      <c r="J50" s="664">
        <v>1000</v>
      </c>
      <c r="K50" s="665">
        <v>310</v>
      </c>
    </row>
    <row r="51" spans="1:11" ht="14.4" customHeight="1" x14ac:dyDescent="0.3">
      <c r="A51" s="660" t="s">
        <v>539</v>
      </c>
      <c r="B51" s="661" t="s">
        <v>540</v>
      </c>
      <c r="C51" s="662" t="s">
        <v>549</v>
      </c>
      <c r="D51" s="663" t="s">
        <v>889</v>
      </c>
      <c r="E51" s="662" t="s">
        <v>1581</v>
      </c>
      <c r="F51" s="663" t="s">
        <v>1582</v>
      </c>
      <c r="G51" s="662" t="s">
        <v>1534</v>
      </c>
      <c r="H51" s="662" t="s">
        <v>1535</v>
      </c>
      <c r="I51" s="664">
        <v>0.31</v>
      </c>
      <c r="J51" s="664">
        <v>500</v>
      </c>
      <c r="K51" s="665">
        <v>155</v>
      </c>
    </row>
    <row r="52" spans="1:11" ht="14.4" customHeight="1" x14ac:dyDescent="0.3">
      <c r="A52" s="660" t="s">
        <v>539</v>
      </c>
      <c r="B52" s="661" t="s">
        <v>540</v>
      </c>
      <c r="C52" s="662" t="s">
        <v>549</v>
      </c>
      <c r="D52" s="663" t="s">
        <v>889</v>
      </c>
      <c r="E52" s="662" t="s">
        <v>1581</v>
      </c>
      <c r="F52" s="663" t="s">
        <v>1582</v>
      </c>
      <c r="G52" s="662" t="s">
        <v>1536</v>
      </c>
      <c r="H52" s="662" t="s">
        <v>1537</v>
      </c>
      <c r="I52" s="664">
        <v>0.31</v>
      </c>
      <c r="J52" s="664">
        <v>500</v>
      </c>
      <c r="K52" s="665">
        <v>155</v>
      </c>
    </row>
    <row r="53" spans="1:11" ht="14.4" customHeight="1" x14ac:dyDescent="0.3">
      <c r="A53" s="660" t="s">
        <v>539</v>
      </c>
      <c r="B53" s="661" t="s">
        <v>540</v>
      </c>
      <c r="C53" s="662" t="s">
        <v>549</v>
      </c>
      <c r="D53" s="663" t="s">
        <v>889</v>
      </c>
      <c r="E53" s="662" t="s">
        <v>1581</v>
      </c>
      <c r="F53" s="663" t="s">
        <v>1582</v>
      </c>
      <c r="G53" s="662" t="s">
        <v>1538</v>
      </c>
      <c r="H53" s="662" t="s">
        <v>1539</v>
      </c>
      <c r="I53" s="664">
        <v>0.3</v>
      </c>
      <c r="J53" s="664">
        <v>1000</v>
      </c>
      <c r="K53" s="665">
        <v>300</v>
      </c>
    </row>
    <row r="54" spans="1:11" ht="14.4" customHeight="1" x14ac:dyDescent="0.3">
      <c r="A54" s="660" t="s">
        <v>539</v>
      </c>
      <c r="B54" s="661" t="s">
        <v>540</v>
      </c>
      <c r="C54" s="662" t="s">
        <v>549</v>
      </c>
      <c r="D54" s="663" t="s">
        <v>889</v>
      </c>
      <c r="E54" s="662" t="s">
        <v>1583</v>
      </c>
      <c r="F54" s="663" t="s">
        <v>1584</v>
      </c>
      <c r="G54" s="662" t="s">
        <v>1469</v>
      </c>
      <c r="H54" s="662" t="s">
        <v>1540</v>
      </c>
      <c r="I54" s="664">
        <v>1.22</v>
      </c>
      <c r="J54" s="664">
        <v>1000</v>
      </c>
      <c r="K54" s="665">
        <v>1220</v>
      </c>
    </row>
    <row r="55" spans="1:11" ht="14.4" customHeight="1" x14ac:dyDescent="0.3">
      <c r="A55" s="660" t="s">
        <v>539</v>
      </c>
      <c r="B55" s="661" t="s">
        <v>540</v>
      </c>
      <c r="C55" s="662" t="s">
        <v>549</v>
      </c>
      <c r="D55" s="663" t="s">
        <v>889</v>
      </c>
      <c r="E55" s="662" t="s">
        <v>1583</v>
      </c>
      <c r="F55" s="663" t="s">
        <v>1584</v>
      </c>
      <c r="G55" s="662" t="s">
        <v>1469</v>
      </c>
      <c r="H55" s="662" t="s">
        <v>1470</v>
      </c>
      <c r="I55" s="664">
        <v>1.22</v>
      </c>
      <c r="J55" s="664">
        <v>1000</v>
      </c>
      <c r="K55" s="665">
        <v>1218.5</v>
      </c>
    </row>
    <row r="56" spans="1:11" ht="14.4" customHeight="1" x14ac:dyDescent="0.3">
      <c r="A56" s="660" t="s">
        <v>539</v>
      </c>
      <c r="B56" s="661" t="s">
        <v>540</v>
      </c>
      <c r="C56" s="662" t="s">
        <v>549</v>
      </c>
      <c r="D56" s="663" t="s">
        <v>889</v>
      </c>
      <c r="E56" s="662" t="s">
        <v>1583</v>
      </c>
      <c r="F56" s="663" t="s">
        <v>1584</v>
      </c>
      <c r="G56" s="662" t="s">
        <v>1471</v>
      </c>
      <c r="H56" s="662" t="s">
        <v>1472</v>
      </c>
      <c r="I56" s="664">
        <v>0.71</v>
      </c>
      <c r="J56" s="664">
        <v>5000</v>
      </c>
      <c r="K56" s="665">
        <v>3550</v>
      </c>
    </row>
    <row r="57" spans="1:11" ht="14.4" customHeight="1" x14ac:dyDescent="0.3">
      <c r="A57" s="660" t="s">
        <v>539</v>
      </c>
      <c r="B57" s="661" t="s">
        <v>540</v>
      </c>
      <c r="C57" s="662" t="s">
        <v>549</v>
      </c>
      <c r="D57" s="663" t="s">
        <v>889</v>
      </c>
      <c r="E57" s="662" t="s">
        <v>1583</v>
      </c>
      <c r="F57" s="663" t="s">
        <v>1584</v>
      </c>
      <c r="G57" s="662" t="s">
        <v>1541</v>
      </c>
      <c r="H57" s="662" t="s">
        <v>1542</v>
      </c>
      <c r="I57" s="664">
        <v>0.71</v>
      </c>
      <c r="J57" s="664">
        <v>2160</v>
      </c>
      <c r="K57" s="665">
        <v>1533.6</v>
      </c>
    </row>
    <row r="58" spans="1:11" ht="14.4" customHeight="1" x14ac:dyDescent="0.3">
      <c r="A58" s="660" t="s">
        <v>539</v>
      </c>
      <c r="B58" s="661" t="s">
        <v>540</v>
      </c>
      <c r="C58" s="662" t="s">
        <v>549</v>
      </c>
      <c r="D58" s="663" t="s">
        <v>889</v>
      </c>
      <c r="E58" s="662" t="s">
        <v>1583</v>
      </c>
      <c r="F58" s="663" t="s">
        <v>1584</v>
      </c>
      <c r="G58" s="662" t="s">
        <v>1473</v>
      </c>
      <c r="H58" s="662" t="s">
        <v>1474</v>
      </c>
      <c r="I58" s="664">
        <v>0.71</v>
      </c>
      <c r="J58" s="664">
        <v>600</v>
      </c>
      <c r="K58" s="665">
        <v>426</v>
      </c>
    </row>
    <row r="59" spans="1:11" ht="14.4" customHeight="1" x14ac:dyDescent="0.3">
      <c r="A59" s="660" t="s">
        <v>539</v>
      </c>
      <c r="B59" s="661" t="s">
        <v>540</v>
      </c>
      <c r="C59" s="662" t="s">
        <v>549</v>
      </c>
      <c r="D59" s="663" t="s">
        <v>889</v>
      </c>
      <c r="E59" s="662" t="s">
        <v>1583</v>
      </c>
      <c r="F59" s="663" t="s">
        <v>1584</v>
      </c>
      <c r="G59" s="662" t="s">
        <v>1543</v>
      </c>
      <c r="H59" s="662" t="s">
        <v>1544</v>
      </c>
      <c r="I59" s="664">
        <v>0.71</v>
      </c>
      <c r="J59" s="664">
        <v>5000</v>
      </c>
      <c r="K59" s="665">
        <v>3550</v>
      </c>
    </row>
    <row r="60" spans="1:11" ht="14.4" customHeight="1" x14ac:dyDescent="0.3">
      <c r="A60" s="660" t="s">
        <v>539</v>
      </c>
      <c r="B60" s="661" t="s">
        <v>540</v>
      </c>
      <c r="C60" s="662" t="s">
        <v>552</v>
      </c>
      <c r="D60" s="663" t="s">
        <v>890</v>
      </c>
      <c r="E60" s="662" t="s">
        <v>1577</v>
      </c>
      <c r="F60" s="663" t="s">
        <v>1578</v>
      </c>
      <c r="G60" s="662" t="s">
        <v>1447</v>
      </c>
      <c r="H60" s="662" t="s">
        <v>1448</v>
      </c>
      <c r="I60" s="664">
        <v>260.3</v>
      </c>
      <c r="J60" s="664">
        <v>6</v>
      </c>
      <c r="K60" s="665">
        <v>1561.8</v>
      </c>
    </row>
    <row r="61" spans="1:11" ht="14.4" customHeight="1" x14ac:dyDescent="0.3">
      <c r="A61" s="660" t="s">
        <v>539</v>
      </c>
      <c r="B61" s="661" t="s">
        <v>540</v>
      </c>
      <c r="C61" s="662" t="s">
        <v>552</v>
      </c>
      <c r="D61" s="663" t="s">
        <v>890</v>
      </c>
      <c r="E61" s="662" t="s">
        <v>1577</v>
      </c>
      <c r="F61" s="663" t="s">
        <v>1578</v>
      </c>
      <c r="G61" s="662" t="s">
        <v>1545</v>
      </c>
      <c r="H61" s="662" t="s">
        <v>1546</v>
      </c>
      <c r="I61" s="664">
        <v>5.94</v>
      </c>
      <c r="J61" s="664">
        <v>100</v>
      </c>
      <c r="K61" s="665">
        <v>594</v>
      </c>
    </row>
    <row r="62" spans="1:11" ht="14.4" customHeight="1" x14ac:dyDescent="0.3">
      <c r="A62" s="660" t="s">
        <v>539</v>
      </c>
      <c r="B62" s="661" t="s">
        <v>540</v>
      </c>
      <c r="C62" s="662" t="s">
        <v>552</v>
      </c>
      <c r="D62" s="663" t="s">
        <v>890</v>
      </c>
      <c r="E62" s="662" t="s">
        <v>1577</v>
      </c>
      <c r="F62" s="663" t="s">
        <v>1578</v>
      </c>
      <c r="G62" s="662" t="s">
        <v>1547</v>
      </c>
      <c r="H62" s="662" t="s">
        <v>1548</v>
      </c>
      <c r="I62" s="664">
        <v>0.6</v>
      </c>
      <c r="J62" s="664">
        <v>30</v>
      </c>
      <c r="K62" s="665">
        <v>18</v>
      </c>
    </row>
    <row r="63" spans="1:11" ht="14.4" customHeight="1" x14ac:dyDescent="0.3">
      <c r="A63" s="660" t="s">
        <v>539</v>
      </c>
      <c r="B63" s="661" t="s">
        <v>540</v>
      </c>
      <c r="C63" s="662" t="s">
        <v>552</v>
      </c>
      <c r="D63" s="663" t="s">
        <v>890</v>
      </c>
      <c r="E63" s="662" t="s">
        <v>1579</v>
      </c>
      <c r="F63" s="663" t="s">
        <v>1580</v>
      </c>
      <c r="G63" s="662" t="s">
        <v>1549</v>
      </c>
      <c r="H63" s="662" t="s">
        <v>1550</v>
      </c>
      <c r="I63" s="664">
        <v>2.75</v>
      </c>
      <c r="J63" s="664">
        <v>200</v>
      </c>
      <c r="K63" s="665">
        <v>550</v>
      </c>
    </row>
    <row r="64" spans="1:11" ht="14.4" customHeight="1" x14ac:dyDescent="0.3">
      <c r="A64" s="660" t="s">
        <v>539</v>
      </c>
      <c r="B64" s="661" t="s">
        <v>540</v>
      </c>
      <c r="C64" s="662" t="s">
        <v>552</v>
      </c>
      <c r="D64" s="663" t="s">
        <v>890</v>
      </c>
      <c r="E64" s="662" t="s">
        <v>1579</v>
      </c>
      <c r="F64" s="663" t="s">
        <v>1580</v>
      </c>
      <c r="G64" s="662" t="s">
        <v>1501</v>
      </c>
      <c r="H64" s="662" t="s">
        <v>1502</v>
      </c>
      <c r="I64" s="664">
        <v>0.48</v>
      </c>
      <c r="J64" s="664">
        <v>1500</v>
      </c>
      <c r="K64" s="665">
        <v>720</v>
      </c>
    </row>
    <row r="65" spans="1:11" ht="14.4" customHeight="1" x14ac:dyDescent="0.3">
      <c r="A65" s="660" t="s">
        <v>539</v>
      </c>
      <c r="B65" s="661" t="s">
        <v>540</v>
      </c>
      <c r="C65" s="662" t="s">
        <v>552</v>
      </c>
      <c r="D65" s="663" t="s">
        <v>890</v>
      </c>
      <c r="E65" s="662" t="s">
        <v>1579</v>
      </c>
      <c r="F65" s="663" t="s">
        <v>1580</v>
      </c>
      <c r="G65" s="662" t="s">
        <v>1551</v>
      </c>
      <c r="H65" s="662" t="s">
        <v>1552</v>
      </c>
      <c r="I65" s="664">
        <v>0.67</v>
      </c>
      <c r="J65" s="664">
        <v>500</v>
      </c>
      <c r="K65" s="665">
        <v>335</v>
      </c>
    </row>
    <row r="66" spans="1:11" ht="14.4" customHeight="1" x14ac:dyDescent="0.3">
      <c r="A66" s="660" t="s">
        <v>539</v>
      </c>
      <c r="B66" s="661" t="s">
        <v>540</v>
      </c>
      <c r="C66" s="662" t="s">
        <v>552</v>
      </c>
      <c r="D66" s="663" t="s">
        <v>890</v>
      </c>
      <c r="E66" s="662" t="s">
        <v>1581</v>
      </c>
      <c r="F66" s="663" t="s">
        <v>1582</v>
      </c>
      <c r="G66" s="662" t="s">
        <v>1530</v>
      </c>
      <c r="H66" s="662" t="s">
        <v>1531</v>
      </c>
      <c r="I66" s="664">
        <v>0.3</v>
      </c>
      <c r="J66" s="664">
        <v>500</v>
      </c>
      <c r="K66" s="665">
        <v>150</v>
      </c>
    </row>
    <row r="67" spans="1:11" ht="14.4" customHeight="1" x14ac:dyDescent="0.3">
      <c r="A67" s="660" t="s">
        <v>539</v>
      </c>
      <c r="B67" s="661" t="s">
        <v>540</v>
      </c>
      <c r="C67" s="662" t="s">
        <v>552</v>
      </c>
      <c r="D67" s="663" t="s">
        <v>890</v>
      </c>
      <c r="E67" s="662" t="s">
        <v>1581</v>
      </c>
      <c r="F67" s="663" t="s">
        <v>1582</v>
      </c>
      <c r="G67" s="662" t="s">
        <v>1532</v>
      </c>
      <c r="H67" s="662" t="s">
        <v>1533</v>
      </c>
      <c r="I67" s="664">
        <v>0.3</v>
      </c>
      <c r="J67" s="664">
        <v>1000</v>
      </c>
      <c r="K67" s="665">
        <v>300</v>
      </c>
    </row>
    <row r="68" spans="1:11" ht="14.4" customHeight="1" x14ac:dyDescent="0.3">
      <c r="A68" s="660" t="s">
        <v>539</v>
      </c>
      <c r="B68" s="661" t="s">
        <v>540</v>
      </c>
      <c r="C68" s="662" t="s">
        <v>552</v>
      </c>
      <c r="D68" s="663" t="s">
        <v>890</v>
      </c>
      <c r="E68" s="662" t="s">
        <v>1581</v>
      </c>
      <c r="F68" s="663" t="s">
        <v>1582</v>
      </c>
      <c r="G68" s="662" t="s">
        <v>1553</v>
      </c>
      <c r="H68" s="662" t="s">
        <v>1554</v>
      </c>
      <c r="I68" s="664">
        <v>0.48</v>
      </c>
      <c r="J68" s="664">
        <v>500</v>
      </c>
      <c r="K68" s="665">
        <v>240</v>
      </c>
    </row>
    <row r="69" spans="1:11" ht="14.4" customHeight="1" x14ac:dyDescent="0.3">
      <c r="A69" s="660" t="s">
        <v>539</v>
      </c>
      <c r="B69" s="661" t="s">
        <v>540</v>
      </c>
      <c r="C69" s="662" t="s">
        <v>552</v>
      </c>
      <c r="D69" s="663" t="s">
        <v>890</v>
      </c>
      <c r="E69" s="662" t="s">
        <v>1583</v>
      </c>
      <c r="F69" s="663" t="s">
        <v>1584</v>
      </c>
      <c r="G69" s="662" t="s">
        <v>1469</v>
      </c>
      <c r="H69" s="662" t="s">
        <v>1470</v>
      </c>
      <c r="I69" s="664">
        <v>1.22</v>
      </c>
      <c r="J69" s="664">
        <v>500</v>
      </c>
      <c r="K69" s="665">
        <v>608.70000000000005</v>
      </c>
    </row>
    <row r="70" spans="1:11" ht="14.4" customHeight="1" x14ac:dyDescent="0.3">
      <c r="A70" s="660" t="s">
        <v>539</v>
      </c>
      <c r="B70" s="661" t="s">
        <v>540</v>
      </c>
      <c r="C70" s="662" t="s">
        <v>552</v>
      </c>
      <c r="D70" s="663" t="s">
        <v>890</v>
      </c>
      <c r="E70" s="662" t="s">
        <v>1583</v>
      </c>
      <c r="F70" s="663" t="s">
        <v>1584</v>
      </c>
      <c r="G70" s="662" t="s">
        <v>1471</v>
      </c>
      <c r="H70" s="662" t="s">
        <v>1472</v>
      </c>
      <c r="I70" s="664">
        <v>0.71</v>
      </c>
      <c r="J70" s="664">
        <v>3800</v>
      </c>
      <c r="K70" s="665">
        <v>2698</v>
      </c>
    </row>
    <row r="71" spans="1:11" ht="14.4" customHeight="1" x14ac:dyDescent="0.3">
      <c r="A71" s="660" t="s">
        <v>539</v>
      </c>
      <c r="B71" s="661" t="s">
        <v>540</v>
      </c>
      <c r="C71" s="662" t="s">
        <v>552</v>
      </c>
      <c r="D71" s="663" t="s">
        <v>890</v>
      </c>
      <c r="E71" s="662" t="s">
        <v>1583</v>
      </c>
      <c r="F71" s="663" t="s">
        <v>1584</v>
      </c>
      <c r="G71" s="662" t="s">
        <v>1473</v>
      </c>
      <c r="H71" s="662" t="s">
        <v>1474</v>
      </c>
      <c r="I71" s="664">
        <v>0.71</v>
      </c>
      <c r="J71" s="664">
        <v>600</v>
      </c>
      <c r="K71" s="665">
        <v>426</v>
      </c>
    </row>
    <row r="72" spans="1:11" ht="14.4" customHeight="1" x14ac:dyDescent="0.3">
      <c r="A72" s="660" t="s">
        <v>539</v>
      </c>
      <c r="B72" s="661" t="s">
        <v>540</v>
      </c>
      <c r="C72" s="662" t="s">
        <v>552</v>
      </c>
      <c r="D72" s="663" t="s">
        <v>890</v>
      </c>
      <c r="E72" s="662" t="s">
        <v>1583</v>
      </c>
      <c r="F72" s="663" t="s">
        <v>1584</v>
      </c>
      <c r="G72" s="662" t="s">
        <v>1543</v>
      </c>
      <c r="H72" s="662" t="s">
        <v>1544</v>
      </c>
      <c r="I72" s="664">
        <v>0.71</v>
      </c>
      <c r="J72" s="664">
        <v>600</v>
      </c>
      <c r="K72" s="665">
        <v>426</v>
      </c>
    </row>
    <row r="73" spans="1:11" ht="14.4" customHeight="1" x14ac:dyDescent="0.3">
      <c r="A73" s="660" t="s">
        <v>539</v>
      </c>
      <c r="B73" s="661" t="s">
        <v>540</v>
      </c>
      <c r="C73" s="662" t="s">
        <v>555</v>
      </c>
      <c r="D73" s="663" t="s">
        <v>891</v>
      </c>
      <c r="E73" s="662" t="s">
        <v>1577</v>
      </c>
      <c r="F73" s="663" t="s">
        <v>1578</v>
      </c>
      <c r="G73" s="662" t="s">
        <v>1447</v>
      </c>
      <c r="H73" s="662" t="s">
        <v>1448</v>
      </c>
      <c r="I73" s="664">
        <v>260.3</v>
      </c>
      <c r="J73" s="664">
        <v>9</v>
      </c>
      <c r="K73" s="665">
        <v>2342.6999999999998</v>
      </c>
    </row>
    <row r="74" spans="1:11" ht="14.4" customHeight="1" x14ac:dyDescent="0.3">
      <c r="A74" s="660" t="s">
        <v>539</v>
      </c>
      <c r="B74" s="661" t="s">
        <v>540</v>
      </c>
      <c r="C74" s="662" t="s">
        <v>555</v>
      </c>
      <c r="D74" s="663" t="s">
        <v>891</v>
      </c>
      <c r="E74" s="662" t="s">
        <v>1577</v>
      </c>
      <c r="F74" s="663" t="s">
        <v>1578</v>
      </c>
      <c r="G74" s="662" t="s">
        <v>1449</v>
      </c>
      <c r="H74" s="662" t="s">
        <v>1450</v>
      </c>
      <c r="I74" s="664">
        <v>124.44714285714288</v>
      </c>
      <c r="J74" s="664">
        <v>39</v>
      </c>
      <c r="K74" s="665">
        <v>4853.46</v>
      </c>
    </row>
    <row r="75" spans="1:11" ht="14.4" customHeight="1" x14ac:dyDescent="0.3">
      <c r="A75" s="660" t="s">
        <v>539</v>
      </c>
      <c r="B75" s="661" t="s">
        <v>540</v>
      </c>
      <c r="C75" s="662" t="s">
        <v>555</v>
      </c>
      <c r="D75" s="663" t="s">
        <v>891</v>
      </c>
      <c r="E75" s="662" t="s">
        <v>1577</v>
      </c>
      <c r="F75" s="663" t="s">
        <v>1578</v>
      </c>
      <c r="G75" s="662" t="s">
        <v>1479</v>
      </c>
      <c r="H75" s="662" t="s">
        <v>1480</v>
      </c>
      <c r="I75" s="664">
        <v>8.58</v>
      </c>
      <c r="J75" s="664">
        <v>168</v>
      </c>
      <c r="K75" s="665">
        <v>1441.44</v>
      </c>
    </row>
    <row r="76" spans="1:11" ht="14.4" customHeight="1" x14ac:dyDescent="0.3">
      <c r="A76" s="660" t="s">
        <v>539</v>
      </c>
      <c r="B76" s="661" t="s">
        <v>540</v>
      </c>
      <c r="C76" s="662" t="s">
        <v>555</v>
      </c>
      <c r="D76" s="663" t="s">
        <v>891</v>
      </c>
      <c r="E76" s="662" t="s">
        <v>1577</v>
      </c>
      <c r="F76" s="663" t="s">
        <v>1578</v>
      </c>
      <c r="G76" s="662" t="s">
        <v>1451</v>
      </c>
      <c r="H76" s="662" t="s">
        <v>1452</v>
      </c>
      <c r="I76" s="664">
        <v>28.866666666666664</v>
      </c>
      <c r="J76" s="664">
        <v>40</v>
      </c>
      <c r="K76" s="665">
        <v>1159.3</v>
      </c>
    </row>
    <row r="77" spans="1:11" ht="14.4" customHeight="1" x14ac:dyDescent="0.3">
      <c r="A77" s="660" t="s">
        <v>539</v>
      </c>
      <c r="B77" s="661" t="s">
        <v>540</v>
      </c>
      <c r="C77" s="662" t="s">
        <v>555</v>
      </c>
      <c r="D77" s="663" t="s">
        <v>891</v>
      </c>
      <c r="E77" s="662" t="s">
        <v>1577</v>
      </c>
      <c r="F77" s="663" t="s">
        <v>1578</v>
      </c>
      <c r="G77" s="662" t="s">
        <v>1483</v>
      </c>
      <c r="H77" s="662" t="s">
        <v>1484</v>
      </c>
      <c r="I77" s="664">
        <v>0.31</v>
      </c>
      <c r="J77" s="664">
        <v>200</v>
      </c>
      <c r="K77" s="665">
        <v>62</v>
      </c>
    </row>
    <row r="78" spans="1:11" ht="14.4" customHeight="1" x14ac:dyDescent="0.3">
      <c r="A78" s="660" t="s">
        <v>539</v>
      </c>
      <c r="B78" s="661" t="s">
        <v>540</v>
      </c>
      <c r="C78" s="662" t="s">
        <v>555</v>
      </c>
      <c r="D78" s="663" t="s">
        <v>891</v>
      </c>
      <c r="E78" s="662" t="s">
        <v>1577</v>
      </c>
      <c r="F78" s="663" t="s">
        <v>1578</v>
      </c>
      <c r="G78" s="662" t="s">
        <v>1487</v>
      </c>
      <c r="H78" s="662" t="s">
        <v>1488</v>
      </c>
      <c r="I78" s="664">
        <v>2.54</v>
      </c>
      <c r="J78" s="664">
        <v>90</v>
      </c>
      <c r="K78" s="665">
        <v>228.6</v>
      </c>
    </row>
    <row r="79" spans="1:11" ht="14.4" customHeight="1" x14ac:dyDescent="0.3">
      <c r="A79" s="660" t="s">
        <v>539</v>
      </c>
      <c r="B79" s="661" t="s">
        <v>540</v>
      </c>
      <c r="C79" s="662" t="s">
        <v>555</v>
      </c>
      <c r="D79" s="663" t="s">
        <v>891</v>
      </c>
      <c r="E79" s="662" t="s">
        <v>1579</v>
      </c>
      <c r="F79" s="663" t="s">
        <v>1580</v>
      </c>
      <c r="G79" s="662" t="s">
        <v>1555</v>
      </c>
      <c r="H79" s="662" t="s">
        <v>1556</v>
      </c>
      <c r="I79" s="664">
        <v>15.92</v>
      </c>
      <c r="J79" s="664">
        <v>500</v>
      </c>
      <c r="K79" s="665">
        <v>7960</v>
      </c>
    </row>
    <row r="80" spans="1:11" ht="14.4" customHeight="1" x14ac:dyDescent="0.3">
      <c r="A80" s="660" t="s">
        <v>539</v>
      </c>
      <c r="B80" s="661" t="s">
        <v>540</v>
      </c>
      <c r="C80" s="662" t="s">
        <v>555</v>
      </c>
      <c r="D80" s="663" t="s">
        <v>891</v>
      </c>
      <c r="E80" s="662" t="s">
        <v>1579</v>
      </c>
      <c r="F80" s="663" t="s">
        <v>1580</v>
      </c>
      <c r="G80" s="662" t="s">
        <v>1557</v>
      </c>
      <c r="H80" s="662" t="s">
        <v>1558</v>
      </c>
      <c r="I80" s="664">
        <v>11.14</v>
      </c>
      <c r="J80" s="664">
        <v>500</v>
      </c>
      <c r="K80" s="665">
        <v>5570</v>
      </c>
    </row>
    <row r="81" spans="1:11" ht="14.4" customHeight="1" x14ac:dyDescent="0.3">
      <c r="A81" s="660" t="s">
        <v>539</v>
      </c>
      <c r="B81" s="661" t="s">
        <v>540</v>
      </c>
      <c r="C81" s="662" t="s">
        <v>555</v>
      </c>
      <c r="D81" s="663" t="s">
        <v>891</v>
      </c>
      <c r="E81" s="662" t="s">
        <v>1579</v>
      </c>
      <c r="F81" s="663" t="s">
        <v>1580</v>
      </c>
      <c r="G81" s="662" t="s">
        <v>1497</v>
      </c>
      <c r="H81" s="662" t="s">
        <v>1498</v>
      </c>
      <c r="I81" s="664">
        <v>1.0900000000000001</v>
      </c>
      <c r="J81" s="664">
        <v>2900</v>
      </c>
      <c r="K81" s="665">
        <v>3161</v>
      </c>
    </row>
    <row r="82" spans="1:11" ht="14.4" customHeight="1" x14ac:dyDescent="0.3">
      <c r="A82" s="660" t="s">
        <v>539</v>
      </c>
      <c r="B82" s="661" t="s">
        <v>540</v>
      </c>
      <c r="C82" s="662" t="s">
        <v>555</v>
      </c>
      <c r="D82" s="663" t="s">
        <v>891</v>
      </c>
      <c r="E82" s="662" t="s">
        <v>1579</v>
      </c>
      <c r="F82" s="663" t="s">
        <v>1580</v>
      </c>
      <c r="G82" s="662" t="s">
        <v>1499</v>
      </c>
      <c r="H82" s="662" t="s">
        <v>1500</v>
      </c>
      <c r="I82" s="664">
        <v>1.67</v>
      </c>
      <c r="J82" s="664">
        <v>3400</v>
      </c>
      <c r="K82" s="665">
        <v>5678</v>
      </c>
    </row>
    <row r="83" spans="1:11" ht="14.4" customHeight="1" x14ac:dyDescent="0.3">
      <c r="A83" s="660" t="s">
        <v>539</v>
      </c>
      <c r="B83" s="661" t="s">
        <v>540</v>
      </c>
      <c r="C83" s="662" t="s">
        <v>555</v>
      </c>
      <c r="D83" s="663" t="s">
        <v>891</v>
      </c>
      <c r="E83" s="662" t="s">
        <v>1579</v>
      </c>
      <c r="F83" s="663" t="s">
        <v>1580</v>
      </c>
      <c r="G83" s="662" t="s">
        <v>1501</v>
      </c>
      <c r="H83" s="662" t="s">
        <v>1502</v>
      </c>
      <c r="I83" s="664">
        <v>0.47499999999999998</v>
      </c>
      <c r="J83" s="664">
        <v>1000</v>
      </c>
      <c r="K83" s="665">
        <v>475</v>
      </c>
    </row>
    <row r="84" spans="1:11" ht="14.4" customHeight="1" x14ac:dyDescent="0.3">
      <c r="A84" s="660" t="s">
        <v>539</v>
      </c>
      <c r="B84" s="661" t="s">
        <v>540</v>
      </c>
      <c r="C84" s="662" t="s">
        <v>555</v>
      </c>
      <c r="D84" s="663" t="s">
        <v>891</v>
      </c>
      <c r="E84" s="662" t="s">
        <v>1579</v>
      </c>
      <c r="F84" s="663" t="s">
        <v>1580</v>
      </c>
      <c r="G84" s="662" t="s">
        <v>1559</v>
      </c>
      <c r="H84" s="662" t="s">
        <v>1560</v>
      </c>
      <c r="I84" s="664">
        <v>918.21</v>
      </c>
      <c r="J84" s="664">
        <v>160</v>
      </c>
      <c r="K84" s="665">
        <v>146913.35999999999</v>
      </c>
    </row>
    <row r="85" spans="1:11" ht="14.4" customHeight="1" x14ac:dyDescent="0.3">
      <c r="A85" s="660" t="s">
        <v>539</v>
      </c>
      <c r="B85" s="661" t="s">
        <v>540</v>
      </c>
      <c r="C85" s="662" t="s">
        <v>555</v>
      </c>
      <c r="D85" s="663" t="s">
        <v>891</v>
      </c>
      <c r="E85" s="662" t="s">
        <v>1579</v>
      </c>
      <c r="F85" s="663" t="s">
        <v>1580</v>
      </c>
      <c r="G85" s="662" t="s">
        <v>1561</v>
      </c>
      <c r="H85" s="662" t="s">
        <v>1562</v>
      </c>
      <c r="I85" s="664">
        <v>1694</v>
      </c>
      <c r="J85" s="664">
        <v>40</v>
      </c>
      <c r="K85" s="665">
        <v>67760</v>
      </c>
    </row>
    <row r="86" spans="1:11" ht="14.4" customHeight="1" x14ac:dyDescent="0.3">
      <c r="A86" s="660" t="s">
        <v>539</v>
      </c>
      <c r="B86" s="661" t="s">
        <v>540</v>
      </c>
      <c r="C86" s="662" t="s">
        <v>555</v>
      </c>
      <c r="D86" s="663" t="s">
        <v>891</v>
      </c>
      <c r="E86" s="662" t="s">
        <v>1579</v>
      </c>
      <c r="F86" s="663" t="s">
        <v>1580</v>
      </c>
      <c r="G86" s="662" t="s">
        <v>1503</v>
      </c>
      <c r="H86" s="662" t="s">
        <v>1504</v>
      </c>
      <c r="I86" s="664">
        <v>33.880000000000003</v>
      </c>
      <c r="J86" s="664">
        <v>4</v>
      </c>
      <c r="K86" s="665">
        <v>135.52000000000001</v>
      </c>
    </row>
    <row r="87" spans="1:11" ht="14.4" customHeight="1" x14ac:dyDescent="0.3">
      <c r="A87" s="660" t="s">
        <v>539</v>
      </c>
      <c r="B87" s="661" t="s">
        <v>540</v>
      </c>
      <c r="C87" s="662" t="s">
        <v>555</v>
      </c>
      <c r="D87" s="663" t="s">
        <v>891</v>
      </c>
      <c r="E87" s="662" t="s">
        <v>1579</v>
      </c>
      <c r="F87" s="663" t="s">
        <v>1580</v>
      </c>
      <c r="G87" s="662" t="s">
        <v>1505</v>
      </c>
      <c r="H87" s="662" t="s">
        <v>1506</v>
      </c>
      <c r="I87" s="664">
        <v>2.1800000000000002</v>
      </c>
      <c r="J87" s="664">
        <v>200</v>
      </c>
      <c r="K87" s="665">
        <v>436</v>
      </c>
    </row>
    <row r="88" spans="1:11" ht="14.4" customHeight="1" x14ac:dyDescent="0.3">
      <c r="A88" s="660" t="s">
        <v>539</v>
      </c>
      <c r="B88" s="661" t="s">
        <v>540</v>
      </c>
      <c r="C88" s="662" t="s">
        <v>555</v>
      </c>
      <c r="D88" s="663" t="s">
        <v>891</v>
      </c>
      <c r="E88" s="662" t="s">
        <v>1579</v>
      </c>
      <c r="F88" s="663" t="s">
        <v>1580</v>
      </c>
      <c r="G88" s="662" t="s">
        <v>1507</v>
      </c>
      <c r="H88" s="662" t="s">
        <v>1509</v>
      </c>
      <c r="I88" s="664">
        <v>1.63</v>
      </c>
      <c r="J88" s="664">
        <v>1000</v>
      </c>
      <c r="K88" s="665">
        <v>1630</v>
      </c>
    </row>
    <row r="89" spans="1:11" ht="14.4" customHeight="1" x14ac:dyDescent="0.3">
      <c r="A89" s="660" t="s">
        <v>539</v>
      </c>
      <c r="B89" s="661" t="s">
        <v>540</v>
      </c>
      <c r="C89" s="662" t="s">
        <v>555</v>
      </c>
      <c r="D89" s="663" t="s">
        <v>891</v>
      </c>
      <c r="E89" s="662" t="s">
        <v>1579</v>
      </c>
      <c r="F89" s="663" t="s">
        <v>1580</v>
      </c>
      <c r="G89" s="662" t="s">
        <v>1510</v>
      </c>
      <c r="H89" s="662" t="s">
        <v>1511</v>
      </c>
      <c r="I89" s="664">
        <v>5.13</v>
      </c>
      <c r="J89" s="664">
        <v>2100</v>
      </c>
      <c r="K89" s="665">
        <v>10773</v>
      </c>
    </row>
    <row r="90" spans="1:11" ht="14.4" customHeight="1" x14ac:dyDescent="0.3">
      <c r="A90" s="660" t="s">
        <v>539</v>
      </c>
      <c r="B90" s="661" t="s">
        <v>540</v>
      </c>
      <c r="C90" s="662" t="s">
        <v>555</v>
      </c>
      <c r="D90" s="663" t="s">
        <v>891</v>
      </c>
      <c r="E90" s="662" t="s">
        <v>1579</v>
      </c>
      <c r="F90" s="663" t="s">
        <v>1580</v>
      </c>
      <c r="G90" s="662" t="s">
        <v>1563</v>
      </c>
      <c r="H90" s="662" t="s">
        <v>1564</v>
      </c>
      <c r="I90" s="664">
        <v>7.95</v>
      </c>
      <c r="J90" s="664">
        <v>2200</v>
      </c>
      <c r="K90" s="665">
        <v>17490</v>
      </c>
    </row>
    <row r="91" spans="1:11" ht="14.4" customHeight="1" x14ac:dyDescent="0.3">
      <c r="A91" s="660" t="s">
        <v>539</v>
      </c>
      <c r="B91" s="661" t="s">
        <v>540</v>
      </c>
      <c r="C91" s="662" t="s">
        <v>555</v>
      </c>
      <c r="D91" s="663" t="s">
        <v>891</v>
      </c>
      <c r="E91" s="662" t="s">
        <v>1579</v>
      </c>
      <c r="F91" s="663" t="s">
        <v>1580</v>
      </c>
      <c r="G91" s="662" t="s">
        <v>1565</v>
      </c>
      <c r="H91" s="662" t="s">
        <v>1566</v>
      </c>
      <c r="I91" s="664">
        <v>127.05</v>
      </c>
      <c r="J91" s="664">
        <v>6</v>
      </c>
      <c r="K91" s="665">
        <v>762.3</v>
      </c>
    </row>
    <row r="92" spans="1:11" ht="14.4" customHeight="1" x14ac:dyDescent="0.3">
      <c r="A92" s="660" t="s">
        <v>539</v>
      </c>
      <c r="B92" s="661" t="s">
        <v>540</v>
      </c>
      <c r="C92" s="662" t="s">
        <v>555</v>
      </c>
      <c r="D92" s="663" t="s">
        <v>891</v>
      </c>
      <c r="E92" s="662" t="s">
        <v>1579</v>
      </c>
      <c r="F92" s="663" t="s">
        <v>1580</v>
      </c>
      <c r="G92" s="662" t="s">
        <v>1512</v>
      </c>
      <c r="H92" s="662" t="s">
        <v>1513</v>
      </c>
      <c r="I92" s="664">
        <v>8.2279999999999998</v>
      </c>
      <c r="J92" s="664">
        <v>2000</v>
      </c>
      <c r="K92" s="665">
        <v>16455.599999999999</v>
      </c>
    </row>
    <row r="93" spans="1:11" ht="14.4" customHeight="1" x14ac:dyDescent="0.3">
      <c r="A93" s="660" t="s">
        <v>539</v>
      </c>
      <c r="B93" s="661" t="s">
        <v>540</v>
      </c>
      <c r="C93" s="662" t="s">
        <v>555</v>
      </c>
      <c r="D93" s="663" t="s">
        <v>891</v>
      </c>
      <c r="E93" s="662" t="s">
        <v>1579</v>
      </c>
      <c r="F93" s="663" t="s">
        <v>1580</v>
      </c>
      <c r="G93" s="662" t="s">
        <v>1567</v>
      </c>
      <c r="H93" s="662" t="s">
        <v>1568</v>
      </c>
      <c r="I93" s="664">
        <v>140.37</v>
      </c>
      <c r="J93" s="664">
        <v>3</v>
      </c>
      <c r="K93" s="665">
        <v>421.1</v>
      </c>
    </row>
    <row r="94" spans="1:11" ht="14.4" customHeight="1" x14ac:dyDescent="0.3">
      <c r="A94" s="660" t="s">
        <v>539</v>
      </c>
      <c r="B94" s="661" t="s">
        <v>540</v>
      </c>
      <c r="C94" s="662" t="s">
        <v>555</v>
      </c>
      <c r="D94" s="663" t="s">
        <v>891</v>
      </c>
      <c r="E94" s="662" t="s">
        <v>1579</v>
      </c>
      <c r="F94" s="663" t="s">
        <v>1580</v>
      </c>
      <c r="G94" s="662" t="s">
        <v>1514</v>
      </c>
      <c r="H94" s="662" t="s">
        <v>1515</v>
      </c>
      <c r="I94" s="664">
        <v>17.98</v>
      </c>
      <c r="J94" s="664">
        <v>900</v>
      </c>
      <c r="K94" s="665">
        <v>16182</v>
      </c>
    </row>
    <row r="95" spans="1:11" ht="14.4" customHeight="1" x14ac:dyDescent="0.3">
      <c r="A95" s="660" t="s">
        <v>539</v>
      </c>
      <c r="B95" s="661" t="s">
        <v>540</v>
      </c>
      <c r="C95" s="662" t="s">
        <v>555</v>
      </c>
      <c r="D95" s="663" t="s">
        <v>891</v>
      </c>
      <c r="E95" s="662" t="s">
        <v>1579</v>
      </c>
      <c r="F95" s="663" t="s">
        <v>1580</v>
      </c>
      <c r="G95" s="662" t="s">
        <v>1516</v>
      </c>
      <c r="H95" s="662" t="s">
        <v>1517</v>
      </c>
      <c r="I95" s="664">
        <v>17.98</v>
      </c>
      <c r="J95" s="664">
        <v>1900</v>
      </c>
      <c r="K95" s="665">
        <v>34162</v>
      </c>
    </row>
    <row r="96" spans="1:11" ht="14.4" customHeight="1" x14ac:dyDescent="0.3">
      <c r="A96" s="660" t="s">
        <v>539</v>
      </c>
      <c r="B96" s="661" t="s">
        <v>540</v>
      </c>
      <c r="C96" s="662" t="s">
        <v>555</v>
      </c>
      <c r="D96" s="663" t="s">
        <v>891</v>
      </c>
      <c r="E96" s="662" t="s">
        <v>1579</v>
      </c>
      <c r="F96" s="663" t="s">
        <v>1580</v>
      </c>
      <c r="G96" s="662" t="s">
        <v>1459</v>
      </c>
      <c r="H96" s="662" t="s">
        <v>1460</v>
      </c>
      <c r="I96" s="664">
        <v>15</v>
      </c>
      <c r="J96" s="664">
        <v>20</v>
      </c>
      <c r="K96" s="665">
        <v>300</v>
      </c>
    </row>
    <row r="97" spans="1:11" ht="14.4" customHeight="1" x14ac:dyDescent="0.3">
      <c r="A97" s="660" t="s">
        <v>539</v>
      </c>
      <c r="B97" s="661" t="s">
        <v>540</v>
      </c>
      <c r="C97" s="662" t="s">
        <v>555</v>
      </c>
      <c r="D97" s="663" t="s">
        <v>891</v>
      </c>
      <c r="E97" s="662" t="s">
        <v>1579</v>
      </c>
      <c r="F97" s="663" t="s">
        <v>1580</v>
      </c>
      <c r="G97" s="662" t="s">
        <v>1461</v>
      </c>
      <c r="H97" s="662" t="s">
        <v>1462</v>
      </c>
      <c r="I97" s="664">
        <v>12.105</v>
      </c>
      <c r="J97" s="664">
        <v>40</v>
      </c>
      <c r="K97" s="665">
        <v>484.2</v>
      </c>
    </row>
    <row r="98" spans="1:11" ht="14.4" customHeight="1" x14ac:dyDescent="0.3">
      <c r="A98" s="660" t="s">
        <v>539</v>
      </c>
      <c r="B98" s="661" t="s">
        <v>540</v>
      </c>
      <c r="C98" s="662" t="s">
        <v>555</v>
      </c>
      <c r="D98" s="663" t="s">
        <v>891</v>
      </c>
      <c r="E98" s="662" t="s">
        <v>1579</v>
      </c>
      <c r="F98" s="663" t="s">
        <v>1580</v>
      </c>
      <c r="G98" s="662" t="s">
        <v>1518</v>
      </c>
      <c r="H98" s="662" t="s">
        <v>1519</v>
      </c>
      <c r="I98" s="664">
        <v>0.47</v>
      </c>
      <c r="J98" s="664">
        <v>5000</v>
      </c>
      <c r="K98" s="665">
        <v>2350</v>
      </c>
    </row>
    <row r="99" spans="1:11" ht="14.4" customHeight="1" x14ac:dyDescent="0.3">
      <c r="A99" s="660" t="s">
        <v>539</v>
      </c>
      <c r="B99" s="661" t="s">
        <v>540</v>
      </c>
      <c r="C99" s="662" t="s">
        <v>555</v>
      </c>
      <c r="D99" s="663" t="s">
        <v>891</v>
      </c>
      <c r="E99" s="662" t="s">
        <v>1579</v>
      </c>
      <c r="F99" s="663" t="s">
        <v>1580</v>
      </c>
      <c r="G99" s="662" t="s">
        <v>1465</v>
      </c>
      <c r="H99" s="662" t="s">
        <v>1466</v>
      </c>
      <c r="I99" s="664">
        <v>9.1999999999999993</v>
      </c>
      <c r="J99" s="664">
        <v>1900</v>
      </c>
      <c r="K99" s="665">
        <v>17480</v>
      </c>
    </row>
    <row r="100" spans="1:11" ht="14.4" customHeight="1" x14ac:dyDescent="0.3">
      <c r="A100" s="660" t="s">
        <v>539</v>
      </c>
      <c r="B100" s="661" t="s">
        <v>540</v>
      </c>
      <c r="C100" s="662" t="s">
        <v>555</v>
      </c>
      <c r="D100" s="663" t="s">
        <v>891</v>
      </c>
      <c r="E100" s="662" t="s">
        <v>1579</v>
      </c>
      <c r="F100" s="663" t="s">
        <v>1580</v>
      </c>
      <c r="G100" s="662" t="s">
        <v>1569</v>
      </c>
      <c r="H100" s="662" t="s">
        <v>1570</v>
      </c>
      <c r="I100" s="664">
        <v>172.5</v>
      </c>
      <c r="J100" s="664">
        <v>4</v>
      </c>
      <c r="K100" s="665">
        <v>690</v>
      </c>
    </row>
    <row r="101" spans="1:11" ht="14.4" customHeight="1" x14ac:dyDescent="0.3">
      <c r="A101" s="660" t="s">
        <v>539</v>
      </c>
      <c r="B101" s="661" t="s">
        <v>540</v>
      </c>
      <c r="C101" s="662" t="s">
        <v>555</v>
      </c>
      <c r="D101" s="663" t="s">
        <v>891</v>
      </c>
      <c r="E101" s="662" t="s">
        <v>1579</v>
      </c>
      <c r="F101" s="663" t="s">
        <v>1580</v>
      </c>
      <c r="G101" s="662" t="s">
        <v>1571</v>
      </c>
      <c r="H101" s="662" t="s">
        <v>1572</v>
      </c>
      <c r="I101" s="664">
        <v>3194.4</v>
      </c>
      <c r="J101" s="664">
        <v>40</v>
      </c>
      <c r="K101" s="665">
        <v>127776</v>
      </c>
    </row>
    <row r="102" spans="1:11" ht="14.4" customHeight="1" x14ac:dyDescent="0.3">
      <c r="A102" s="660" t="s">
        <v>539</v>
      </c>
      <c r="B102" s="661" t="s">
        <v>540</v>
      </c>
      <c r="C102" s="662" t="s">
        <v>555</v>
      </c>
      <c r="D102" s="663" t="s">
        <v>891</v>
      </c>
      <c r="E102" s="662" t="s">
        <v>1579</v>
      </c>
      <c r="F102" s="663" t="s">
        <v>1580</v>
      </c>
      <c r="G102" s="662" t="s">
        <v>1520</v>
      </c>
      <c r="H102" s="662" t="s">
        <v>1521</v>
      </c>
      <c r="I102" s="664">
        <v>124.20666666666666</v>
      </c>
      <c r="J102" s="664">
        <v>200</v>
      </c>
      <c r="K102" s="665">
        <v>24841.23</v>
      </c>
    </row>
    <row r="103" spans="1:11" ht="14.4" customHeight="1" x14ac:dyDescent="0.3">
      <c r="A103" s="660" t="s">
        <v>539</v>
      </c>
      <c r="B103" s="661" t="s">
        <v>540</v>
      </c>
      <c r="C103" s="662" t="s">
        <v>555</v>
      </c>
      <c r="D103" s="663" t="s">
        <v>891</v>
      </c>
      <c r="E103" s="662" t="s">
        <v>1579</v>
      </c>
      <c r="F103" s="663" t="s">
        <v>1580</v>
      </c>
      <c r="G103" s="662" t="s">
        <v>1573</v>
      </c>
      <c r="H103" s="662" t="s">
        <v>1574</v>
      </c>
      <c r="I103" s="664">
        <v>148.41</v>
      </c>
      <c r="J103" s="664">
        <v>160</v>
      </c>
      <c r="K103" s="665">
        <v>23745.040000000001</v>
      </c>
    </row>
    <row r="104" spans="1:11" ht="14.4" customHeight="1" x14ac:dyDescent="0.3">
      <c r="A104" s="660" t="s">
        <v>539</v>
      </c>
      <c r="B104" s="661" t="s">
        <v>540</v>
      </c>
      <c r="C104" s="662" t="s">
        <v>555</v>
      </c>
      <c r="D104" s="663" t="s">
        <v>891</v>
      </c>
      <c r="E104" s="662" t="s">
        <v>1579</v>
      </c>
      <c r="F104" s="663" t="s">
        <v>1580</v>
      </c>
      <c r="G104" s="662" t="s">
        <v>1575</v>
      </c>
      <c r="H104" s="662" t="s">
        <v>1576</v>
      </c>
      <c r="I104" s="664">
        <v>25.01</v>
      </c>
      <c r="J104" s="664">
        <v>1500</v>
      </c>
      <c r="K104" s="665">
        <v>37510</v>
      </c>
    </row>
    <row r="105" spans="1:11" ht="14.4" customHeight="1" x14ac:dyDescent="0.3">
      <c r="A105" s="660" t="s">
        <v>539</v>
      </c>
      <c r="B105" s="661" t="s">
        <v>540</v>
      </c>
      <c r="C105" s="662" t="s">
        <v>555</v>
      </c>
      <c r="D105" s="663" t="s">
        <v>891</v>
      </c>
      <c r="E105" s="662" t="s">
        <v>1581</v>
      </c>
      <c r="F105" s="663" t="s">
        <v>1582</v>
      </c>
      <c r="G105" s="662" t="s">
        <v>1530</v>
      </c>
      <c r="H105" s="662" t="s">
        <v>1531</v>
      </c>
      <c r="I105" s="664">
        <v>0.3</v>
      </c>
      <c r="J105" s="664">
        <v>1500</v>
      </c>
      <c r="K105" s="665">
        <v>450</v>
      </c>
    </row>
    <row r="106" spans="1:11" ht="14.4" customHeight="1" x14ac:dyDescent="0.3">
      <c r="A106" s="660" t="s">
        <v>539</v>
      </c>
      <c r="B106" s="661" t="s">
        <v>540</v>
      </c>
      <c r="C106" s="662" t="s">
        <v>555</v>
      </c>
      <c r="D106" s="663" t="s">
        <v>891</v>
      </c>
      <c r="E106" s="662" t="s">
        <v>1581</v>
      </c>
      <c r="F106" s="663" t="s">
        <v>1582</v>
      </c>
      <c r="G106" s="662" t="s">
        <v>1467</v>
      </c>
      <c r="H106" s="662" t="s">
        <v>1468</v>
      </c>
      <c r="I106" s="664">
        <v>1.8</v>
      </c>
      <c r="J106" s="664">
        <v>400</v>
      </c>
      <c r="K106" s="665">
        <v>720</v>
      </c>
    </row>
    <row r="107" spans="1:11" ht="14.4" customHeight="1" x14ac:dyDescent="0.3">
      <c r="A107" s="660" t="s">
        <v>539</v>
      </c>
      <c r="B107" s="661" t="s">
        <v>540</v>
      </c>
      <c r="C107" s="662" t="s">
        <v>555</v>
      </c>
      <c r="D107" s="663" t="s">
        <v>891</v>
      </c>
      <c r="E107" s="662" t="s">
        <v>1583</v>
      </c>
      <c r="F107" s="663" t="s">
        <v>1584</v>
      </c>
      <c r="G107" s="662" t="s">
        <v>1469</v>
      </c>
      <c r="H107" s="662" t="s">
        <v>1540</v>
      </c>
      <c r="I107" s="664">
        <v>1.22</v>
      </c>
      <c r="J107" s="664">
        <v>1000</v>
      </c>
      <c r="K107" s="665">
        <v>1218.4000000000001</v>
      </c>
    </row>
    <row r="108" spans="1:11" ht="14.4" customHeight="1" x14ac:dyDescent="0.3">
      <c r="A108" s="660" t="s">
        <v>539</v>
      </c>
      <c r="B108" s="661" t="s">
        <v>540</v>
      </c>
      <c r="C108" s="662" t="s">
        <v>555</v>
      </c>
      <c r="D108" s="663" t="s">
        <v>891</v>
      </c>
      <c r="E108" s="662" t="s">
        <v>1583</v>
      </c>
      <c r="F108" s="663" t="s">
        <v>1584</v>
      </c>
      <c r="G108" s="662" t="s">
        <v>1469</v>
      </c>
      <c r="H108" s="662" t="s">
        <v>1470</v>
      </c>
      <c r="I108" s="664">
        <v>1.22</v>
      </c>
      <c r="J108" s="664">
        <v>3000</v>
      </c>
      <c r="K108" s="665">
        <v>3658</v>
      </c>
    </row>
    <row r="109" spans="1:11" ht="14.4" customHeight="1" x14ac:dyDescent="0.3">
      <c r="A109" s="660" t="s">
        <v>539</v>
      </c>
      <c r="B109" s="661" t="s">
        <v>540</v>
      </c>
      <c r="C109" s="662" t="s">
        <v>555</v>
      </c>
      <c r="D109" s="663" t="s">
        <v>891</v>
      </c>
      <c r="E109" s="662" t="s">
        <v>1583</v>
      </c>
      <c r="F109" s="663" t="s">
        <v>1584</v>
      </c>
      <c r="G109" s="662" t="s">
        <v>1471</v>
      </c>
      <c r="H109" s="662" t="s">
        <v>1472</v>
      </c>
      <c r="I109" s="664">
        <v>0.71</v>
      </c>
      <c r="J109" s="664">
        <v>5000</v>
      </c>
      <c r="K109" s="665">
        <v>3550</v>
      </c>
    </row>
    <row r="110" spans="1:11" ht="14.4" customHeight="1" x14ac:dyDescent="0.3">
      <c r="A110" s="660" t="s">
        <v>539</v>
      </c>
      <c r="B110" s="661" t="s">
        <v>540</v>
      </c>
      <c r="C110" s="662" t="s">
        <v>555</v>
      </c>
      <c r="D110" s="663" t="s">
        <v>891</v>
      </c>
      <c r="E110" s="662" t="s">
        <v>1583</v>
      </c>
      <c r="F110" s="663" t="s">
        <v>1584</v>
      </c>
      <c r="G110" s="662" t="s">
        <v>1473</v>
      </c>
      <c r="H110" s="662" t="s">
        <v>1474</v>
      </c>
      <c r="I110" s="664">
        <v>0.71</v>
      </c>
      <c r="J110" s="664">
        <v>3000</v>
      </c>
      <c r="K110" s="665">
        <v>2130</v>
      </c>
    </row>
    <row r="111" spans="1:11" ht="14.4" customHeight="1" thickBot="1" x14ac:dyDescent="0.35">
      <c r="A111" s="666" t="s">
        <v>539</v>
      </c>
      <c r="B111" s="667" t="s">
        <v>540</v>
      </c>
      <c r="C111" s="668" t="s">
        <v>555</v>
      </c>
      <c r="D111" s="669" t="s">
        <v>891</v>
      </c>
      <c r="E111" s="668" t="s">
        <v>1583</v>
      </c>
      <c r="F111" s="669" t="s">
        <v>1584</v>
      </c>
      <c r="G111" s="668" t="s">
        <v>1543</v>
      </c>
      <c r="H111" s="668" t="s">
        <v>1544</v>
      </c>
      <c r="I111" s="670">
        <v>0.71</v>
      </c>
      <c r="J111" s="670">
        <v>5600</v>
      </c>
      <c r="K111" s="671">
        <v>3976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9" width="13.109375" hidden="1" customWidth="1"/>
    <col min="10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</row>
    <row r="2" spans="1:36" ht="15" thickBot="1" x14ac:dyDescent="0.35">
      <c r="A2" s="383" t="s">
        <v>336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</row>
    <row r="3" spans="1:36" x14ac:dyDescent="0.3">
      <c r="A3" s="402" t="s">
        <v>252</v>
      </c>
      <c r="B3" s="548" t="s">
        <v>232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407</v>
      </c>
      <c r="J3" s="405">
        <v>408</v>
      </c>
      <c r="K3" s="405">
        <v>409</v>
      </c>
      <c r="L3" s="405">
        <v>410</v>
      </c>
      <c r="M3" s="405">
        <v>415</v>
      </c>
      <c r="N3" s="405">
        <v>416</v>
      </c>
      <c r="O3" s="405">
        <v>418</v>
      </c>
      <c r="P3" s="405">
        <v>419</v>
      </c>
      <c r="Q3" s="405">
        <v>420</v>
      </c>
      <c r="R3" s="405">
        <v>421</v>
      </c>
      <c r="S3" s="405">
        <v>522</v>
      </c>
      <c r="T3" s="405">
        <v>523</v>
      </c>
      <c r="U3" s="405">
        <v>524</v>
      </c>
      <c r="V3" s="405">
        <v>525</v>
      </c>
      <c r="W3" s="405">
        <v>526</v>
      </c>
      <c r="X3" s="405">
        <v>527</v>
      </c>
      <c r="Y3" s="405">
        <v>528</v>
      </c>
      <c r="Z3" s="405">
        <v>629</v>
      </c>
      <c r="AA3" s="405">
        <v>630</v>
      </c>
      <c r="AB3" s="405">
        <v>636</v>
      </c>
      <c r="AC3" s="405">
        <v>637</v>
      </c>
      <c r="AD3" s="405">
        <v>640</v>
      </c>
      <c r="AE3" s="405">
        <v>642</v>
      </c>
      <c r="AF3" s="405">
        <v>743</v>
      </c>
      <c r="AG3" s="386">
        <v>745</v>
      </c>
      <c r="AH3" s="386">
        <v>746</v>
      </c>
      <c r="AI3" s="764">
        <v>930</v>
      </c>
      <c r="AJ3" s="780"/>
    </row>
    <row r="4" spans="1:36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236</v>
      </c>
      <c r="G4" s="406" t="s">
        <v>264</v>
      </c>
      <c r="H4" s="406" t="s">
        <v>265</v>
      </c>
      <c r="I4" s="406" t="s">
        <v>334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280</v>
      </c>
      <c r="Y4" s="406" t="s">
        <v>289</v>
      </c>
      <c r="Z4" s="406" t="s">
        <v>281</v>
      </c>
      <c r="AA4" s="406" t="s">
        <v>290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406" t="s">
        <v>286</v>
      </c>
      <c r="AG4" s="388" t="s">
        <v>287</v>
      </c>
      <c r="AH4" s="388" t="s">
        <v>288</v>
      </c>
      <c r="AI4" s="765" t="s">
        <v>254</v>
      </c>
      <c r="AJ4" s="780"/>
    </row>
    <row r="5" spans="1:36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766"/>
      <c r="AJ5" s="780"/>
    </row>
    <row r="6" spans="1:36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36.700000000000003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5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0</v>
      </c>
      <c r="J6" s="430">
        <f xml:space="preserve">
TRUNC(IF($A$4&lt;=12,SUMIFS('ON Data'!N:N,'ON Data'!$D:$D,$A$4,'ON Data'!$E:$E,1),SUMIFS('ON Data'!N:N,'ON Data'!$E:$E,1)/'ON Data'!$D$3),1)</f>
        <v>12</v>
      </c>
      <c r="K6" s="430">
        <f xml:space="preserve">
TRUNC(IF($A$4&lt;=12,SUMIFS('ON Data'!O:O,'ON Data'!$D:$D,$A$4,'ON Data'!$E:$E,1),SUMIFS('ON Data'!O:O,'ON Data'!$E:$E,1)/'ON Data'!$D$3),1)</f>
        <v>1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0</v>
      </c>
      <c r="P6" s="430">
        <f xml:space="preserve">
TRUNC(IF($A$4&lt;=12,SUMIFS('ON Data'!T:T,'ON Data'!$D:$D,$A$4,'ON Data'!$E:$E,1),SUMIFS('ON Data'!T:T,'ON Data'!$E:$E,1)/'ON Data'!$D$3),1)</f>
        <v>2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0</v>
      </c>
      <c r="AE6" s="430">
        <f xml:space="preserve">
TRUNC(IF($A$4&lt;=12,SUMIFS('ON Data'!AI:AI,'ON Data'!$D:$D,$A$4,'ON Data'!$E:$E,1),SUMIFS('ON Data'!AI:AI,'ON Data'!$E:$E,1)/'ON Data'!$D$3),1)</f>
        <v>2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430">
        <f xml:space="preserve">
TRUNC(IF($A$4&lt;=12,SUMIFS('ON Data'!AL:AL,'ON Data'!$D:$D,$A$4,'ON Data'!$E:$E,1),SUMIFS('ON Data'!AL:AL,'ON Data'!$E:$E,1)/'ON Data'!$D$3),1)</f>
        <v>0</v>
      </c>
      <c r="AI6" s="767">
        <f xml:space="preserve">
TRUNC(IF($A$4&lt;=12,SUMIFS('ON Data'!AN:AN,'ON Data'!$D:$D,$A$4,'ON Data'!$E:$E,1),SUMIFS('ON Data'!AN:AN,'ON Data'!$E:$E,1)/'ON Data'!$D$3),1)</f>
        <v>3.9</v>
      </c>
      <c r="AJ6" s="780"/>
    </row>
    <row r="7" spans="1:36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767"/>
      <c r="AJ7" s="780"/>
    </row>
    <row r="8" spans="1:36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767"/>
      <c r="AJ8" s="780"/>
    </row>
    <row r="9" spans="1:36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768"/>
      <c r="AJ9" s="780"/>
    </row>
    <row r="10" spans="1:36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769"/>
      <c r="AJ10" s="780"/>
    </row>
    <row r="11" spans="1:36" x14ac:dyDescent="0.3">
      <c r="A11" s="393" t="s">
        <v>239</v>
      </c>
      <c r="B11" s="410">
        <f xml:space="preserve">
IF($A$4&lt;=12,SUMIFS('ON Data'!F:F,'ON Data'!$D:$D,$A$4,'ON Data'!$E:$E,2),SUMIFS('ON Data'!F:F,'ON Data'!$E:$E,2))</f>
        <v>34688.449999999997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9225.6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976</v>
      </c>
      <c r="G11" s="412">
        <f xml:space="preserve">
IF($A$4&lt;=12,SUMIFS('ON Data'!K:K,'ON Data'!$D:$D,$A$4,'ON Data'!$E:$E,2),SUMIFS('ON Data'!K:K,'ON Data'!$E:$E,2))</f>
        <v>4922.75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0</v>
      </c>
      <c r="J11" s="412">
        <f xml:space="preserve">
IF($A$4&lt;=12,SUMIFS('ON Data'!N:N,'ON Data'!$D:$D,$A$4,'ON Data'!$E:$E,2),SUMIFS('ON Data'!N:N,'ON Data'!$E:$E,2))</f>
        <v>11438</v>
      </c>
      <c r="K11" s="412">
        <f xml:space="preserve">
IF($A$4&lt;=12,SUMIFS('ON Data'!O:O,'ON Data'!$D:$D,$A$4,'ON Data'!$E:$E,2),SUMIFS('ON Data'!O:O,'ON Data'!$E:$E,2))</f>
        <v>972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0</v>
      </c>
      <c r="P11" s="412">
        <f xml:space="preserve">
IF($A$4&lt;=12,SUMIFS('ON Data'!T:T,'ON Data'!$D:$D,$A$4,'ON Data'!$E:$E,2),SUMIFS('ON Data'!T:T,'ON Data'!$E:$E,2))</f>
        <v>1836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0</v>
      </c>
      <c r="AE11" s="412">
        <f xml:space="preserve">
IF($A$4&lt;=12,SUMIFS('ON Data'!AI:AI,'ON Data'!$D:$D,$A$4,'ON Data'!$E:$E,2),SUMIFS('ON Data'!AI:AI,'ON Data'!$E:$E,2))</f>
        <v>1840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412">
        <f xml:space="preserve">
IF($A$4&lt;=12,SUMIFS('ON Data'!AL:AL,'ON Data'!$D:$D,$A$4,'ON Data'!$E:$E,2),SUMIFS('ON Data'!AL:AL,'ON Data'!$E:$E,2))</f>
        <v>0</v>
      </c>
      <c r="AI11" s="770">
        <f xml:space="preserve">
IF($A$4&lt;=12,SUMIFS('ON Data'!AN:AN,'ON Data'!$D:$D,$A$4,'ON Data'!$E:$E,2),SUMIFS('ON Data'!AN:AN,'ON Data'!$E:$E,2))</f>
        <v>3478.1000000000004</v>
      </c>
      <c r="AJ11" s="780"/>
    </row>
    <row r="12" spans="1:36" x14ac:dyDescent="0.3">
      <c r="A12" s="393" t="s">
        <v>240</v>
      </c>
      <c r="B12" s="410">
        <f xml:space="preserve">
IF($A$4&lt;=12,SUMIFS('ON Data'!F:F,'ON Data'!$D:$D,$A$4,'ON Data'!$E:$E,3),SUMIFS('ON Data'!F:F,'ON Data'!$E:$E,3))</f>
        <v>140.4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140.4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412">
        <f xml:space="preserve">
IF($A$4&lt;=12,SUMIFS('ON Data'!AL:AL,'ON Data'!$D:$D,$A$4,'ON Data'!$E:$E,3),SUMIFS('ON Data'!AL:AL,'ON Data'!$E:$E,3))</f>
        <v>0</v>
      </c>
      <c r="AI12" s="770">
        <f xml:space="preserve">
IF($A$4&lt;=12,SUMIFS('ON Data'!AN:AN,'ON Data'!$D:$D,$A$4,'ON Data'!$E:$E,3),SUMIFS('ON Data'!AN:AN,'ON Data'!$E:$E,3))</f>
        <v>0</v>
      </c>
      <c r="AJ12" s="780"/>
    </row>
    <row r="13" spans="1:36" x14ac:dyDescent="0.3">
      <c r="A13" s="393" t="s">
        <v>247</v>
      </c>
      <c r="B13" s="410">
        <f xml:space="preserve">
IF($A$4&lt;=12,SUMIFS('ON Data'!F:F,'ON Data'!$D:$D,$A$4,'ON Data'!$E:$E,4),SUMIFS('ON Data'!F:F,'ON Data'!$E:$E,4))</f>
        <v>2906.25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1504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86</v>
      </c>
      <c r="G13" s="412">
        <f xml:space="preserve">
IF($A$4&lt;=12,SUMIFS('ON Data'!K:K,'ON Data'!$D:$D,$A$4,'ON Data'!$E:$E,4),SUMIFS('ON Data'!K:K,'ON Data'!$E:$E,4))</f>
        <v>16.25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0</v>
      </c>
      <c r="J13" s="412">
        <f xml:space="preserve">
IF($A$4&lt;=12,SUMIFS('ON Data'!N:N,'ON Data'!$D:$D,$A$4,'ON Data'!$E:$E,4),SUMIFS('ON Data'!N:N,'ON Data'!$E:$E,4))</f>
        <v>1135.5</v>
      </c>
      <c r="K13" s="412">
        <f xml:space="preserve">
IF($A$4&lt;=12,SUMIFS('ON Data'!O:O,'ON Data'!$D:$D,$A$4,'ON Data'!$E:$E,4),SUMIFS('ON Data'!O:O,'ON Data'!$E:$E,4))</f>
        <v>70.5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0</v>
      </c>
      <c r="P13" s="412">
        <f xml:space="preserve">
IF($A$4&lt;=12,SUMIFS('ON Data'!T:T,'ON Data'!$D:$D,$A$4,'ON Data'!$E:$E,4),SUMIFS('ON Data'!T:T,'ON Data'!$E:$E,4))</f>
        <v>94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412">
        <f xml:space="preserve">
IF($A$4&lt;=12,SUMIFS('ON Data'!AL:AL,'ON Data'!$D:$D,$A$4,'ON Data'!$E:$E,4),SUMIFS('ON Data'!AL:AL,'ON Data'!$E:$E,4))</f>
        <v>0</v>
      </c>
      <c r="AI13" s="770">
        <f xml:space="preserve">
IF($A$4&lt;=12,SUMIFS('ON Data'!AN:AN,'ON Data'!$D:$D,$A$4,'ON Data'!$E:$E,4),SUMIFS('ON Data'!AN:AN,'ON Data'!$E:$E,4))</f>
        <v>0</v>
      </c>
      <c r="AJ13" s="780"/>
    </row>
    <row r="14" spans="1:36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415">
        <f xml:space="preserve">
IF($A$4&lt;=12,SUMIFS('ON Data'!AL:AL,'ON Data'!$D:$D,$A$4,'ON Data'!$E:$E,5),SUMIFS('ON Data'!AL:AL,'ON Data'!$E:$E,5))</f>
        <v>0</v>
      </c>
      <c r="AI14" s="771">
        <f xml:space="preserve">
IF($A$4&lt;=12,SUMIFS('ON Data'!AN:AN,'ON Data'!$D:$D,$A$4,'ON Data'!$E:$E,5),SUMIFS('ON Data'!AN:AN,'ON Data'!$E:$E,5))</f>
        <v>0</v>
      </c>
      <c r="AJ14" s="780"/>
    </row>
    <row r="15" spans="1:36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772"/>
      <c r="AJ15" s="780"/>
    </row>
    <row r="16" spans="1:36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412">
        <f xml:space="preserve">
IF($A$4&lt;=12,SUMIFS('ON Data'!AL:AL,'ON Data'!$D:$D,$A$4,'ON Data'!$E:$E,7),SUMIFS('ON Data'!AL:AL,'ON Data'!$E:$E,7))</f>
        <v>0</v>
      </c>
      <c r="AI16" s="770">
        <f xml:space="preserve">
IF($A$4&lt;=12,SUMIFS('ON Data'!AN:AN,'ON Data'!$D:$D,$A$4,'ON Data'!$E:$E,7),SUMIFS('ON Data'!AN:AN,'ON Data'!$E:$E,7))</f>
        <v>0</v>
      </c>
      <c r="AJ16" s="780"/>
    </row>
    <row r="17" spans="1:36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412">
        <f xml:space="preserve">
IF($A$4&lt;=12,SUMIFS('ON Data'!AL:AL,'ON Data'!$D:$D,$A$4,'ON Data'!$E:$E,8),SUMIFS('ON Data'!AL:AL,'ON Data'!$E:$E,8))</f>
        <v>0</v>
      </c>
      <c r="AI17" s="770">
        <f xml:space="preserve">
IF($A$4&lt;=12,SUMIFS('ON Data'!AN:AN,'ON Data'!$D:$D,$A$4,'ON Data'!$E:$E,8),SUMIFS('ON Data'!AN:AN,'ON Data'!$E:$E,8))</f>
        <v>0</v>
      </c>
      <c r="AJ17" s="780"/>
    </row>
    <row r="18" spans="1:36" x14ac:dyDescent="0.3">
      <c r="A18" s="395" t="s">
        <v>244</v>
      </c>
      <c r="B18" s="410">
        <f xml:space="preserve">
B19-B16-B17</f>
        <v>81040</v>
      </c>
      <c r="C18" s="411">
        <f t="shared" ref="C18:H18" si="0" xml:space="preserve">
C19-C16-C17</f>
        <v>0</v>
      </c>
      <c r="D18" s="412">
        <f t="shared" si="0"/>
        <v>12950</v>
      </c>
      <c r="E18" s="412">
        <f t="shared" si="0"/>
        <v>0</v>
      </c>
      <c r="F18" s="412">
        <f t="shared" si="0"/>
        <v>10000</v>
      </c>
      <c r="G18" s="412">
        <f t="shared" si="0"/>
        <v>12000</v>
      </c>
      <c r="H18" s="412">
        <f t="shared" si="0"/>
        <v>0</v>
      </c>
      <c r="I18" s="412">
        <f t="shared" ref="I18:AI18" si="1" xml:space="preserve">
I19-I16-I17</f>
        <v>0</v>
      </c>
      <c r="J18" s="412">
        <f t="shared" si="1"/>
        <v>13150</v>
      </c>
      <c r="K18" s="412">
        <f t="shared" si="1"/>
        <v>3590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1180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3770</v>
      </c>
      <c r="AF18" s="412">
        <f t="shared" si="1"/>
        <v>0</v>
      </c>
      <c r="AG18" s="412">
        <f t="shared" si="1"/>
        <v>0</v>
      </c>
      <c r="AH18" s="412">
        <f t="shared" si="1"/>
        <v>0</v>
      </c>
      <c r="AI18" s="770">
        <f t="shared" si="1"/>
        <v>24400</v>
      </c>
      <c r="AJ18" s="780"/>
    </row>
    <row r="19" spans="1:36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81040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12950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10000</v>
      </c>
      <c r="G19" s="421">
        <f xml:space="preserve">
IF($A$4&lt;=12,SUMIFS('ON Data'!K:K,'ON Data'!$D:$D,$A$4,'ON Data'!$E:$E,9),SUMIFS('ON Data'!K:K,'ON Data'!$E:$E,9))</f>
        <v>12000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0</v>
      </c>
      <c r="J19" s="421">
        <f xml:space="preserve">
IF($A$4&lt;=12,SUMIFS('ON Data'!N:N,'ON Data'!$D:$D,$A$4,'ON Data'!$E:$E,9),SUMIFS('ON Data'!N:N,'ON Data'!$E:$E,9))</f>
        <v>13150</v>
      </c>
      <c r="K19" s="421">
        <f xml:space="preserve">
IF($A$4&lt;=12,SUMIFS('ON Data'!O:O,'ON Data'!$D:$D,$A$4,'ON Data'!$E:$E,9),SUMIFS('ON Data'!O:O,'ON Data'!$E:$E,9))</f>
        <v>3590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0</v>
      </c>
      <c r="P19" s="421">
        <f xml:space="preserve">
IF($A$4&lt;=12,SUMIFS('ON Data'!T:T,'ON Data'!$D:$D,$A$4,'ON Data'!$E:$E,9),SUMIFS('ON Data'!T:T,'ON Data'!$E:$E,9))</f>
        <v>1180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0</v>
      </c>
      <c r="AE19" s="421">
        <f xml:space="preserve">
IF($A$4&lt;=12,SUMIFS('ON Data'!AI:AI,'ON Data'!$D:$D,$A$4,'ON Data'!$E:$E,9),SUMIFS('ON Data'!AI:AI,'ON Data'!$E:$E,9))</f>
        <v>3770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421">
        <f xml:space="preserve">
IF($A$4&lt;=12,SUMIFS('ON Data'!AL:AL,'ON Data'!$D:$D,$A$4,'ON Data'!$E:$E,9),SUMIFS('ON Data'!AL:AL,'ON Data'!$E:$E,9))</f>
        <v>0</v>
      </c>
      <c r="AI19" s="773">
        <f xml:space="preserve">
IF($A$4&lt;=12,SUMIFS('ON Data'!AN:AN,'ON Data'!$D:$D,$A$4,'ON Data'!$E:$E,9),SUMIFS('ON Data'!AN:AN,'ON Data'!$E:$E,9))</f>
        <v>24400</v>
      </c>
      <c r="AJ19" s="780"/>
    </row>
    <row r="20" spans="1:36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8593320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3962086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317558</v>
      </c>
      <c r="G20" s="424">
        <f xml:space="preserve">
IF($A$4&lt;=12,SUMIFS('ON Data'!K:K,'ON Data'!$D:$D,$A$4,'ON Data'!$E:$E,6),SUMIFS('ON Data'!K:K,'ON Data'!$E:$E,6))</f>
        <v>1030375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0</v>
      </c>
      <c r="J20" s="424">
        <f xml:space="preserve">
IF($A$4&lt;=12,SUMIFS('ON Data'!N:N,'ON Data'!$D:$D,$A$4,'ON Data'!$E:$E,6),SUMIFS('ON Data'!N:N,'ON Data'!$E:$E,6))</f>
        <v>2219320</v>
      </c>
      <c r="K20" s="424">
        <f xml:space="preserve">
IF($A$4&lt;=12,SUMIFS('ON Data'!O:O,'ON Data'!$D:$D,$A$4,'ON Data'!$E:$E,6),SUMIFS('ON Data'!O:O,'ON Data'!$E:$E,6))</f>
        <v>181203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0</v>
      </c>
      <c r="P20" s="424">
        <f xml:space="preserve">
IF($A$4&lt;=12,SUMIFS('ON Data'!T:T,'ON Data'!$D:$D,$A$4,'ON Data'!$E:$E,6),SUMIFS('ON Data'!T:T,'ON Data'!$E:$E,6))</f>
        <v>248182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0</v>
      </c>
      <c r="AE20" s="424">
        <f xml:space="preserve">
IF($A$4&lt;=12,SUMIFS('ON Data'!AI:AI,'ON Data'!$D:$D,$A$4,'ON Data'!$E:$E,6),SUMIFS('ON Data'!AI:AI,'ON Data'!$E:$E,6))</f>
        <v>189248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424">
        <f xml:space="preserve">
IF($A$4&lt;=12,SUMIFS('ON Data'!AL:AL,'ON Data'!$D:$D,$A$4,'ON Data'!$E:$E,6),SUMIFS('ON Data'!AL:AL,'ON Data'!$E:$E,6))</f>
        <v>0</v>
      </c>
      <c r="AI20" s="774">
        <f xml:space="preserve">
IF($A$4&lt;=12,SUMIFS('ON Data'!AN:AN,'ON Data'!$D:$D,$A$4,'ON Data'!$E:$E,6),SUMIFS('ON Data'!AN:AN,'ON Data'!$E:$E,6))</f>
        <v>445348</v>
      </c>
      <c r="AJ20" s="780"/>
    </row>
    <row r="21" spans="1:36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Data'!J:J,'ON Data'!$D:$D,$A$4,'ON Data'!$E:$E,12),SUMIFS('ON Data'!J:J,'ON Data'!$E:$E,12))</f>
        <v>0</v>
      </c>
      <c r="G21" s="412">
        <f xml:space="preserve">
IF($A$4&lt;=12,SUMIFS('ON Data'!K:K,'ON Data'!$D:$D,$A$4,'ON Data'!$E:$E,12),SUMIFS('ON Data'!K:K,'ON Data'!$E:$E,12))</f>
        <v>0</v>
      </c>
      <c r="H21" s="412">
        <f xml:space="preserve">
IF($A$4&lt;=12,SUMIFS('ON Data'!L:L,'ON Data'!$D:$D,$A$4,'ON Data'!$E:$E,12),SUMIFS('ON Data'!L:L,'ON Data'!$E:$E,12))</f>
        <v>0</v>
      </c>
      <c r="I21" s="412">
        <f xml:space="preserve">
IF($A$4&lt;=12,SUMIFS('ON Data'!M:M,'ON Data'!$D:$D,$A$4,'ON Data'!$E:$E,12),SUMIFS('ON Data'!M:M,'ON Data'!$E:$E,12))</f>
        <v>0</v>
      </c>
      <c r="J21" s="412">
        <f xml:space="preserve">
IF($A$4&lt;=12,SUMIFS('ON Data'!N:N,'ON Data'!$D:$D,$A$4,'ON Data'!$E:$E,12),SUMIFS('ON Data'!N:N,'ON Data'!$E:$E,12))</f>
        <v>0</v>
      </c>
      <c r="K21" s="412">
        <f xml:space="preserve">
IF($A$4&lt;=12,SUMIFS('ON Data'!O:O,'ON Data'!$D:$D,$A$4,'ON Data'!$E:$E,12),SUMIFS('ON Data'!O:O,'ON Data'!$E:$E,12))</f>
        <v>0</v>
      </c>
      <c r="L21" s="412">
        <f xml:space="preserve">
IF($A$4&lt;=12,SUMIFS('ON Data'!P:P,'ON Data'!$D:$D,$A$4,'ON Data'!$E:$E,12),SUMIFS('ON Data'!P:P,'ON Data'!$E:$E,12))</f>
        <v>0</v>
      </c>
      <c r="M21" s="412">
        <f xml:space="preserve">
IF($A$4&lt;=12,SUMIFS('ON Data'!Q:Q,'ON Data'!$D:$D,$A$4,'ON Data'!$E:$E,12),SUMIFS('ON Data'!Q:Q,'ON Data'!$E:$E,12))</f>
        <v>0</v>
      </c>
      <c r="N21" s="412">
        <f xml:space="preserve">
IF($A$4&lt;=12,SUMIFS('ON Data'!R:R,'ON Data'!$D:$D,$A$4,'ON Data'!$E:$E,12),SUMIFS('ON Data'!R:R,'ON Data'!$E:$E,12))</f>
        <v>0</v>
      </c>
      <c r="O21" s="412">
        <f xml:space="preserve">
IF($A$4&lt;=12,SUMIFS('ON Data'!S:S,'ON Data'!$D:$D,$A$4,'ON Data'!$E:$E,12),SUMIFS('ON Data'!S:S,'ON Data'!$E:$E,12))</f>
        <v>0</v>
      </c>
      <c r="P21" s="412">
        <f xml:space="preserve">
IF($A$4&lt;=12,SUMIFS('ON Data'!T:T,'ON Data'!$D:$D,$A$4,'ON Data'!$E:$E,12),SUMIFS('ON Data'!T:T,'ON Data'!$E:$E,12))</f>
        <v>0</v>
      </c>
      <c r="Q21" s="412">
        <f xml:space="preserve">
IF($A$4&lt;=12,SUMIFS('ON Data'!U:U,'ON Data'!$D:$D,$A$4,'ON Data'!$E:$E,12),SUMIFS('ON Data'!U:U,'ON Data'!$E:$E,12))</f>
        <v>0</v>
      </c>
      <c r="R21" s="412">
        <f xml:space="preserve">
IF($A$4&lt;=12,SUMIFS('ON Data'!V:V,'ON Data'!$D:$D,$A$4,'ON Data'!$E:$E,12),SUMIFS('ON Data'!V:V,'ON Data'!$E:$E,12))</f>
        <v>0</v>
      </c>
      <c r="S21" s="412">
        <f xml:space="preserve">
IF($A$4&lt;=12,SUMIFS('ON Data'!W:W,'ON Data'!$D:$D,$A$4,'ON Data'!$E:$E,12),SUMIFS('ON Data'!W:W,'ON Data'!$E:$E,12))</f>
        <v>0</v>
      </c>
      <c r="T21" s="412">
        <f xml:space="preserve">
IF($A$4&lt;=12,SUMIFS('ON Data'!X:X,'ON Data'!$D:$D,$A$4,'ON Data'!$E:$E,12),SUMIFS('ON Data'!X:X,'ON Data'!$E:$E,12))</f>
        <v>0</v>
      </c>
      <c r="U21" s="412">
        <f xml:space="preserve">
IF($A$4&lt;=12,SUMIFS('ON Data'!Y:Y,'ON Data'!$D:$D,$A$4,'ON Data'!$E:$E,12),SUMIFS('ON Data'!Y:Y,'ON Data'!$E:$E,12))</f>
        <v>0</v>
      </c>
      <c r="V21" s="412">
        <f xml:space="preserve">
IF($A$4&lt;=12,SUMIFS('ON Data'!Z:Z,'ON Data'!$D:$D,$A$4,'ON Data'!$E:$E,12),SUMIFS('ON Data'!Z:Z,'ON Data'!$E:$E,12))</f>
        <v>0</v>
      </c>
      <c r="W21" s="412">
        <f xml:space="preserve">
IF($A$4&lt;=12,SUMIFS('ON Data'!AA:AA,'ON Data'!$D:$D,$A$4,'ON Data'!$E:$E,12),SUMIFS('ON Data'!AA:AA,'ON Data'!$E:$E,12))</f>
        <v>0</v>
      </c>
      <c r="X21" s="412">
        <f xml:space="preserve">
IF($A$4&lt;=12,SUMIFS('ON Data'!AB:AB,'ON Data'!$D:$D,$A$4,'ON Data'!$E:$E,12),SUMIFS('ON Data'!AB:AB,'ON Data'!$E:$E,12))</f>
        <v>0</v>
      </c>
      <c r="Y21" s="412">
        <f xml:space="preserve">
IF($A$4&lt;=12,SUMIFS('ON Data'!AC:AC,'ON Data'!$D:$D,$A$4,'ON Data'!$E:$E,12),SUMIFS('ON Data'!AC:AC,'ON Data'!$E:$E,12))</f>
        <v>0</v>
      </c>
      <c r="Z21" s="412">
        <f xml:space="preserve">
IF($A$4&lt;=12,SUMIFS('ON Data'!AD:AD,'ON Data'!$D:$D,$A$4,'ON Data'!$E:$E,12),SUMIFS('ON Data'!AD:AD,'ON Data'!$E:$E,12))</f>
        <v>0</v>
      </c>
      <c r="AA21" s="412">
        <f xml:space="preserve">
IF($A$4&lt;=12,SUMIFS('ON Data'!AE:AE,'ON Data'!$D:$D,$A$4,'ON Data'!$E:$E,12),SUMIFS('ON Data'!AE:AE,'ON Data'!$E:$E,12))</f>
        <v>0</v>
      </c>
      <c r="AB21" s="412">
        <f xml:space="preserve">
IF($A$4&lt;=12,SUMIFS('ON Data'!AF:AF,'ON Data'!$D:$D,$A$4,'ON Data'!$E:$E,12),SUMIFS('ON Data'!AF:AF,'ON Data'!$E:$E,12))</f>
        <v>0</v>
      </c>
      <c r="AC21" s="412">
        <f xml:space="preserve">
IF($A$4&lt;=12,SUMIFS('ON Data'!AG:AG,'ON Data'!$D:$D,$A$4,'ON Data'!$E:$E,12),SUMIFS('ON Data'!AG:AG,'ON Data'!$E:$E,12))</f>
        <v>0</v>
      </c>
      <c r="AD21" s="412">
        <f xml:space="preserve">
IF($A$4&lt;=12,SUMIFS('ON Data'!AH:AH,'ON Data'!$D:$D,$A$4,'ON Data'!$E:$E,12),SUMIFS('ON Data'!AH:AH,'ON Data'!$E:$E,12))</f>
        <v>0</v>
      </c>
      <c r="AE21" s="412">
        <f xml:space="preserve">
IF($A$4&lt;=12,SUMIFS('ON Data'!AI:AI,'ON Data'!$D:$D,$A$4,'ON Data'!$E:$E,12),SUMIFS('ON Data'!AI:AI,'ON Data'!$E:$E,12))</f>
        <v>0</v>
      </c>
      <c r="AF21" s="412">
        <f xml:space="preserve">
IF($A$4&lt;=12,SUMIFS('ON Data'!AJ:AJ,'ON Data'!$D:$D,$A$4,'ON Data'!$E:$E,12),SUMIFS('ON Data'!AJ:AJ,'ON Data'!$E:$E,12))</f>
        <v>0</v>
      </c>
      <c r="AG21" s="412">
        <f xml:space="preserve">
IF($A$4&lt;=12,SUMIFS('ON Data'!AK:AK,'ON Data'!$D:$D,$A$4,'ON Data'!$E:$E,12),SUMIFS('ON Data'!AK:AK,'ON Data'!$E:$E,12))</f>
        <v>0</v>
      </c>
      <c r="AH21" s="412">
        <f xml:space="preserve">
IF($A$4&lt;=12,SUMIFS('ON Data'!AL:AL,'ON Data'!$D:$D,$A$4,'ON Data'!$E:$E,12),SUMIFS('ON Data'!AL:AL,'ON Data'!$E:$E,12))</f>
        <v>0</v>
      </c>
      <c r="AI21" s="770">
        <f xml:space="preserve">
IF($A$4&lt;=12,SUMIFS('ON Data'!AN:AN,'ON Data'!$D:$D,$A$4,'ON Data'!$E:$E,12),SUMIFS('ON Data'!AN:AN,'ON Data'!$E:$E,12))</f>
        <v>0</v>
      </c>
      <c r="AJ21" s="780"/>
    </row>
    <row r="22" spans="1:36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H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ref="I22:AI22" si="3" xml:space="preserve">
IF(OR(I21="",I21=0),"",I20/I21)</f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473" t="str">
        <f t="shared" si="3"/>
        <v/>
      </c>
      <c r="AI22" s="775" t="str">
        <f t="shared" si="3"/>
        <v/>
      </c>
      <c r="AJ22" s="780"/>
    </row>
    <row r="23" spans="1:36" ht="15" hidden="1" outlineLevel="1" thickBot="1" x14ac:dyDescent="0.35">
      <c r="A23" s="398" t="s">
        <v>69</v>
      </c>
      <c r="B23" s="413">
        <f xml:space="preserve">
IF(B21="","",B20-B21)</f>
        <v>8593320</v>
      </c>
      <c r="C23" s="414">
        <f t="shared" ref="C23:H23" si="4" xml:space="preserve">
IF(C21="","",C20-C21)</f>
        <v>0</v>
      </c>
      <c r="D23" s="415">
        <f t="shared" si="4"/>
        <v>3962086</v>
      </c>
      <c r="E23" s="415">
        <f t="shared" si="4"/>
        <v>0</v>
      </c>
      <c r="F23" s="415">
        <f t="shared" si="4"/>
        <v>317558</v>
      </c>
      <c r="G23" s="415">
        <f t="shared" si="4"/>
        <v>1030375</v>
      </c>
      <c r="H23" s="415">
        <f t="shared" si="4"/>
        <v>0</v>
      </c>
      <c r="I23" s="415">
        <f t="shared" ref="I23:AI23" si="5" xml:space="preserve">
IF(I21="","",I20-I21)</f>
        <v>0</v>
      </c>
      <c r="J23" s="415">
        <f t="shared" si="5"/>
        <v>2219320</v>
      </c>
      <c r="K23" s="415">
        <f t="shared" si="5"/>
        <v>181203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248182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0</v>
      </c>
      <c r="Z23" s="415">
        <f t="shared" si="5"/>
        <v>0</v>
      </c>
      <c r="AA23" s="415">
        <f t="shared" si="5"/>
        <v>0</v>
      </c>
      <c r="AB23" s="415">
        <f t="shared" si="5"/>
        <v>0</v>
      </c>
      <c r="AC23" s="415">
        <f t="shared" si="5"/>
        <v>0</v>
      </c>
      <c r="AD23" s="415">
        <f t="shared" si="5"/>
        <v>0</v>
      </c>
      <c r="AE23" s="415">
        <f t="shared" si="5"/>
        <v>189248</v>
      </c>
      <c r="AF23" s="415">
        <f t="shared" si="5"/>
        <v>0</v>
      </c>
      <c r="AG23" s="415">
        <f t="shared" si="5"/>
        <v>0</v>
      </c>
      <c r="AH23" s="415">
        <f t="shared" si="5"/>
        <v>0</v>
      </c>
      <c r="AI23" s="771">
        <f t="shared" si="5"/>
        <v>445348</v>
      </c>
      <c r="AJ23" s="780"/>
    </row>
    <row r="24" spans="1:36" x14ac:dyDescent="0.3">
      <c r="A24" s="392" t="s">
        <v>246</v>
      </c>
      <c r="B24" s="439" t="s">
        <v>3</v>
      </c>
      <c r="C24" s="781" t="s">
        <v>257</v>
      </c>
      <c r="D24" s="755"/>
      <c r="E24" s="756"/>
      <c r="F24" s="756"/>
      <c r="G24" s="756" t="s">
        <v>258</v>
      </c>
      <c r="H24" s="756"/>
      <c r="I24" s="756"/>
      <c r="J24" s="756"/>
      <c r="K24" s="756"/>
      <c r="L24" s="756"/>
      <c r="M24" s="756"/>
      <c r="N24" s="756"/>
      <c r="O24" s="756"/>
      <c r="P24" s="756"/>
      <c r="Q24" s="756"/>
      <c r="R24" s="756"/>
      <c r="S24" s="756"/>
      <c r="T24" s="756"/>
      <c r="U24" s="756"/>
      <c r="V24" s="756"/>
      <c r="W24" s="756"/>
      <c r="X24" s="756"/>
      <c r="Y24" s="756"/>
      <c r="Z24" s="756"/>
      <c r="AA24" s="756"/>
      <c r="AB24" s="756"/>
      <c r="AC24" s="756"/>
      <c r="AD24" s="756"/>
      <c r="AE24" s="756"/>
      <c r="AF24" s="756"/>
      <c r="AG24" s="756"/>
      <c r="AH24" s="756"/>
      <c r="AI24" s="776" t="s">
        <v>259</v>
      </c>
      <c r="AJ24" s="780"/>
    </row>
    <row r="25" spans="1:36" x14ac:dyDescent="0.3">
      <c r="A25" s="393" t="s">
        <v>94</v>
      </c>
      <c r="B25" s="410">
        <f xml:space="preserve">
SUM(C25:AI25)</f>
        <v>2350</v>
      </c>
      <c r="C25" s="782">
        <f xml:space="preserve">
IF($A$4&lt;=12,SUMIFS('ON Data'!H:H,'ON Data'!$D:$D,$A$4,'ON Data'!$E:$E,10),SUMIFS('ON Data'!H:H,'ON Data'!$E:$E,10))</f>
        <v>1150</v>
      </c>
      <c r="D25" s="757"/>
      <c r="E25" s="758"/>
      <c r="F25" s="758"/>
      <c r="G25" s="758">
        <f xml:space="preserve">
IF($A$4&lt;=12,SUMIFS('ON Data'!K:K,'ON Data'!$D:$D,$A$4,'ON Data'!$E:$E,10),SUMIFS('ON Data'!K:K,'ON Data'!$E:$E,10))</f>
        <v>1200</v>
      </c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58"/>
      <c r="AI25" s="777">
        <f xml:space="preserve">
IF($A$4&lt;=12,SUMIFS('ON Data'!AN:AN,'ON Data'!$D:$D,$A$4,'ON Data'!$E:$E,10),SUMIFS('ON Data'!AN:AN,'ON Data'!$E:$E,10))</f>
        <v>0</v>
      </c>
      <c r="AJ25" s="780"/>
    </row>
    <row r="26" spans="1:36" x14ac:dyDescent="0.3">
      <c r="A26" s="399" t="s">
        <v>256</v>
      </c>
      <c r="B26" s="419">
        <f xml:space="preserve">
SUM(C26:AI26)</f>
        <v>29134.170420188806</v>
      </c>
      <c r="C26" s="782">
        <f xml:space="preserve">
IF($A$4&lt;=12,SUMIFS('ON Data'!H:H,'ON Data'!$D:$D,$A$4,'ON Data'!$E:$E,11),SUMIFS('ON Data'!H:H,'ON Data'!$E:$E,11))</f>
        <v>21634.170420188806</v>
      </c>
      <c r="D26" s="757"/>
      <c r="E26" s="758"/>
      <c r="F26" s="758"/>
      <c r="G26" s="759">
        <f xml:space="preserve">
IF($A$4&lt;=12,SUMIFS('ON Data'!K:K,'ON Data'!$D:$D,$A$4,'ON Data'!$E:$E,11),SUMIFS('ON Data'!K:K,'ON Data'!$E:$E,11))</f>
        <v>7500</v>
      </c>
      <c r="H26" s="759"/>
      <c r="I26" s="759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59"/>
      <c r="AD26" s="759"/>
      <c r="AE26" s="759"/>
      <c r="AF26" s="759"/>
      <c r="AG26" s="759"/>
      <c r="AH26" s="759"/>
      <c r="AI26" s="777">
        <f xml:space="preserve">
IF($A$4&lt;=12,SUMIFS('ON Data'!AN:AN,'ON Data'!$D:$D,$A$4,'ON Data'!$E:$E,11),SUMIFS('ON Data'!AN:AN,'ON Data'!$E:$E,11))</f>
        <v>0</v>
      </c>
      <c r="AJ26" s="780"/>
    </row>
    <row r="27" spans="1:36" x14ac:dyDescent="0.3">
      <c r="A27" s="399" t="s">
        <v>96</v>
      </c>
      <c r="B27" s="440">
        <f xml:space="preserve">
IF(B26=0,0,B25/B26)</f>
        <v>8.0661297922920941E-2</v>
      </c>
      <c r="C27" s="783">
        <f xml:space="preserve">
IF(C26=0,0,C25/C26)</f>
        <v>5.315664884135473E-2</v>
      </c>
      <c r="D27" s="760"/>
      <c r="E27" s="761"/>
      <c r="F27" s="761"/>
      <c r="G27" s="761">
        <f xml:space="preserve">
IF(G26=0,0,G25/G26)</f>
        <v>0.16</v>
      </c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  <c r="AI27" s="778">
        <f xml:space="preserve">
IF(AI26=0,0,AI25/AI26)</f>
        <v>0</v>
      </c>
      <c r="AJ27" s="780"/>
    </row>
    <row r="28" spans="1:36" ht="15" thickBot="1" x14ac:dyDescent="0.35">
      <c r="A28" s="399" t="s">
        <v>255</v>
      </c>
      <c r="B28" s="419">
        <f xml:space="preserve">
SUM(C28:AI28)</f>
        <v>26784.170420188806</v>
      </c>
      <c r="C28" s="784">
        <f xml:space="preserve">
C26-C25</f>
        <v>20484.170420188806</v>
      </c>
      <c r="D28" s="762"/>
      <c r="E28" s="763"/>
      <c r="F28" s="763"/>
      <c r="G28" s="763">
        <f xml:space="preserve">
G26-G25</f>
        <v>6300</v>
      </c>
      <c r="H28" s="763"/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63"/>
      <c r="AI28" s="779">
        <f xml:space="preserve">
AI26-AI25</f>
        <v>0</v>
      </c>
      <c r="AJ28" s="780"/>
    </row>
    <row r="29" spans="1:36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0"/>
      <c r="AH29" s="400"/>
      <c r="AI29" s="400"/>
    </row>
    <row r="30" spans="1:3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77"/>
    </row>
    <row r="31" spans="1:36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77"/>
    </row>
    <row r="32" spans="1:36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22" priority="4" operator="greaterThan">
      <formula>1</formula>
    </cfRule>
  </conditionalFormatting>
  <conditionalFormatting sqref="C28 AI28 G28">
    <cfRule type="cellIs" dxfId="21" priority="3" operator="lessThan">
      <formula>0</formula>
    </cfRule>
  </conditionalFormatting>
  <conditionalFormatting sqref="B22:AI22">
    <cfRule type="cellIs" dxfId="20" priority="2" operator="greaterThan">
      <formula>1</formula>
    </cfRule>
  </conditionalFormatting>
  <conditionalFormatting sqref="B23:AI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336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37916.82104576187</v>
      </c>
      <c r="D4" s="287">
        <f ca="1">IF(ISERROR(VLOOKUP("Náklady celkem",INDIRECT("HI!$A:$G"),5,0)),0,VLOOKUP("Náklady celkem",INDIRECT("HI!$A:$G"),5,0))</f>
        <v>36607.785580000011</v>
      </c>
      <c r="E4" s="288">
        <f ca="1">IF(C4=0,0,D4/C4)</f>
        <v>0.96547612828137719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18331.29396252834</v>
      </c>
      <c r="D7" s="295">
        <f>IF(ISERROR(HI!E5),"",HI!E5)</f>
        <v>18246.568680000011</v>
      </c>
      <c r="E7" s="292">
        <f t="shared" ref="E7:E15" si="0">IF(C7=0,0,D7/C7)</f>
        <v>0.99537810682096317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1</v>
      </c>
      <c r="E8" s="292">
        <f t="shared" si="0"/>
        <v>1.1111111111111112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9.7297297297297303E-2</v>
      </c>
      <c r="E9" s="292">
        <f>IF(C9=0,0,D9/C9)</f>
        <v>0.32432432432432434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0.38639890219775408</v>
      </c>
      <c r="E11" s="292">
        <f t="shared" si="0"/>
        <v>0.64399817032959017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0.88616145840875549</v>
      </c>
      <c r="E12" s="292">
        <f t="shared" si="0"/>
        <v>1.1077018230109443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755.88059119158993</v>
      </c>
      <c r="D15" s="295">
        <f>IF(ISERROR(HI!E6),"",HI!E6)</f>
        <v>699.64423999999997</v>
      </c>
      <c r="E15" s="292">
        <f t="shared" si="0"/>
        <v>0.92560154097496072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11703.999631352366</v>
      </c>
      <c r="D16" s="291">
        <f ca="1">IF(ISERROR(VLOOKUP("Osobní náklady (Kč) *",INDIRECT("HI!$A:$G"),5,0)),0,VLOOKUP("Osobní náklady (Kč) *",INDIRECT("HI!$A:$G"),5,0))</f>
        <v>11596.573000000004</v>
      </c>
      <c r="E16" s="292">
        <f ca="1">IF(C16=0,0,D16/C16)</f>
        <v>0.99082137433902595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31487.325000000001</v>
      </c>
      <c r="D18" s="311">
        <f ca="1">IF(ISERROR(VLOOKUP("Výnosy celkem",INDIRECT("HI!$A:$G"),5,0)),0,VLOOKUP("Výnosy celkem",INDIRECT("HI!$A:$G"),5,0))</f>
        <v>31911.368659999996</v>
      </c>
      <c r="E18" s="312">
        <f t="shared" ref="E18:E28" ca="1" si="1">IF(C18=0,0,D18/C18)</f>
        <v>1.0134671224056027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27270.375</v>
      </c>
      <c r="D19" s="291">
        <f ca="1">IF(ISERROR(VLOOKUP("Ambulance *",INDIRECT("HI!$A:$G"),5,0)),0,VLOOKUP("Ambulance *",INDIRECT("HI!$A:$G"),5,0))</f>
        <v>28698.668659999996</v>
      </c>
      <c r="E19" s="292">
        <f t="shared" ca="1" si="1"/>
        <v>1.0523752849016559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1.0523752849016559</v>
      </c>
      <c r="E20" s="292">
        <f t="shared" si="1"/>
        <v>1.0523752849016559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0.79611325976548786</v>
      </c>
      <c r="E21" s="292">
        <f t="shared" si="1"/>
        <v>0.93660383501822109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4216.95</v>
      </c>
      <c r="D22" s="291">
        <f ca="1">IF(ISERROR(VLOOKUP("Hospitalizace *",INDIRECT("HI!$A:$G"),5,0)),0,VLOOKUP("Hospitalizace *",INDIRECT("HI!$A:$G"),5,0))</f>
        <v>3212.7000000000003</v>
      </c>
      <c r="E22" s="292">
        <f ca="1">IF(C22=0,0,D22/C22)</f>
        <v>0.76185394657276007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0.76185394657275995</v>
      </c>
      <c r="E23" s="292">
        <f t="shared" si="1"/>
        <v>0.76185394657275995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0.76185394657275995</v>
      </c>
      <c r="E24" s="292">
        <f t="shared" si="1"/>
        <v>0.76185394657275995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0.9213483146067416</v>
      </c>
      <c r="E26" s="292">
        <f t="shared" si="1"/>
        <v>0.96984033116499124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1.1170340201245808</v>
      </c>
      <c r="E27" s="292">
        <f t="shared" si="1"/>
        <v>1.1170340201245808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0.47370789314551986</v>
      </c>
      <c r="D28" s="297">
        <f>IF(ISERROR(VLOOKUP("Celkem:",'ZV Vyžád.'!$A:$M,7,0)),"",VLOOKUP("Celkem:",'ZV Vyžád.'!$A:$M,7,0))</f>
        <v>0.94299982820779893</v>
      </c>
      <c r="E28" s="292">
        <f t="shared" si="1"/>
        <v>1.9906778878985572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1586</v>
      </c>
    </row>
    <row r="2" spans="1:41" x14ac:dyDescent="0.3">
      <c r="A2" s="383" t="s">
        <v>336</v>
      </c>
    </row>
    <row r="3" spans="1:41" x14ac:dyDescent="0.3">
      <c r="A3" s="379" t="s">
        <v>219</v>
      </c>
      <c r="B3" s="404">
        <v>2015</v>
      </c>
      <c r="D3" s="380">
        <f>MAX(D5:D1048576)</f>
        <v>6</v>
      </c>
      <c r="F3" s="380">
        <f>SUMIF($E5:$E1048576,"&lt;10",F5:F1048576)</f>
        <v>8712315.5999999996</v>
      </c>
      <c r="G3" s="380">
        <f t="shared" ref="G3:AO3" si="0">SUMIF($E5:$E1048576,"&lt;10",G5:G1048576)</f>
        <v>0</v>
      </c>
      <c r="H3" s="380">
        <f t="shared" si="0"/>
        <v>3985965.1000000006</v>
      </c>
      <c r="I3" s="380">
        <f t="shared" si="0"/>
        <v>0</v>
      </c>
      <c r="J3" s="380">
        <f t="shared" si="0"/>
        <v>328626</v>
      </c>
      <c r="K3" s="380">
        <f t="shared" si="0"/>
        <v>1047344</v>
      </c>
      <c r="L3" s="380">
        <f t="shared" si="0"/>
        <v>0</v>
      </c>
      <c r="M3" s="380">
        <f t="shared" si="0"/>
        <v>0</v>
      </c>
      <c r="N3" s="380">
        <f t="shared" si="0"/>
        <v>2245115.5</v>
      </c>
      <c r="O3" s="380">
        <f t="shared" si="0"/>
        <v>185841.5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251304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0</v>
      </c>
      <c r="AI3" s="380">
        <f t="shared" si="0"/>
        <v>194870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473249.5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22</v>
      </c>
      <c r="D5" s="379">
        <v>1</v>
      </c>
      <c r="E5" s="379">
        <v>1</v>
      </c>
      <c r="F5" s="379">
        <v>36.85</v>
      </c>
      <c r="G5" s="379">
        <v>0</v>
      </c>
      <c r="H5" s="379">
        <v>9.9499999999999993</v>
      </c>
      <c r="I5" s="379">
        <v>0</v>
      </c>
      <c r="J5" s="379">
        <v>1</v>
      </c>
      <c r="K5" s="379">
        <v>5</v>
      </c>
      <c r="L5" s="379">
        <v>0</v>
      </c>
      <c r="M5" s="379">
        <v>0</v>
      </c>
      <c r="N5" s="379">
        <v>12</v>
      </c>
      <c r="O5" s="379">
        <v>1</v>
      </c>
      <c r="P5" s="379">
        <v>0</v>
      </c>
      <c r="Q5" s="379">
        <v>0</v>
      </c>
      <c r="R5" s="379">
        <v>0</v>
      </c>
      <c r="S5" s="379">
        <v>0</v>
      </c>
      <c r="T5" s="379">
        <v>2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0</v>
      </c>
      <c r="AI5" s="379">
        <v>2</v>
      </c>
      <c r="AJ5" s="379">
        <v>0</v>
      </c>
      <c r="AK5" s="379">
        <v>0</v>
      </c>
      <c r="AL5" s="379">
        <v>0</v>
      </c>
      <c r="AM5" s="379">
        <v>0</v>
      </c>
      <c r="AN5" s="379">
        <v>3.9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22</v>
      </c>
      <c r="D6" s="379">
        <v>1</v>
      </c>
      <c r="E6" s="379">
        <v>2</v>
      </c>
      <c r="F6" s="379">
        <v>5840.1</v>
      </c>
      <c r="G6" s="379">
        <v>0</v>
      </c>
      <c r="H6" s="379">
        <v>1548</v>
      </c>
      <c r="I6" s="379">
        <v>0</v>
      </c>
      <c r="J6" s="379">
        <v>176</v>
      </c>
      <c r="K6" s="379">
        <v>769.5</v>
      </c>
      <c r="L6" s="379">
        <v>0</v>
      </c>
      <c r="M6" s="379">
        <v>0</v>
      </c>
      <c r="N6" s="379">
        <v>1982</v>
      </c>
      <c r="O6" s="379">
        <v>168</v>
      </c>
      <c r="P6" s="379">
        <v>0</v>
      </c>
      <c r="Q6" s="379">
        <v>0</v>
      </c>
      <c r="R6" s="379">
        <v>0</v>
      </c>
      <c r="S6" s="379">
        <v>0</v>
      </c>
      <c r="T6" s="379">
        <v>336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0</v>
      </c>
      <c r="AI6" s="379">
        <v>248</v>
      </c>
      <c r="AJ6" s="379">
        <v>0</v>
      </c>
      <c r="AK6" s="379">
        <v>0</v>
      </c>
      <c r="AL6" s="379">
        <v>0</v>
      </c>
      <c r="AM6" s="379">
        <v>0</v>
      </c>
      <c r="AN6" s="379">
        <v>612.6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22</v>
      </c>
      <c r="D7" s="379">
        <v>1</v>
      </c>
      <c r="E7" s="379">
        <v>3</v>
      </c>
      <c r="F7" s="379">
        <v>26</v>
      </c>
      <c r="G7" s="379">
        <v>0</v>
      </c>
      <c r="H7" s="379">
        <v>26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22</v>
      </c>
      <c r="D8" s="379">
        <v>1</v>
      </c>
      <c r="E8" s="379">
        <v>4</v>
      </c>
      <c r="F8" s="379">
        <v>474.5</v>
      </c>
      <c r="G8" s="379">
        <v>0</v>
      </c>
      <c r="H8" s="379">
        <v>238</v>
      </c>
      <c r="I8" s="379">
        <v>0</v>
      </c>
      <c r="J8" s="379">
        <v>12</v>
      </c>
      <c r="K8" s="379">
        <v>0</v>
      </c>
      <c r="L8" s="379">
        <v>0</v>
      </c>
      <c r="M8" s="379">
        <v>0</v>
      </c>
      <c r="N8" s="379">
        <v>195.5</v>
      </c>
      <c r="O8" s="379">
        <v>13</v>
      </c>
      <c r="P8" s="379">
        <v>0</v>
      </c>
      <c r="Q8" s="379">
        <v>0</v>
      </c>
      <c r="R8" s="379">
        <v>0</v>
      </c>
      <c r="S8" s="379">
        <v>0</v>
      </c>
      <c r="T8" s="379">
        <v>16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22</v>
      </c>
      <c r="D9" s="379">
        <v>1</v>
      </c>
      <c r="E9" s="379">
        <v>6</v>
      </c>
      <c r="F9" s="379">
        <v>1430886</v>
      </c>
      <c r="G9" s="379">
        <v>0</v>
      </c>
      <c r="H9" s="379">
        <v>666283</v>
      </c>
      <c r="I9" s="379">
        <v>0</v>
      </c>
      <c r="J9" s="379">
        <v>49841</v>
      </c>
      <c r="K9" s="379">
        <v>174143</v>
      </c>
      <c r="L9" s="379">
        <v>0</v>
      </c>
      <c r="M9" s="379">
        <v>0</v>
      </c>
      <c r="N9" s="379">
        <v>372465</v>
      </c>
      <c r="O9" s="379">
        <v>29811</v>
      </c>
      <c r="P9" s="379">
        <v>0</v>
      </c>
      <c r="Q9" s="379">
        <v>0</v>
      </c>
      <c r="R9" s="379">
        <v>0</v>
      </c>
      <c r="S9" s="379">
        <v>0</v>
      </c>
      <c r="T9" s="379">
        <v>42687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25577</v>
      </c>
      <c r="AJ9" s="379">
        <v>0</v>
      </c>
      <c r="AK9" s="379">
        <v>0</v>
      </c>
      <c r="AL9" s="379">
        <v>0</v>
      </c>
      <c r="AM9" s="379">
        <v>0</v>
      </c>
      <c r="AN9" s="379">
        <v>70079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22</v>
      </c>
      <c r="D10" s="379">
        <v>1</v>
      </c>
      <c r="E10" s="379">
        <v>9</v>
      </c>
      <c r="F10" s="379">
        <v>15290</v>
      </c>
      <c r="G10" s="379">
        <v>0</v>
      </c>
      <c r="H10" s="379">
        <v>4700</v>
      </c>
      <c r="I10" s="379">
        <v>0</v>
      </c>
      <c r="J10" s="379">
        <v>0</v>
      </c>
      <c r="K10" s="379">
        <v>6000</v>
      </c>
      <c r="L10" s="379">
        <v>0</v>
      </c>
      <c r="M10" s="379">
        <v>0</v>
      </c>
      <c r="N10" s="379">
        <v>3000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1590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22</v>
      </c>
      <c r="D11" s="379">
        <v>1</v>
      </c>
      <c r="E11" s="379">
        <v>11</v>
      </c>
      <c r="F11" s="379">
        <v>4855.6950700314683</v>
      </c>
      <c r="G11" s="379">
        <v>0</v>
      </c>
      <c r="H11" s="379">
        <v>3605.6950700314678</v>
      </c>
      <c r="I11" s="379">
        <v>0</v>
      </c>
      <c r="J11" s="379">
        <v>0</v>
      </c>
      <c r="K11" s="379">
        <v>1250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22</v>
      </c>
      <c r="D12" s="379">
        <v>2</v>
      </c>
      <c r="E12" s="379">
        <v>1</v>
      </c>
      <c r="F12" s="379">
        <v>36.65</v>
      </c>
      <c r="G12" s="379">
        <v>0</v>
      </c>
      <c r="H12" s="379">
        <v>9.75</v>
      </c>
      <c r="I12" s="379">
        <v>0</v>
      </c>
      <c r="J12" s="379">
        <v>1</v>
      </c>
      <c r="K12" s="379">
        <v>5</v>
      </c>
      <c r="L12" s="379">
        <v>0</v>
      </c>
      <c r="M12" s="379">
        <v>0</v>
      </c>
      <c r="N12" s="379">
        <v>12</v>
      </c>
      <c r="O12" s="379">
        <v>1</v>
      </c>
      <c r="P12" s="379">
        <v>0</v>
      </c>
      <c r="Q12" s="379">
        <v>0</v>
      </c>
      <c r="R12" s="379">
        <v>0</v>
      </c>
      <c r="S12" s="379">
        <v>0</v>
      </c>
      <c r="T12" s="379">
        <v>2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2</v>
      </c>
      <c r="AJ12" s="379">
        <v>0</v>
      </c>
      <c r="AK12" s="379">
        <v>0</v>
      </c>
      <c r="AL12" s="379">
        <v>0</v>
      </c>
      <c r="AM12" s="379">
        <v>0</v>
      </c>
      <c r="AN12" s="379">
        <v>3.9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22</v>
      </c>
      <c r="D13" s="379">
        <v>2</v>
      </c>
      <c r="E13" s="379">
        <v>2</v>
      </c>
      <c r="F13" s="379">
        <v>5110</v>
      </c>
      <c r="G13" s="379">
        <v>0</v>
      </c>
      <c r="H13" s="379">
        <v>1400</v>
      </c>
      <c r="I13" s="379">
        <v>0</v>
      </c>
      <c r="J13" s="379">
        <v>160</v>
      </c>
      <c r="K13" s="379">
        <v>774</v>
      </c>
      <c r="L13" s="379">
        <v>0</v>
      </c>
      <c r="M13" s="379">
        <v>0</v>
      </c>
      <c r="N13" s="379">
        <v>1720</v>
      </c>
      <c r="O13" s="379">
        <v>136</v>
      </c>
      <c r="P13" s="379">
        <v>0</v>
      </c>
      <c r="Q13" s="379">
        <v>0</v>
      </c>
      <c r="R13" s="379">
        <v>0</v>
      </c>
      <c r="S13" s="379">
        <v>0</v>
      </c>
      <c r="T13" s="379">
        <v>264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272</v>
      </c>
      <c r="AJ13" s="379">
        <v>0</v>
      </c>
      <c r="AK13" s="379">
        <v>0</v>
      </c>
      <c r="AL13" s="379">
        <v>0</v>
      </c>
      <c r="AM13" s="379">
        <v>0</v>
      </c>
      <c r="AN13" s="379">
        <v>384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22</v>
      </c>
      <c r="D14" s="379">
        <v>2</v>
      </c>
      <c r="E14" s="379">
        <v>3</v>
      </c>
      <c r="F14" s="379">
        <v>14</v>
      </c>
      <c r="G14" s="379">
        <v>0</v>
      </c>
      <c r="H14" s="379">
        <v>14</v>
      </c>
      <c r="I14" s="379">
        <v>0</v>
      </c>
      <c r="J14" s="379">
        <v>0</v>
      </c>
      <c r="K14" s="379">
        <v>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22</v>
      </c>
      <c r="D15" s="379">
        <v>2</v>
      </c>
      <c r="E15" s="379">
        <v>4</v>
      </c>
      <c r="F15" s="379">
        <v>465.5</v>
      </c>
      <c r="G15" s="379">
        <v>0</v>
      </c>
      <c r="H15" s="379">
        <v>250</v>
      </c>
      <c r="I15" s="379">
        <v>0</v>
      </c>
      <c r="J15" s="379">
        <v>15</v>
      </c>
      <c r="K15" s="379">
        <v>0</v>
      </c>
      <c r="L15" s="379">
        <v>0</v>
      </c>
      <c r="M15" s="379">
        <v>0</v>
      </c>
      <c r="N15" s="379">
        <v>172.5</v>
      </c>
      <c r="O15" s="379">
        <v>12</v>
      </c>
      <c r="P15" s="379">
        <v>0</v>
      </c>
      <c r="Q15" s="379">
        <v>0</v>
      </c>
      <c r="R15" s="379">
        <v>0</v>
      </c>
      <c r="S15" s="379">
        <v>0</v>
      </c>
      <c r="T15" s="379">
        <v>16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22</v>
      </c>
      <c r="D16" s="379">
        <v>2</v>
      </c>
      <c r="E16" s="379">
        <v>6</v>
      </c>
      <c r="F16" s="379">
        <v>1434993</v>
      </c>
      <c r="G16" s="379">
        <v>0</v>
      </c>
      <c r="H16" s="379">
        <v>677849</v>
      </c>
      <c r="I16" s="379">
        <v>0</v>
      </c>
      <c r="J16" s="379">
        <v>51201</v>
      </c>
      <c r="K16" s="379">
        <v>164555</v>
      </c>
      <c r="L16" s="379">
        <v>0</v>
      </c>
      <c r="M16" s="379">
        <v>0</v>
      </c>
      <c r="N16" s="379">
        <v>369339</v>
      </c>
      <c r="O16" s="379">
        <v>31455</v>
      </c>
      <c r="P16" s="379">
        <v>0</v>
      </c>
      <c r="Q16" s="379">
        <v>0</v>
      </c>
      <c r="R16" s="379">
        <v>0</v>
      </c>
      <c r="S16" s="379">
        <v>0</v>
      </c>
      <c r="T16" s="379">
        <v>42708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33107</v>
      </c>
      <c r="AJ16" s="379">
        <v>0</v>
      </c>
      <c r="AK16" s="379">
        <v>0</v>
      </c>
      <c r="AL16" s="379">
        <v>0</v>
      </c>
      <c r="AM16" s="379">
        <v>0</v>
      </c>
      <c r="AN16" s="379">
        <v>64779</v>
      </c>
      <c r="AO16" s="379">
        <v>0</v>
      </c>
    </row>
    <row r="17" spans="3:41" x14ac:dyDescent="0.3">
      <c r="C17" s="379">
        <v>22</v>
      </c>
      <c r="D17" s="379">
        <v>2</v>
      </c>
      <c r="E17" s="379">
        <v>9</v>
      </c>
      <c r="F17" s="379">
        <v>16090</v>
      </c>
      <c r="G17" s="379">
        <v>0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2200</v>
      </c>
      <c r="O17" s="379">
        <v>1590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12300</v>
      </c>
      <c r="AO17" s="379">
        <v>0</v>
      </c>
    </row>
    <row r="18" spans="3:41" x14ac:dyDescent="0.3">
      <c r="C18" s="379">
        <v>22</v>
      </c>
      <c r="D18" s="379">
        <v>2</v>
      </c>
      <c r="E18" s="379">
        <v>11</v>
      </c>
      <c r="F18" s="379">
        <v>4855.6950700314683</v>
      </c>
      <c r="G18" s="379">
        <v>0</v>
      </c>
      <c r="H18" s="379">
        <v>3605.6950700314678</v>
      </c>
      <c r="I18" s="379">
        <v>0</v>
      </c>
      <c r="J18" s="379">
        <v>0</v>
      </c>
      <c r="K18" s="379">
        <v>1250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22</v>
      </c>
      <c r="D19" s="379">
        <v>3</v>
      </c>
      <c r="E19" s="379">
        <v>1</v>
      </c>
      <c r="F19" s="379">
        <v>36.65</v>
      </c>
      <c r="G19" s="379">
        <v>0</v>
      </c>
      <c r="H19" s="379">
        <v>9.75</v>
      </c>
      <c r="I19" s="379">
        <v>0</v>
      </c>
      <c r="J19" s="379">
        <v>1</v>
      </c>
      <c r="K19" s="379">
        <v>5</v>
      </c>
      <c r="L19" s="379">
        <v>0</v>
      </c>
      <c r="M19" s="379">
        <v>0</v>
      </c>
      <c r="N19" s="379">
        <v>12</v>
      </c>
      <c r="O19" s="379">
        <v>1</v>
      </c>
      <c r="P19" s="379">
        <v>0</v>
      </c>
      <c r="Q19" s="379">
        <v>0</v>
      </c>
      <c r="R19" s="379">
        <v>0</v>
      </c>
      <c r="S19" s="379">
        <v>0</v>
      </c>
      <c r="T19" s="379">
        <v>2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2</v>
      </c>
      <c r="AJ19" s="379">
        <v>0</v>
      </c>
      <c r="AK19" s="379">
        <v>0</v>
      </c>
      <c r="AL19" s="379">
        <v>0</v>
      </c>
      <c r="AM19" s="379">
        <v>0</v>
      </c>
      <c r="AN19" s="379">
        <v>3.9</v>
      </c>
      <c r="AO19" s="379">
        <v>0</v>
      </c>
    </row>
    <row r="20" spans="3:41" x14ac:dyDescent="0.3">
      <c r="C20" s="379">
        <v>22</v>
      </c>
      <c r="D20" s="379">
        <v>3</v>
      </c>
      <c r="E20" s="379">
        <v>2</v>
      </c>
      <c r="F20" s="379">
        <v>6098.6</v>
      </c>
      <c r="G20" s="379">
        <v>0</v>
      </c>
      <c r="H20" s="379">
        <v>1614</v>
      </c>
      <c r="I20" s="379">
        <v>0</v>
      </c>
      <c r="J20" s="379">
        <v>160</v>
      </c>
      <c r="K20" s="379">
        <v>828</v>
      </c>
      <c r="L20" s="379">
        <v>0</v>
      </c>
      <c r="M20" s="379">
        <v>0</v>
      </c>
      <c r="N20" s="379">
        <v>2032</v>
      </c>
      <c r="O20" s="379">
        <v>176</v>
      </c>
      <c r="P20" s="379">
        <v>0</v>
      </c>
      <c r="Q20" s="379">
        <v>0</v>
      </c>
      <c r="R20" s="379">
        <v>0</v>
      </c>
      <c r="S20" s="379">
        <v>0</v>
      </c>
      <c r="T20" s="379">
        <v>312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352</v>
      </c>
      <c r="AJ20" s="379">
        <v>0</v>
      </c>
      <c r="AK20" s="379">
        <v>0</v>
      </c>
      <c r="AL20" s="379">
        <v>0</v>
      </c>
      <c r="AM20" s="379">
        <v>0</v>
      </c>
      <c r="AN20" s="379">
        <v>624.6</v>
      </c>
      <c r="AO20" s="379">
        <v>0</v>
      </c>
    </row>
    <row r="21" spans="3:41" x14ac:dyDescent="0.3">
      <c r="C21" s="379">
        <v>22</v>
      </c>
      <c r="D21" s="379">
        <v>3</v>
      </c>
      <c r="E21" s="379">
        <v>3</v>
      </c>
      <c r="F21" s="379">
        <v>18</v>
      </c>
      <c r="G21" s="379">
        <v>0</v>
      </c>
      <c r="H21" s="379">
        <v>18</v>
      </c>
      <c r="I21" s="379">
        <v>0</v>
      </c>
      <c r="J21" s="379">
        <v>0</v>
      </c>
      <c r="K21" s="379">
        <v>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22</v>
      </c>
      <c r="D22" s="379">
        <v>3</v>
      </c>
      <c r="E22" s="379">
        <v>4</v>
      </c>
      <c r="F22" s="379">
        <v>500.25</v>
      </c>
      <c r="G22" s="379">
        <v>0</v>
      </c>
      <c r="H22" s="379">
        <v>270</v>
      </c>
      <c r="I22" s="379">
        <v>0</v>
      </c>
      <c r="J22" s="379">
        <v>14</v>
      </c>
      <c r="K22" s="379">
        <v>4.25</v>
      </c>
      <c r="L22" s="379">
        <v>0</v>
      </c>
      <c r="M22" s="379">
        <v>0</v>
      </c>
      <c r="N22" s="379">
        <v>182</v>
      </c>
      <c r="O22" s="379">
        <v>12</v>
      </c>
      <c r="P22" s="379">
        <v>0</v>
      </c>
      <c r="Q22" s="379">
        <v>0</v>
      </c>
      <c r="R22" s="379">
        <v>0</v>
      </c>
      <c r="S22" s="379">
        <v>0</v>
      </c>
      <c r="T22" s="379">
        <v>18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22</v>
      </c>
      <c r="D23" s="379">
        <v>3</v>
      </c>
      <c r="E23" s="379">
        <v>6</v>
      </c>
      <c r="F23" s="379">
        <v>1436696</v>
      </c>
      <c r="G23" s="379">
        <v>0</v>
      </c>
      <c r="H23" s="379">
        <v>659763</v>
      </c>
      <c r="I23" s="379">
        <v>0</v>
      </c>
      <c r="J23" s="379">
        <v>61109</v>
      </c>
      <c r="K23" s="379">
        <v>168578</v>
      </c>
      <c r="L23" s="379">
        <v>0</v>
      </c>
      <c r="M23" s="379">
        <v>0</v>
      </c>
      <c r="N23" s="379">
        <v>368868</v>
      </c>
      <c r="O23" s="379">
        <v>30403</v>
      </c>
      <c r="P23" s="379">
        <v>0</v>
      </c>
      <c r="Q23" s="379">
        <v>0</v>
      </c>
      <c r="R23" s="379">
        <v>0</v>
      </c>
      <c r="S23" s="379">
        <v>0</v>
      </c>
      <c r="T23" s="379">
        <v>41186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32040</v>
      </c>
      <c r="AJ23" s="379">
        <v>0</v>
      </c>
      <c r="AK23" s="379">
        <v>0</v>
      </c>
      <c r="AL23" s="379">
        <v>0</v>
      </c>
      <c r="AM23" s="379">
        <v>0</v>
      </c>
      <c r="AN23" s="379">
        <v>74749</v>
      </c>
      <c r="AO23" s="379">
        <v>0</v>
      </c>
    </row>
    <row r="24" spans="3:41" x14ac:dyDescent="0.3">
      <c r="C24" s="379">
        <v>22</v>
      </c>
      <c r="D24" s="379">
        <v>3</v>
      </c>
      <c r="E24" s="379">
        <v>9</v>
      </c>
      <c r="F24" s="379">
        <v>13790</v>
      </c>
      <c r="G24" s="379">
        <v>0</v>
      </c>
      <c r="H24" s="379">
        <v>0</v>
      </c>
      <c r="I24" s="379">
        <v>0</v>
      </c>
      <c r="J24" s="379">
        <v>10000</v>
      </c>
      <c r="K24" s="379">
        <v>0</v>
      </c>
      <c r="L24" s="379">
        <v>0</v>
      </c>
      <c r="M24" s="379">
        <v>0</v>
      </c>
      <c r="N24" s="379">
        <v>2200</v>
      </c>
      <c r="O24" s="379">
        <v>1000</v>
      </c>
      <c r="P24" s="379">
        <v>0</v>
      </c>
      <c r="Q24" s="379">
        <v>0</v>
      </c>
      <c r="R24" s="379">
        <v>0</v>
      </c>
      <c r="S24" s="379">
        <v>0</v>
      </c>
      <c r="T24" s="379">
        <v>590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22</v>
      </c>
      <c r="D25" s="379">
        <v>3</v>
      </c>
      <c r="E25" s="379">
        <v>10</v>
      </c>
      <c r="F25" s="379">
        <v>400</v>
      </c>
      <c r="G25" s="379">
        <v>0</v>
      </c>
      <c r="H25" s="379">
        <v>400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  <c r="AO25" s="379">
        <v>0</v>
      </c>
    </row>
    <row r="26" spans="3:41" x14ac:dyDescent="0.3">
      <c r="C26" s="379">
        <v>22</v>
      </c>
      <c r="D26" s="379">
        <v>3</v>
      </c>
      <c r="E26" s="379">
        <v>11</v>
      </c>
      <c r="F26" s="379">
        <v>4855.6950700314683</v>
      </c>
      <c r="G26" s="379">
        <v>0</v>
      </c>
      <c r="H26" s="379">
        <v>3605.6950700314678</v>
      </c>
      <c r="I26" s="379">
        <v>0</v>
      </c>
      <c r="J26" s="379">
        <v>0</v>
      </c>
      <c r="K26" s="379">
        <v>1250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  <c r="AO26" s="379">
        <v>0</v>
      </c>
    </row>
    <row r="27" spans="3:41" x14ac:dyDescent="0.3">
      <c r="C27" s="379">
        <v>22</v>
      </c>
      <c r="D27" s="379">
        <v>4</v>
      </c>
      <c r="E27" s="379">
        <v>1</v>
      </c>
      <c r="F27" s="379">
        <v>36.65</v>
      </c>
      <c r="G27" s="379">
        <v>0</v>
      </c>
      <c r="H27" s="379">
        <v>9.75</v>
      </c>
      <c r="I27" s="379">
        <v>0</v>
      </c>
      <c r="J27" s="379">
        <v>1</v>
      </c>
      <c r="K27" s="379">
        <v>5</v>
      </c>
      <c r="L27" s="379">
        <v>0</v>
      </c>
      <c r="M27" s="379">
        <v>0</v>
      </c>
      <c r="N27" s="379">
        <v>12</v>
      </c>
      <c r="O27" s="379">
        <v>1</v>
      </c>
      <c r="P27" s="379">
        <v>0</v>
      </c>
      <c r="Q27" s="379">
        <v>0</v>
      </c>
      <c r="R27" s="379">
        <v>0</v>
      </c>
      <c r="S27" s="379">
        <v>0</v>
      </c>
      <c r="T27" s="379">
        <v>2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2</v>
      </c>
      <c r="AJ27" s="379">
        <v>0</v>
      </c>
      <c r="AK27" s="379">
        <v>0</v>
      </c>
      <c r="AL27" s="379">
        <v>0</v>
      </c>
      <c r="AM27" s="379">
        <v>0</v>
      </c>
      <c r="AN27" s="379">
        <v>3.9</v>
      </c>
      <c r="AO27" s="379">
        <v>0</v>
      </c>
    </row>
    <row r="28" spans="3:41" x14ac:dyDescent="0.3">
      <c r="C28" s="379">
        <v>22</v>
      </c>
      <c r="D28" s="379">
        <v>4</v>
      </c>
      <c r="E28" s="379">
        <v>2</v>
      </c>
      <c r="F28" s="379">
        <v>6034.15</v>
      </c>
      <c r="G28" s="379">
        <v>0</v>
      </c>
      <c r="H28" s="379">
        <v>1662</v>
      </c>
      <c r="I28" s="379">
        <v>0</v>
      </c>
      <c r="J28" s="379">
        <v>144</v>
      </c>
      <c r="K28" s="379">
        <v>839.25</v>
      </c>
      <c r="L28" s="379">
        <v>0</v>
      </c>
      <c r="M28" s="379">
        <v>0</v>
      </c>
      <c r="N28" s="379">
        <v>1964</v>
      </c>
      <c r="O28" s="379">
        <v>176</v>
      </c>
      <c r="P28" s="379">
        <v>0</v>
      </c>
      <c r="Q28" s="379">
        <v>0</v>
      </c>
      <c r="R28" s="379">
        <v>0</v>
      </c>
      <c r="S28" s="379">
        <v>0</v>
      </c>
      <c r="T28" s="379">
        <v>288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344</v>
      </c>
      <c r="AJ28" s="379">
        <v>0</v>
      </c>
      <c r="AK28" s="379">
        <v>0</v>
      </c>
      <c r="AL28" s="379">
        <v>0</v>
      </c>
      <c r="AM28" s="379">
        <v>0</v>
      </c>
      <c r="AN28" s="379">
        <v>616.9</v>
      </c>
      <c r="AO28" s="379">
        <v>0</v>
      </c>
    </row>
    <row r="29" spans="3:41" x14ac:dyDescent="0.3">
      <c r="C29" s="379">
        <v>22</v>
      </c>
      <c r="D29" s="379">
        <v>4</v>
      </c>
      <c r="E29" s="379">
        <v>3</v>
      </c>
      <c r="F29" s="379">
        <v>20</v>
      </c>
      <c r="G29" s="379">
        <v>0</v>
      </c>
      <c r="H29" s="379">
        <v>20</v>
      </c>
      <c r="I29" s="379">
        <v>0</v>
      </c>
      <c r="J29" s="379">
        <v>0</v>
      </c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22</v>
      </c>
      <c r="D30" s="379">
        <v>4</v>
      </c>
      <c r="E30" s="379">
        <v>4</v>
      </c>
      <c r="F30" s="379">
        <v>502</v>
      </c>
      <c r="G30" s="379">
        <v>0</v>
      </c>
      <c r="H30" s="379">
        <v>262</v>
      </c>
      <c r="I30" s="379">
        <v>0</v>
      </c>
      <c r="J30" s="379">
        <v>13</v>
      </c>
      <c r="K30" s="379">
        <v>0.5</v>
      </c>
      <c r="L30" s="379">
        <v>0</v>
      </c>
      <c r="M30" s="379">
        <v>0</v>
      </c>
      <c r="N30" s="379">
        <v>199.5</v>
      </c>
      <c r="O30" s="379">
        <v>11</v>
      </c>
      <c r="P30" s="379">
        <v>0</v>
      </c>
      <c r="Q30" s="379">
        <v>0</v>
      </c>
      <c r="R30" s="379">
        <v>0</v>
      </c>
      <c r="S30" s="379">
        <v>0</v>
      </c>
      <c r="T30" s="379">
        <v>16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  <row r="31" spans="3:41" x14ac:dyDescent="0.3">
      <c r="C31" s="379">
        <v>22</v>
      </c>
      <c r="D31" s="379">
        <v>4</v>
      </c>
      <c r="E31" s="379">
        <v>6</v>
      </c>
      <c r="F31" s="379">
        <v>1427287</v>
      </c>
      <c r="G31" s="379">
        <v>0</v>
      </c>
      <c r="H31" s="379">
        <v>655171</v>
      </c>
      <c r="I31" s="379">
        <v>0</v>
      </c>
      <c r="J31" s="379">
        <v>52203</v>
      </c>
      <c r="K31" s="379">
        <v>177262</v>
      </c>
      <c r="L31" s="379">
        <v>0</v>
      </c>
      <c r="M31" s="379">
        <v>0</v>
      </c>
      <c r="N31" s="379">
        <v>365332</v>
      </c>
      <c r="O31" s="379">
        <v>30213</v>
      </c>
      <c r="P31" s="379">
        <v>0</v>
      </c>
      <c r="Q31" s="379">
        <v>0</v>
      </c>
      <c r="R31" s="379">
        <v>0</v>
      </c>
      <c r="S31" s="379">
        <v>0</v>
      </c>
      <c r="T31" s="379">
        <v>36410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32073</v>
      </c>
      <c r="AJ31" s="379">
        <v>0</v>
      </c>
      <c r="AK31" s="379">
        <v>0</v>
      </c>
      <c r="AL31" s="379">
        <v>0</v>
      </c>
      <c r="AM31" s="379">
        <v>0</v>
      </c>
      <c r="AN31" s="379">
        <v>78623</v>
      </c>
      <c r="AO31" s="379">
        <v>0</v>
      </c>
    </row>
    <row r="32" spans="3:41" x14ac:dyDescent="0.3">
      <c r="C32" s="379">
        <v>22</v>
      </c>
      <c r="D32" s="379">
        <v>4</v>
      </c>
      <c r="E32" s="379">
        <v>9</v>
      </c>
      <c r="F32" s="379">
        <v>15790</v>
      </c>
      <c r="G32" s="379">
        <v>0</v>
      </c>
      <c r="H32" s="379">
        <v>0</v>
      </c>
      <c r="I32" s="379">
        <v>0</v>
      </c>
      <c r="J32" s="379">
        <v>0</v>
      </c>
      <c r="K32" s="379">
        <v>6000</v>
      </c>
      <c r="L32" s="379">
        <v>0</v>
      </c>
      <c r="M32" s="379">
        <v>0</v>
      </c>
      <c r="N32" s="379">
        <v>2200</v>
      </c>
      <c r="O32" s="379">
        <v>1000</v>
      </c>
      <c r="P32" s="379">
        <v>0</v>
      </c>
      <c r="Q32" s="379">
        <v>0</v>
      </c>
      <c r="R32" s="379">
        <v>0</v>
      </c>
      <c r="S32" s="379">
        <v>0</v>
      </c>
      <c r="T32" s="379">
        <v>590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6000</v>
      </c>
      <c r="AO32" s="379">
        <v>0</v>
      </c>
    </row>
    <row r="33" spans="3:41" x14ac:dyDescent="0.3">
      <c r="C33" s="379">
        <v>22</v>
      </c>
      <c r="D33" s="379">
        <v>4</v>
      </c>
      <c r="E33" s="379">
        <v>11</v>
      </c>
      <c r="F33" s="379">
        <v>4855.6950700314683</v>
      </c>
      <c r="G33" s="379">
        <v>0</v>
      </c>
      <c r="H33" s="379">
        <v>3605.6950700314678</v>
      </c>
      <c r="I33" s="379">
        <v>0</v>
      </c>
      <c r="J33" s="379">
        <v>0</v>
      </c>
      <c r="K33" s="379">
        <v>1250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  <row r="34" spans="3:41" x14ac:dyDescent="0.3">
      <c r="C34" s="379">
        <v>22</v>
      </c>
      <c r="D34" s="379">
        <v>5</v>
      </c>
      <c r="E34" s="379">
        <v>1</v>
      </c>
      <c r="F34" s="379">
        <v>36.85</v>
      </c>
      <c r="G34" s="379">
        <v>0</v>
      </c>
      <c r="H34" s="379">
        <v>9.9499999999999993</v>
      </c>
      <c r="I34" s="379">
        <v>0</v>
      </c>
      <c r="J34" s="379">
        <v>1</v>
      </c>
      <c r="K34" s="379">
        <v>5</v>
      </c>
      <c r="L34" s="379">
        <v>0</v>
      </c>
      <c r="M34" s="379">
        <v>0</v>
      </c>
      <c r="N34" s="379">
        <v>12</v>
      </c>
      <c r="O34" s="379">
        <v>1</v>
      </c>
      <c r="P34" s="379">
        <v>0</v>
      </c>
      <c r="Q34" s="379">
        <v>0</v>
      </c>
      <c r="R34" s="379">
        <v>0</v>
      </c>
      <c r="S34" s="379">
        <v>0</v>
      </c>
      <c r="T34" s="379">
        <v>2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0</v>
      </c>
      <c r="AI34" s="379">
        <v>2</v>
      </c>
      <c r="AJ34" s="379">
        <v>0</v>
      </c>
      <c r="AK34" s="379">
        <v>0</v>
      </c>
      <c r="AL34" s="379">
        <v>0</v>
      </c>
      <c r="AM34" s="379">
        <v>0</v>
      </c>
      <c r="AN34" s="379">
        <v>3.9</v>
      </c>
      <c r="AO34" s="379">
        <v>0</v>
      </c>
    </row>
    <row r="35" spans="3:41" x14ac:dyDescent="0.3">
      <c r="C35" s="379">
        <v>22</v>
      </c>
      <c r="D35" s="379">
        <v>5</v>
      </c>
      <c r="E35" s="379">
        <v>2</v>
      </c>
      <c r="F35" s="379">
        <v>5875.05</v>
      </c>
      <c r="G35" s="379">
        <v>0</v>
      </c>
      <c r="H35" s="379">
        <v>1535.6</v>
      </c>
      <c r="I35" s="379">
        <v>0</v>
      </c>
      <c r="J35" s="379">
        <v>160</v>
      </c>
      <c r="K35" s="379">
        <v>878.25</v>
      </c>
      <c r="L35" s="379">
        <v>0</v>
      </c>
      <c r="M35" s="379">
        <v>0</v>
      </c>
      <c r="N35" s="379">
        <v>1908</v>
      </c>
      <c r="O35" s="379">
        <v>164</v>
      </c>
      <c r="P35" s="379">
        <v>0</v>
      </c>
      <c r="Q35" s="379">
        <v>0</v>
      </c>
      <c r="R35" s="379">
        <v>0</v>
      </c>
      <c r="S35" s="379">
        <v>0</v>
      </c>
      <c r="T35" s="379">
        <v>304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320</v>
      </c>
      <c r="AJ35" s="379">
        <v>0</v>
      </c>
      <c r="AK35" s="379">
        <v>0</v>
      </c>
      <c r="AL35" s="379">
        <v>0</v>
      </c>
      <c r="AM35" s="379">
        <v>0</v>
      </c>
      <c r="AN35" s="379">
        <v>605.20000000000005</v>
      </c>
      <c r="AO35" s="379">
        <v>0</v>
      </c>
    </row>
    <row r="36" spans="3:41" x14ac:dyDescent="0.3">
      <c r="C36" s="379">
        <v>22</v>
      </c>
      <c r="D36" s="379">
        <v>5</v>
      </c>
      <c r="E36" s="379">
        <v>3</v>
      </c>
      <c r="F36" s="379">
        <v>26.4</v>
      </c>
      <c r="G36" s="379">
        <v>0</v>
      </c>
      <c r="H36" s="379">
        <v>26.4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  <c r="AO36" s="379">
        <v>0</v>
      </c>
    </row>
    <row r="37" spans="3:41" x14ac:dyDescent="0.3">
      <c r="C37" s="379">
        <v>22</v>
      </c>
      <c r="D37" s="379">
        <v>5</v>
      </c>
      <c r="E37" s="379">
        <v>4</v>
      </c>
      <c r="F37" s="379">
        <v>468.5</v>
      </c>
      <c r="G37" s="379">
        <v>0</v>
      </c>
      <c r="H37" s="379">
        <v>248</v>
      </c>
      <c r="I37" s="379">
        <v>0</v>
      </c>
      <c r="J37" s="379">
        <v>16</v>
      </c>
      <c r="K37" s="379">
        <v>3.5</v>
      </c>
      <c r="L37" s="379">
        <v>0</v>
      </c>
      <c r="M37" s="379">
        <v>0</v>
      </c>
      <c r="N37" s="379">
        <v>178.5</v>
      </c>
      <c r="O37" s="379">
        <v>10</v>
      </c>
      <c r="P37" s="379">
        <v>0</v>
      </c>
      <c r="Q37" s="379">
        <v>0</v>
      </c>
      <c r="R37" s="379">
        <v>0</v>
      </c>
      <c r="S37" s="379">
        <v>0</v>
      </c>
      <c r="T37" s="379">
        <v>12.5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0</v>
      </c>
      <c r="AI37" s="379">
        <v>0</v>
      </c>
      <c r="AJ37" s="379">
        <v>0</v>
      </c>
      <c r="AK37" s="379">
        <v>0</v>
      </c>
      <c r="AL37" s="379">
        <v>0</v>
      </c>
      <c r="AM37" s="379">
        <v>0</v>
      </c>
      <c r="AN37" s="379">
        <v>0</v>
      </c>
      <c r="AO37" s="379">
        <v>0</v>
      </c>
    </row>
    <row r="38" spans="3:41" x14ac:dyDescent="0.3">
      <c r="C38" s="379">
        <v>22</v>
      </c>
      <c r="D38" s="379">
        <v>5</v>
      </c>
      <c r="E38" s="379">
        <v>6</v>
      </c>
      <c r="F38" s="379">
        <v>1440444</v>
      </c>
      <c r="G38" s="379">
        <v>0</v>
      </c>
      <c r="H38" s="379">
        <v>658436</v>
      </c>
      <c r="I38" s="379">
        <v>0</v>
      </c>
      <c r="J38" s="379">
        <v>51885</v>
      </c>
      <c r="K38" s="379">
        <v>179230</v>
      </c>
      <c r="L38" s="379">
        <v>0</v>
      </c>
      <c r="M38" s="379">
        <v>0</v>
      </c>
      <c r="N38" s="379">
        <v>369504</v>
      </c>
      <c r="O38" s="379">
        <v>29170</v>
      </c>
      <c r="P38" s="379">
        <v>0</v>
      </c>
      <c r="Q38" s="379">
        <v>0</v>
      </c>
      <c r="R38" s="379">
        <v>0</v>
      </c>
      <c r="S38" s="379">
        <v>0</v>
      </c>
      <c r="T38" s="379">
        <v>42332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33626</v>
      </c>
      <c r="AJ38" s="379">
        <v>0</v>
      </c>
      <c r="AK38" s="379">
        <v>0</v>
      </c>
      <c r="AL38" s="379">
        <v>0</v>
      </c>
      <c r="AM38" s="379">
        <v>0</v>
      </c>
      <c r="AN38" s="379">
        <v>76261</v>
      </c>
      <c r="AO38" s="379">
        <v>0</v>
      </c>
    </row>
    <row r="39" spans="3:41" x14ac:dyDescent="0.3">
      <c r="C39" s="379">
        <v>22</v>
      </c>
      <c r="D39" s="379">
        <v>5</v>
      </c>
      <c r="E39" s="379">
        <v>9</v>
      </c>
      <c r="F39" s="379">
        <v>3790</v>
      </c>
      <c r="G39" s="379">
        <v>0</v>
      </c>
      <c r="H39" s="379">
        <v>0</v>
      </c>
      <c r="I39" s="379">
        <v>0</v>
      </c>
      <c r="J39" s="379">
        <v>0</v>
      </c>
      <c r="K39" s="379">
        <v>0</v>
      </c>
      <c r="L39" s="379">
        <v>0</v>
      </c>
      <c r="M39" s="379">
        <v>0</v>
      </c>
      <c r="N39" s="379">
        <v>2200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1590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  <c r="AO39" s="379">
        <v>0</v>
      </c>
    </row>
    <row r="40" spans="3:41" x14ac:dyDescent="0.3">
      <c r="C40" s="379">
        <v>22</v>
      </c>
      <c r="D40" s="379">
        <v>5</v>
      </c>
      <c r="E40" s="379">
        <v>10</v>
      </c>
      <c r="F40" s="379">
        <v>1200</v>
      </c>
      <c r="G40" s="379">
        <v>0</v>
      </c>
      <c r="H40" s="379">
        <v>0</v>
      </c>
      <c r="I40" s="379">
        <v>0</v>
      </c>
      <c r="J40" s="379">
        <v>0</v>
      </c>
      <c r="K40" s="379">
        <v>1200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  <c r="AO40" s="379">
        <v>0</v>
      </c>
    </row>
    <row r="41" spans="3:41" x14ac:dyDescent="0.3">
      <c r="C41" s="379">
        <v>22</v>
      </c>
      <c r="D41" s="379">
        <v>5</v>
      </c>
      <c r="E41" s="379">
        <v>11</v>
      </c>
      <c r="F41" s="379">
        <v>4855.6950700314683</v>
      </c>
      <c r="G41" s="379">
        <v>0</v>
      </c>
      <c r="H41" s="379">
        <v>3605.6950700314678</v>
      </c>
      <c r="I41" s="379">
        <v>0</v>
      </c>
      <c r="J41" s="379">
        <v>0</v>
      </c>
      <c r="K41" s="379">
        <v>1250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  <c r="AO41" s="379">
        <v>0</v>
      </c>
    </row>
    <row r="42" spans="3:41" x14ac:dyDescent="0.3">
      <c r="C42" s="379">
        <v>22</v>
      </c>
      <c r="D42" s="379">
        <v>6</v>
      </c>
      <c r="E42" s="379">
        <v>1</v>
      </c>
      <c r="F42" s="379">
        <v>36.85</v>
      </c>
      <c r="G42" s="379">
        <v>0</v>
      </c>
      <c r="H42" s="379">
        <v>9.9499999999999993</v>
      </c>
      <c r="I42" s="379">
        <v>0</v>
      </c>
      <c r="J42" s="379">
        <v>1</v>
      </c>
      <c r="K42" s="379">
        <v>5</v>
      </c>
      <c r="L42" s="379">
        <v>0</v>
      </c>
      <c r="M42" s="379">
        <v>0</v>
      </c>
      <c r="N42" s="379">
        <v>12</v>
      </c>
      <c r="O42" s="379">
        <v>1</v>
      </c>
      <c r="P42" s="379">
        <v>0</v>
      </c>
      <c r="Q42" s="379">
        <v>0</v>
      </c>
      <c r="R42" s="379">
        <v>0</v>
      </c>
      <c r="S42" s="379">
        <v>0</v>
      </c>
      <c r="T42" s="379">
        <v>2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0</v>
      </c>
      <c r="AI42" s="379">
        <v>2</v>
      </c>
      <c r="AJ42" s="379">
        <v>0</v>
      </c>
      <c r="AK42" s="379">
        <v>0</v>
      </c>
      <c r="AL42" s="379">
        <v>0</v>
      </c>
      <c r="AM42" s="379">
        <v>0</v>
      </c>
      <c r="AN42" s="379">
        <v>3.9</v>
      </c>
      <c r="AO42" s="379">
        <v>0</v>
      </c>
    </row>
    <row r="43" spans="3:41" x14ac:dyDescent="0.3">
      <c r="C43" s="379">
        <v>22</v>
      </c>
      <c r="D43" s="379">
        <v>6</v>
      </c>
      <c r="E43" s="379">
        <v>2</v>
      </c>
      <c r="F43" s="379">
        <v>5730.55</v>
      </c>
      <c r="G43" s="379">
        <v>0</v>
      </c>
      <c r="H43" s="379">
        <v>1466</v>
      </c>
      <c r="I43" s="379">
        <v>0</v>
      </c>
      <c r="J43" s="379">
        <v>176</v>
      </c>
      <c r="K43" s="379">
        <v>833.75</v>
      </c>
      <c r="L43" s="379">
        <v>0</v>
      </c>
      <c r="M43" s="379">
        <v>0</v>
      </c>
      <c r="N43" s="379">
        <v>1832</v>
      </c>
      <c r="O43" s="379">
        <v>152</v>
      </c>
      <c r="P43" s="379">
        <v>0</v>
      </c>
      <c r="Q43" s="379">
        <v>0</v>
      </c>
      <c r="R43" s="379">
        <v>0</v>
      </c>
      <c r="S43" s="379">
        <v>0</v>
      </c>
      <c r="T43" s="379">
        <v>332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304</v>
      </c>
      <c r="AJ43" s="379">
        <v>0</v>
      </c>
      <c r="AK43" s="379">
        <v>0</v>
      </c>
      <c r="AL43" s="379">
        <v>0</v>
      </c>
      <c r="AM43" s="379">
        <v>0</v>
      </c>
      <c r="AN43" s="379">
        <v>634.79999999999995</v>
      </c>
      <c r="AO43" s="379">
        <v>0</v>
      </c>
    </row>
    <row r="44" spans="3:41" x14ac:dyDescent="0.3">
      <c r="C44" s="379">
        <v>22</v>
      </c>
      <c r="D44" s="379">
        <v>6</v>
      </c>
      <c r="E44" s="379">
        <v>3</v>
      </c>
      <c r="F44" s="379">
        <v>36</v>
      </c>
      <c r="G44" s="379">
        <v>0</v>
      </c>
      <c r="H44" s="379">
        <v>36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  <c r="AO44" s="379">
        <v>0</v>
      </c>
    </row>
    <row r="45" spans="3:41" x14ac:dyDescent="0.3">
      <c r="C45" s="379">
        <v>22</v>
      </c>
      <c r="D45" s="379">
        <v>6</v>
      </c>
      <c r="E45" s="379">
        <v>4</v>
      </c>
      <c r="F45" s="379">
        <v>495.5</v>
      </c>
      <c r="G45" s="379">
        <v>0</v>
      </c>
      <c r="H45" s="379">
        <v>236</v>
      </c>
      <c r="I45" s="379">
        <v>0</v>
      </c>
      <c r="J45" s="379">
        <v>16</v>
      </c>
      <c r="K45" s="379">
        <v>8</v>
      </c>
      <c r="L45" s="379">
        <v>0</v>
      </c>
      <c r="M45" s="379">
        <v>0</v>
      </c>
      <c r="N45" s="379">
        <v>207.5</v>
      </c>
      <c r="O45" s="379">
        <v>12.5</v>
      </c>
      <c r="P45" s="379">
        <v>0</v>
      </c>
      <c r="Q45" s="379">
        <v>0</v>
      </c>
      <c r="R45" s="379">
        <v>0</v>
      </c>
      <c r="S45" s="379">
        <v>0</v>
      </c>
      <c r="T45" s="379">
        <v>15.5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  <c r="AO45" s="379">
        <v>0</v>
      </c>
    </row>
    <row r="46" spans="3:41" x14ac:dyDescent="0.3">
      <c r="C46" s="379">
        <v>22</v>
      </c>
      <c r="D46" s="379">
        <v>6</v>
      </c>
      <c r="E46" s="379">
        <v>6</v>
      </c>
      <c r="F46" s="379">
        <v>1423014</v>
      </c>
      <c r="G46" s="379">
        <v>0</v>
      </c>
      <c r="H46" s="379">
        <v>644584</v>
      </c>
      <c r="I46" s="379">
        <v>0</v>
      </c>
      <c r="J46" s="379">
        <v>51319</v>
      </c>
      <c r="K46" s="379">
        <v>166607</v>
      </c>
      <c r="L46" s="379">
        <v>0</v>
      </c>
      <c r="M46" s="379">
        <v>0</v>
      </c>
      <c r="N46" s="379">
        <v>373812</v>
      </c>
      <c r="O46" s="379">
        <v>30151</v>
      </c>
      <c r="P46" s="379">
        <v>0</v>
      </c>
      <c r="Q46" s="379">
        <v>0</v>
      </c>
      <c r="R46" s="379">
        <v>0</v>
      </c>
      <c r="S46" s="379">
        <v>0</v>
      </c>
      <c r="T46" s="379">
        <v>42859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32825</v>
      </c>
      <c r="AJ46" s="379">
        <v>0</v>
      </c>
      <c r="AK46" s="379">
        <v>0</v>
      </c>
      <c r="AL46" s="379">
        <v>0</v>
      </c>
      <c r="AM46" s="379">
        <v>0</v>
      </c>
      <c r="AN46" s="379">
        <v>80857</v>
      </c>
      <c r="AO46" s="379">
        <v>0</v>
      </c>
    </row>
    <row r="47" spans="3:41" x14ac:dyDescent="0.3">
      <c r="C47" s="379">
        <v>22</v>
      </c>
      <c r="D47" s="379">
        <v>6</v>
      </c>
      <c r="E47" s="379">
        <v>9</v>
      </c>
      <c r="F47" s="379">
        <v>16290</v>
      </c>
      <c r="G47" s="379">
        <v>0</v>
      </c>
      <c r="H47" s="379">
        <v>8250</v>
      </c>
      <c r="I47" s="379">
        <v>0</v>
      </c>
      <c r="J47" s="379">
        <v>0</v>
      </c>
      <c r="K47" s="379">
        <v>0</v>
      </c>
      <c r="L47" s="379">
        <v>0</v>
      </c>
      <c r="M47" s="379">
        <v>0</v>
      </c>
      <c r="N47" s="379">
        <v>1350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590</v>
      </c>
      <c r="AJ47" s="379">
        <v>0</v>
      </c>
      <c r="AK47" s="379">
        <v>0</v>
      </c>
      <c r="AL47" s="379">
        <v>0</v>
      </c>
      <c r="AM47" s="379">
        <v>0</v>
      </c>
      <c r="AN47" s="379">
        <v>6100</v>
      </c>
      <c r="AO47" s="379">
        <v>0</v>
      </c>
    </row>
    <row r="48" spans="3:41" x14ac:dyDescent="0.3">
      <c r="C48" s="379">
        <v>22</v>
      </c>
      <c r="D48" s="379">
        <v>6</v>
      </c>
      <c r="E48" s="379">
        <v>10</v>
      </c>
      <c r="F48" s="379">
        <v>750</v>
      </c>
      <c r="G48" s="379">
        <v>0</v>
      </c>
      <c r="H48" s="379">
        <v>750</v>
      </c>
      <c r="I48" s="379">
        <v>0</v>
      </c>
      <c r="J48" s="379">
        <v>0</v>
      </c>
      <c r="K48" s="379">
        <v>0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0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  <c r="AO48" s="379">
        <v>0</v>
      </c>
    </row>
    <row r="49" spans="3:41" x14ac:dyDescent="0.3">
      <c r="C49" s="379">
        <v>22</v>
      </c>
      <c r="D49" s="379">
        <v>6</v>
      </c>
      <c r="E49" s="379">
        <v>11</v>
      </c>
      <c r="F49" s="379">
        <v>4855.6950700314683</v>
      </c>
      <c r="G49" s="379">
        <v>0</v>
      </c>
      <c r="H49" s="379">
        <v>3605.6950700314678</v>
      </c>
      <c r="I49" s="379">
        <v>0</v>
      </c>
      <c r="J49" s="379">
        <v>0</v>
      </c>
      <c r="K49" s="379">
        <v>1250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  <c r="AO49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1588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27270375</v>
      </c>
      <c r="C3" s="352">
        <f t="shared" ref="C3:R3" si="0">SUBTOTAL(9,C6:C1048576)</f>
        <v>3</v>
      </c>
      <c r="D3" s="352">
        <f>SUBTOTAL(9,D6:D1048576)/2</f>
        <v>27890702</v>
      </c>
      <c r="E3" s="352">
        <f t="shared" si="0"/>
        <v>3.0372328039009759</v>
      </c>
      <c r="F3" s="352">
        <f>SUBTOTAL(9,F6:F1048576)/2</f>
        <v>28698668.659999996</v>
      </c>
      <c r="G3" s="353">
        <f>IF(B3&lt;&gt;0,F3/B3,"")</f>
        <v>1.0523752849016559</v>
      </c>
      <c r="H3" s="354">
        <f t="shared" si="0"/>
        <v>27200406.850000042</v>
      </c>
      <c r="I3" s="352">
        <f t="shared" si="0"/>
        <v>1</v>
      </c>
      <c r="J3" s="352">
        <f t="shared" si="0"/>
        <v>29286615.260000005</v>
      </c>
      <c r="K3" s="352">
        <f t="shared" si="0"/>
        <v>1.0766976913803024</v>
      </c>
      <c r="L3" s="352">
        <f t="shared" si="0"/>
        <v>30106731.190000128</v>
      </c>
      <c r="M3" s="355">
        <f>IF(H3&lt;&gt;0,L3/H3,"")</f>
        <v>1.1068485613479007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335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thickBot="1" x14ac:dyDescent="0.35">
      <c r="A6" s="791" t="s">
        <v>1587</v>
      </c>
      <c r="B6" s="789">
        <v>27270375</v>
      </c>
      <c r="C6" s="790">
        <v>1</v>
      </c>
      <c r="D6" s="789">
        <v>27890702</v>
      </c>
      <c r="E6" s="790">
        <v>1.0227472852866892</v>
      </c>
      <c r="F6" s="789">
        <v>28698668.659999996</v>
      </c>
      <c r="G6" s="456">
        <v>1.0523752849016559</v>
      </c>
      <c r="H6" s="789">
        <v>27200406.850000042</v>
      </c>
      <c r="I6" s="790">
        <v>1</v>
      </c>
      <c r="J6" s="789">
        <v>29286615.260000005</v>
      </c>
      <c r="K6" s="790">
        <v>1.0766976913803024</v>
      </c>
      <c r="L6" s="789">
        <v>30106731.190000128</v>
      </c>
      <c r="M6" s="456">
        <v>1.1068485613479007</v>
      </c>
      <c r="N6" s="789"/>
      <c r="O6" s="790"/>
      <c r="P6" s="789"/>
      <c r="Q6" s="790"/>
      <c r="R6" s="789"/>
      <c r="S6" s="457"/>
    </row>
    <row r="7" spans="1:19" ht="14.4" customHeight="1" thickBot="1" x14ac:dyDescent="0.35"/>
    <row r="8" spans="1:19" ht="14.4" customHeight="1" x14ac:dyDescent="0.3">
      <c r="A8" s="750" t="s">
        <v>549</v>
      </c>
      <c r="B8" s="792">
        <v>6351495</v>
      </c>
      <c r="C8" s="736">
        <v>1</v>
      </c>
      <c r="D8" s="792">
        <v>6213147</v>
      </c>
      <c r="E8" s="736">
        <v>0.97821804157918724</v>
      </c>
      <c r="F8" s="792">
        <v>7045268.6600000001</v>
      </c>
      <c r="G8" s="741">
        <v>1.1092299781390051</v>
      </c>
      <c r="H8" s="792"/>
      <c r="I8" s="736"/>
      <c r="J8" s="792"/>
      <c r="K8" s="736"/>
      <c r="L8" s="792"/>
      <c r="M8" s="741"/>
      <c r="N8" s="792"/>
      <c r="O8" s="736"/>
      <c r="P8" s="792"/>
      <c r="Q8" s="736"/>
      <c r="R8" s="792"/>
      <c r="S8" s="235"/>
    </row>
    <row r="9" spans="1:19" ht="14.4" customHeight="1" thickBot="1" x14ac:dyDescent="0.35">
      <c r="A9" s="794" t="s">
        <v>555</v>
      </c>
      <c r="B9" s="793">
        <v>20918880</v>
      </c>
      <c r="C9" s="667">
        <v>1</v>
      </c>
      <c r="D9" s="793">
        <v>21677555</v>
      </c>
      <c r="E9" s="667">
        <v>1.0362674770350995</v>
      </c>
      <c r="F9" s="793">
        <v>21653400</v>
      </c>
      <c r="G9" s="678">
        <v>1.0351127785043941</v>
      </c>
      <c r="H9" s="793"/>
      <c r="I9" s="667"/>
      <c r="J9" s="793"/>
      <c r="K9" s="667"/>
      <c r="L9" s="793"/>
      <c r="M9" s="678"/>
      <c r="N9" s="793"/>
      <c r="O9" s="667"/>
      <c r="P9" s="793"/>
      <c r="Q9" s="667"/>
      <c r="R9" s="793"/>
      <c r="S9" s="701"/>
    </row>
    <row r="10" spans="1:19" ht="14.4" customHeight="1" x14ac:dyDescent="0.3">
      <c r="A10" s="715" t="s">
        <v>939</v>
      </c>
    </row>
    <row r="11" spans="1:19" ht="14.4" customHeight="1" x14ac:dyDescent="0.3">
      <c r="A11" s="716" t="s">
        <v>940</v>
      </c>
    </row>
    <row r="12" spans="1:19" ht="14.4" customHeight="1" x14ac:dyDescent="0.3">
      <c r="A12" s="715" t="s">
        <v>1589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1592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336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8148</v>
      </c>
      <c r="C3" s="469">
        <f t="shared" si="0"/>
        <v>8365</v>
      </c>
      <c r="D3" s="469">
        <f t="shared" si="0"/>
        <v>9776</v>
      </c>
      <c r="E3" s="354">
        <f t="shared" si="0"/>
        <v>27270375</v>
      </c>
      <c r="F3" s="352">
        <f t="shared" si="0"/>
        <v>27890702</v>
      </c>
      <c r="G3" s="470">
        <f t="shared" si="0"/>
        <v>28698668.66</v>
      </c>
    </row>
    <row r="4" spans="1:7" ht="14.4" customHeight="1" x14ac:dyDescent="0.3">
      <c r="A4" s="552" t="s">
        <v>167</v>
      </c>
      <c r="B4" s="553" t="s">
        <v>311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5"/>
      <c r="B5" s="786">
        <v>2013</v>
      </c>
      <c r="C5" s="787">
        <v>2014</v>
      </c>
      <c r="D5" s="787">
        <v>2015</v>
      </c>
      <c r="E5" s="786">
        <v>2013</v>
      </c>
      <c r="F5" s="787">
        <v>2014</v>
      </c>
      <c r="G5" s="795">
        <v>2015</v>
      </c>
    </row>
    <row r="6" spans="1:7" ht="14.4" customHeight="1" x14ac:dyDescent="0.3">
      <c r="A6" s="750" t="s">
        <v>1590</v>
      </c>
      <c r="B6" s="229">
        <v>191</v>
      </c>
      <c r="C6" s="229">
        <v>10</v>
      </c>
      <c r="D6" s="229">
        <v>985</v>
      </c>
      <c r="E6" s="792">
        <v>128952</v>
      </c>
      <c r="F6" s="792">
        <v>21488</v>
      </c>
      <c r="G6" s="796">
        <v>20791.660000000003</v>
      </c>
    </row>
    <row r="7" spans="1:7" ht="14.4" customHeight="1" x14ac:dyDescent="0.3">
      <c r="A7" s="687" t="s">
        <v>942</v>
      </c>
      <c r="B7" s="664">
        <v>968</v>
      </c>
      <c r="C7" s="664">
        <v>1060</v>
      </c>
      <c r="D7" s="664">
        <v>1219</v>
      </c>
      <c r="E7" s="797">
        <v>1786419</v>
      </c>
      <c r="F7" s="797">
        <v>1463822</v>
      </c>
      <c r="G7" s="798">
        <v>1935001</v>
      </c>
    </row>
    <row r="8" spans="1:7" ht="14.4" customHeight="1" x14ac:dyDescent="0.3">
      <c r="A8" s="687" t="s">
        <v>1591</v>
      </c>
      <c r="B8" s="664">
        <v>357</v>
      </c>
      <c r="C8" s="664">
        <v>394</v>
      </c>
      <c r="D8" s="664">
        <v>416</v>
      </c>
      <c r="E8" s="797">
        <v>5115096</v>
      </c>
      <c r="F8" s="797">
        <v>5646496</v>
      </c>
      <c r="G8" s="798">
        <v>5965440</v>
      </c>
    </row>
    <row r="9" spans="1:7" ht="14.4" customHeight="1" x14ac:dyDescent="0.3">
      <c r="A9" s="687" t="s">
        <v>943</v>
      </c>
      <c r="B9" s="664">
        <v>631</v>
      </c>
      <c r="C9" s="664">
        <v>943</v>
      </c>
      <c r="D9" s="664">
        <v>948</v>
      </c>
      <c r="E9" s="797">
        <v>995638</v>
      </c>
      <c r="F9" s="797">
        <v>1772878</v>
      </c>
      <c r="G9" s="798">
        <v>2028163</v>
      </c>
    </row>
    <row r="10" spans="1:7" ht="14.4" customHeight="1" x14ac:dyDescent="0.3">
      <c r="A10" s="687" t="s">
        <v>950</v>
      </c>
      <c r="B10" s="664">
        <v>1102</v>
      </c>
      <c r="C10" s="664">
        <v>256</v>
      </c>
      <c r="D10" s="664">
        <v>88</v>
      </c>
      <c r="E10" s="797">
        <v>1705015</v>
      </c>
      <c r="F10" s="797">
        <v>36143</v>
      </c>
      <c r="G10" s="798">
        <v>127280</v>
      </c>
    </row>
    <row r="11" spans="1:7" ht="14.4" customHeight="1" x14ac:dyDescent="0.3">
      <c r="A11" s="687" t="s">
        <v>944</v>
      </c>
      <c r="B11" s="664">
        <v>440</v>
      </c>
      <c r="C11" s="664">
        <v>467</v>
      </c>
      <c r="D11" s="664">
        <v>434</v>
      </c>
      <c r="E11" s="797">
        <v>6261438</v>
      </c>
      <c r="F11" s="797">
        <v>6672494</v>
      </c>
      <c r="G11" s="798">
        <v>6180645</v>
      </c>
    </row>
    <row r="12" spans="1:7" ht="14.4" customHeight="1" x14ac:dyDescent="0.3">
      <c r="A12" s="687" t="s">
        <v>945</v>
      </c>
      <c r="B12" s="664">
        <v>1127</v>
      </c>
      <c r="C12" s="664">
        <v>1112</v>
      </c>
      <c r="D12" s="664">
        <v>1365</v>
      </c>
      <c r="E12" s="797">
        <v>1868689</v>
      </c>
      <c r="F12" s="797">
        <v>1401699</v>
      </c>
      <c r="G12" s="798">
        <v>2057470</v>
      </c>
    </row>
    <row r="13" spans="1:7" ht="14.4" customHeight="1" x14ac:dyDescent="0.3">
      <c r="A13" s="687" t="s">
        <v>946</v>
      </c>
      <c r="B13" s="664">
        <v>1420</v>
      </c>
      <c r="C13" s="664">
        <v>1406</v>
      </c>
      <c r="D13" s="664">
        <v>1424</v>
      </c>
      <c r="E13" s="797">
        <v>1966536</v>
      </c>
      <c r="F13" s="797">
        <v>1585901</v>
      </c>
      <c r="G13" s="798">
        <v>1651554</v>
      </c>
    </row>
    <row r="14" spans="1:7" ht="14.4" customHeight="1" x14ac:dyDescent="0.3">
      <c r="A14" s="687" t="s">
        <v>947</v>
      </c>
      <c r="B14" s="664">
        <v>435</v>
      </c>
      <c r="C14" s="664">
        <v>316</v>
      </c>
      <c r="D14" s="664">
        <v>380</v>
      </c>
      <c r="E14" s="797">
        <v>1078420</v>
      </c>
      <c r="F14" s="797">
        <v>793945</v>
      </c>
      <c r="G14" s="798">
        <v>913295</v>
      </c>
    </row>
    <row r="15" spans="1:7" ht="14.4" customHeight="1" x14ac:dyDescent="0.3">
      <c r="A15" s="687" t="s">
        <v>952</v>
      </c>
      <c r="B15" s="664"/>
      <c r="C15" s="664">
        <v>276</v>
      </c>
      <c r="D15" s="664">
        <v>853</v>
      </c>
      <c r="E15" s="797"/>
      <c r="F15" s="797">
        <v>381115</v>
      </c>
      <c r="G15" s="798">
        <v>1178126</v>
      </c>
    </row>
    <row r="16" spans="1:7" ht="14.4" customHeight="1" x14ac:dyDescent="0.3">
      <c r="A16" s="687" t="s">
        <v>948</v>
      </c>
      <c r="B16" s="664">
        <v>1011</v>
      </c>
      <c r="C16" s="664">
        <v>1420</v>
      </c>
      <c r="D16" s="664">
        <v>1237</v>
      </c>
      <c r="E16" s="797">
        <v>2059264</v>
      </c>
      <c r="F16" s="797">
        <v>1998543</v>
      </c>
      <c r="G16" s="798">
        <v>1557927</v>
      </c>
    </row>
    <row r="17" spans="1:7" ht="14.4" customHeight="1" x14ac:dyDescent="0.3">
      <c r="A17" s="687" t="s">
        <v>949</v>
      </c>
      <c r="B17" s="664">
        <v>465</v>
      </c>
      <c r="C17" s="664">
        <v>395</v>
      </c>
      <c r="D17" s="664">
        <v>364</v>
      </c>
      <c r="E17" s="797">
        <v>4304874</v>
      </c>
      <c r="F17" s="797">
        <v>5393651</v>
      </c>
      <c r="G17" s="798">
        <v>5076710</v>
      </c>
    </row>
    <row r="18" spans="1:7" ht="14.4" customHeight="1" thickBot="1" x14ac:dyDescent="0.35">
      <c r="A18" s="794" t="s">
        <v>951</v>
      </c>
      <c r="B18" s="670">
        <v>1</v>
      </c>
      <c r="C18" s="670">
        <v>310</v>
      </c>
      <c r="D18" s="670">
        <v>63</v>
      </c>
      <c r="E18" s="793">
        <v>34</v>
      </c>
      <c r="F18" s="793">
        <v>722527</v>
      </c>
      <c r="G18" s="799">
        <v>6266</v>
      </c>
    </row>
    <row r="19" spans="1:7" ht="14.4" customHeight="1" x14ac:dyDescent="0.3">
      <c r="A19" s="715" t="s">
        <v>939</v>
      </c>
    </row>
    <row r="20" spans="1:7" ht="14.4" customHeight="1" x14ac:dyDescent="0.3">
      <c r="A20" s="716" t="s">
        <v>940</v>
      </c>
    </row>
    <row r="21" spans="1:7" ht="14.4" customHeight="1" x14ac:dyDescent="0.3">
      <c r="A21" s="715" t="s">
        <v>1589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1758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336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1570563.71</v>
      </c>
      <c r="F3" s="212">
        <f t="shared" si="0"/>
        <v>54470781.850000009</v>
      </c>
      <c r="G3" s="78"/>
      <c r="H3" s="78"/>
      <c r="I3" s="212">
        <f t="shared" si="0"/>
        <v>1611699.5</v>
      </c>
      <c r="J3" s="212">
        <f t="shared" si="0"/>
        <v>57177317.25999999</v>
      </c>
      <c r="K3" s="78"/>
      <c r="L3" s="78"/>
      <c r="M3" s="212">
        <f t="shared" si="0"/>
        <v>1331918.22</v>
      </c>
      <c r="N3" s="212">
        <f t="shared" si="0"/>
        <v>58805399.849999994</v>
      </c>
      <c r="O3" s="79">
        <f>IF(F3=0,0,N3/F3)</f>
        <v>1.0795769374476123</v>
      </c>
      <c r="P3" s="213">
        <f>IF(M3=0,0,N3/M3)</f>
        <v>44.150908792283055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5" t="s">
        <v>770</v>
      </c>
      <c r="B6" s="736" t="s">
        <v>1593</v>
      </c>
      <c r="C6" s="736" t="s">
        <v>1594</v>
      </c>
      <c r="D6" s="736" t="s">
        <v>868</v>
      </c>
      <c r="E6" s="229">
        <v>2.9000000000000004</v>
      </c>
      <c r="F6" s="229">
        <v>5736.2800000000007</v>
      </c>
      <c r="G6" s="736">
        <v>1</v>
      </c>
      <c r="H6" s="736">
        <v>1978.0275862068966</v>
      </c>
      <c r="I6" s="229">
        <v>72.450000000000045</v>
      </c>
      <c r="J6" s="229">
        <v>143308.33000000005</v>
      </c>
      <c r="K6" s="736">
        <v>24.982798956815223</v>
      </c>
      <c r="L6" s="736">
        <v>1978.0307798481706</v>
      </c>
      <c r="M6" s="229">
        <v>140.31000000000006</v>
      </c>
      <c r="N6" s="229">
        <v>266954.29000000027</v>
      </c>
      <c r="O6" s="741">
        <v>46.537876463492061</v>
      </c>
      <c r="P6" s="749">
        <v>1902.6034495046695</v>
      </c>
    </row>
    <row r="7" spans="1:16" ht="14.4" customHeight="1" x14ac:dyDescent="0.3">
      <c r="A7" s="660" t="s">
        <v>770</v>
      </c>
      <c r="B7" s="661" t="s">
        <v>1593</v>
      </c>
      <c r="C7" s="661" t="s">
        <v>1595</v>
      </c>
      <c r="D7" s="661" t="s">
        <v>1596</v>
      </c>
      <c r="E7" s="664"/>
      <c r="F7" s="664"/>
      <c r="G7" s="661"/>
      <c r="H7" s="661"/>
      <c r="I7" s="664">
        <v>1.4</v>
      </c>
      <c r="J7" s="664">
        <v>14472.369999999999</v>
      </c>
      <c r="K7" s="661"/>
      <c r="L7" s="661">
        <v>10337.407142857142</v>
      </c>
      <c r="M7" s="664">
        <v>0.75</v>
      </c>
      <c r="N7" s="664">
        <v>7415.9199999999992</v>
      </c>
      <c r="O7" s="677"/>
      <c r="P7" s="665">
        <v>9887.8933333333316</v>
      </c>
    </row>
    <row r="8" spans="1:16" ht="14.4" customHeight="1" x14ac:dyDescent="0.3">
      <c r="A8" s="660" t="s">
        <v>770</v>
      </c>
      <c r="B8" s="661" t="s">
        <v>1593</v>
      </c>
      <c r="C8" s="661" t="s">
        <v>1597</v>
      </c>
      <c r="D8" s="661" t="s">
        <v>883</v>
      </c>
      <c r="E8" s="664"/>
      <c r="F8" s="664"/>
      <c r="G8" s="661"/>
      <c r="H8" s="661"/>
      <c r="I8" s="664"/>
      <c r="J8" s="664"/>
      <c r="K8" s="661"/>
      <c r="L8" s="661"/>
      <c r="M8" s="664">
        <v>3.2700000000000018</v>
      </c>
      <c r="N8" s="664">
        <v>28952.590000000051</v>
      </c>
      <c r="O8" s="677"/>
      <c r="P8" s="665">
        <v>8854.0030581039864</v>
      </c>
    </row>
    <row r="9" spans="1:16" ht="14.4" customHeight="1" x14ac:dyDescent="0.3">
      <c r="A9" s="660" t="s">
        <v>770</v>
      </c>
      <c r="B9" s="661" t="s">
        <v>1593</v>
      </c>
      <c r="C9" s="661" t="s">
        <v>1598</v>
      </c>
      <c r="D9" s="661"/>
      <c r="E9" s="664">
        <v>72.950000000000159</v>
      </c>
      <c r="F9" s="664">
        <v>79202.109999999884</v>
      </c>
      <c r="G9" s="661">
        <v>1</v>
      </c>
      <c r="H9" s="661">
        <v>1085.7040438656575</v>
      </c>
      <c r="I9" s="664">
        <v>36.229999999999997</v>
      </c>
      <c r="J9" s="664">
        <v>39568.630000000026</v>
      </c>
      <c r="K9" s="661">
        <v>0.49959060434122377</v>
      </c>
      <c r="L9" s="661">
        <v>1092.150979850953</v>
      </c>
      <c r="M9" s="664"/>
      <c r="N9" s="664"/>
      <c r="O9" s="677"/>
      <c r="P9" s="665"/>
    </row>
    <row r="10" spans="1:16" ht="14.4" customHeight="1" x14ac:dyDescent="0.3">
      <c r="A10" s="660" t="s">
        <v>770</v>
      </c>
      <c r="B10" s="661" t="s">
        <v>1593</v>
      </c>
      <c r="C10" s="661" t="s">
        <v>1599</v>
      </c>
      <c r="D10" s="661" t="s">
        <v>883</v>
      </c>
      <c r="E10" s="664">
        <v>570.11000000000047</v>
      </c>
      <c r="F10" s="664">
        <v>1242104.6399999978</v>
      </c>
      <c r="G10" s="661">
        <v>1</v>
      </c>
      <c r="H10" s="661">
        <v>2178.7104944659745</v>
      </c>
      <c r="I10" s="664">
        <v>636.11000000000047</v>
      </c>
      <c r="J10" s="664">
        <v>1389443.1899999948</v>
      </c>
      <c r="K10" s="661">
        <v>1.1186200785788847</v>
      </c>
      <c r="L10" s="661">
        <v>2184.2813192686704</v>
      </c>
      <c r="M10" s="664">
        <v>559.2299999999999</v>
      </c>
      <c r="N10" s="664">
        <v>990275.62000000023</v>
      </c>
      <c r="O10" s="677">
        <v>0.79725619574209305</v>
      </c>
      <c r="P10" s="665">
        <v>1770.7841496343194</v>
      </c>
    </row>
    <row r="11" spans="1:16" ht="14.4" customHeight="1" x14ac:dyDescent="0.3">
      <c r="A11" s="660" t="s">
        <v>770</v>
      </c>
      <c r="B11" s="661" t="s">
        <v>1593</v>
      </c>
      <c r="C11" s="661" t="s">
        <v>1600</v>
      </c>
      <c r="D11" s="661" t="s">
        <v>872</v>
      </c>
      <c r="E11" s="664">
        <v>26.150000000000123</v>
      </c>
      <c r="F11" s="664">
        <v>24672.650000000132</v>
      </c>
      <c r="G11" s="661">
        <v>1</v>
      </c>
      <c r="H11" s="661">
        <v>943.50478011472342</v>
      </c>
      <c r="I11" s="664">
        <v>36.629999999999953</v>
      </c>
      <c r="J11" s="664">
        <v>34556.060000000143</v>
      </c>
      <c r="K11" s="661">
        <v>1.4005816156756554</v>
      </c>
      <c r="L11" s="661">
        <v>943.38138138138652</v>
      </c>
      <c r="M11" s="664">
        <v>36.830000000000055</v>
      </c>
      <c r="N11" s="664">
        <v>33214.569999999942</v>
      </c>
      <c r="O11" s="677">
        <v>1.3462100747183527</v>
      </c>
      <c r="P11" s="665">
        <v>901.83464566928842</v>
      </c>
    </row>
    <row r="12" spans="1:16" ht="14.4" customHeight="1" x14ac:dyDescent="0.3">
      <c r="A12" s="660" t="s">
        <v>770</v>
      </c>
      <c r="B12" s="661" t="s">
        <v>1593</v>
      </c>
      <c r="C12" s="661" t="s">
        <v>1601</v>
      </c>
      <c r="D12" s="661" t="s">
        <v>1602</v>
      </c>
      <c r="E12" s="664"/>
      <c r="F12" s="664"/>
      <c r="G12" s="661"/>
      <c r="H12" s="661"/>
      <c r="I12" s="664">
        <v>4</v>
      </c>
      <c r="J12" s="664">
        <v>49621.05</v>
      </c>
      <c r="K12" s="661"/>
      <c r="L12" s="661">
        <v>12405.262500000001</v>
      </c>
      <c r="M12" s="664"/>
      <c r="N12" s="664"/>
      <c r="O12" s="677"/>
      <c r="P12" s="665"/>
    </row>
    <row r="13" spans="1:16" ht="14.4" customHeight="1" x14ac:dyDescent="0.3">
      <c r="A13" s="660" t="s">
        <v>770</v>
      </c>
      <c r="B13" s="661" t="s">
        <v>1593</v>
      </c>
      <c r="C13" s="661" t="s">
        <v>683</v>
      </c>
      <c r="D13" s="661" t="s">
        <v>1602</v>
      </c>
      <c r="E13" s="664"/>
      <c r="F13" s="664"/>
      <c r="G13" s="661"/>
      <c r="H13" s="661"/>
      <c r="I13" s="664"/>
      <c r="J13" s="664"/>
      <c r="K13" s="661"/>
      <c r="L13" s="661"/>
      <c r="M13" s="664">
        <v>703</v>
      </c>
      <c r="N13" s="664">
        <v>496274</v>
      </c>
      <c r="O13" s="677"/>
      <c r="P13" s="665">
        <v>705.93741109530583</v>
      </c>
    </row>
    <row r="14" spans="1:16" ht="14.4" customHeight="1" x14ac:dyDescent="0.3">
      <c r="A14" s="660" t="s">
        <v>770</v>
      </c>
      <c r="B14" s="661" t="s">
        <v>1603</v>
      </c>
      <c r="C14" s="661" t="s">
        <v>1604</v>
      </c>
      <c r="D14" s="661" t="s">
        <v>1605</v>
      </c>
      <c r="E14" s="664">
        <v>600</v>
      </c>
      <c r="F14" s="664">
        <v>10434</v>
      </c>
      <c r="G14" s="661">
        <v>1</v>
      </c>
      <c r="H14" s="661">
        <v>17.39</v>
      </c>
      <c r="I14" s="664">
        <v>920</v>
      </c>
      <c r="J14" s="664">
        <v>19210</v>
      </c>
      <c r="K14" s="661">
        <v>1.8410964155645007</v>
      </c>
      <c r="L14" s="661">
        <v>20.880434782608695</v>
      </c>
      <c r="M14" s="664">
        <v>900</v>
      </c>
      <c r="N14" s="664">
        <v>18729</v>
      </c>
      <c r="O14" s="677">
        <v>1.7949971247843588</v>
      </c>
      <c r="P14" s="665">
        <v>20.81</v>
      </c>
    </row>
    <row r="15" spans="1:16" ht="14.4" customHeight="1" x14ac:dyDescent="0.3">
      <c r="A15" s="660" t="s">
        <v>770</v>
      </c>
      <c r="B15" s="661" t="s">
        <v>1603</v>
      </c>
      <c r="C15" s="661" t="s">
        <v>1606</v>
      </c>
      <c r="D15" s="661" t="s">
        <v>1607</v>
      </c>
      <c r="E15" s="664">
        <v>8360</v>
      </c>
      <c r="F15" s="664">
        <v>15929.999999999996</v>
      </c>
      <c r="G15" s="661">
        <v>1</v>
      </c>
      <c r="H15" s="661">
        <v>1.9055023923444971</v>
      </c>
      <c r="I15" s="664">
        <v>10900</v>
      </c>
      <c r="J15" s="664">
        <v>21800</v>
      </c>
      <c r="K15" s="661">
        <v>1.3684871311989959</v>
      </c>
      <c r="L15" s="661">
        <v>2</v>
      </c>
      <c r="M15" s="664">
        <v>8250</v>
      </c>
      <c r="N15" s="664">
        <v>20689.599999999999</v>
      </c>
      <c r="O15" s="677">
        <v>1.2987821720025112</v>
      </c>
      <c r="P15" s="665">
        <v>2.5078303030303029</v>
      </c>
    </row>
    <row r="16" spans="1:16" ht="14.4" customHeight="1" x14ac:dyDescent="0.3">
      <c r="A16" s="660" t="s">
        <v>770</v>
      </c>
      <c r="B16" s="661" t="s">
        <v>1603</v>
      </c>
      <c r="C16" s="661" t="s">
        <v>1608</v>
      </c>
      <c r="D16" s="661" t="s">
        <v>1609</v>
      </c>
      <c r="E16" s="664">
        <v>14615</v>
      </c>
      <c r="F16" s="664">
        <v>69569.3</v>
      </c>
      <c r="G16" s="661">
        <v>1</v>
      </c>
      <c r="H16" s="661">
        <v>4.7601300034211427</v>
      </c>
      <c r="I16" s="664">
        <v>18880</v>
      </c>
      <c r="J16" s="664">
        <v>96288</v>
      </c>
      <c r="K16" s="661">
        <v>1.3840587730507565</v>
      </c>
      <c r="L16" s="661">
        <v>5.0999999999999996</v>
      </c>
      <c r="M16" s="664">
        <v>15455</v>
      </c>
      <c r="N16" s="664">
        <v>94266.400000000081</v>
      </c>
      <c r="O16" s="677">
        <v>1.3549999784387665</v>
      </c>
      <c r="P16" s="665">
        <v>6.0994111937884234</v>
      </c>
    </row>
    <row r="17" spans="1:16" ht="14.4" customHeight="1" x14ac:dyDescent="0.3">
      <c r="A17" s="660" t="s">
        <v>770</v>
      </c>
      <c r="B17" s="661" t="s">
        <v>1603</v>
      </c>
      <c r="C17" s="661" t="s">
        <v>1610</v>
      </c>
      <c r="D17" s="661" t="s">
        <v>1611</v>
      </c>
      <c r="E17" s="664"/>
      <c r="F17" s="664"/>
      <c r="G17" s="661"/>
      <c r="H17" s="661"/>
      <c r="I17" s="664"/>
      <c r="J17" s="664"/>
      <c r="K17" s="661"/>
      <c r="L17" s="661"/>
      <c r="M17" s="664">
        <v>1</v>
      </c>
      <c r="N17" s="664">
        <v>7.74</v>
      </c>
      <c r="O17" s="677"/>
      <c r="P17" s="665">
        <v>7.74</v>
      </c>
    </row>
    <row r="18" spans="1:16" ht="14.4" customHeight="1" x14ac:dyDescent="0.3">
      <c r="A18" s="660" t="s">
        <v>770</v>
      </c>
      <c r="B18" s="661" t="s">
        <v>1603</v>
      </c>
      <c r="C18" s="661" t="s">
        <v>1612</v>
      </c>
      <c r="D18" s="661" t="s">
        <v>1613</v>
      </c>
      <c r="E18" s="664"/>
      <c r="F18" s="664"/>
      <c r="G18" s="661"/>
      <c r="H18" s="661"/>
      <c r="I18" s="664">
        <v>480</v>
      </c>
      <c r="J18" s="664">
        <v>3513.6</v>
      </c>
      <c r="K18" s="661"/>
      <c r="L18" s="661">
        <v>7.3199999999999994</v>
      </c>
      <c r="M18" s="664"/>
      <c r="N18" s="664"/>
      <c r="O18" s="677"/>
      <c r="P18" s="665"/>
    </row>
    <row r="19" spans="1:16" ht="14.4" customHeight="1" x14ac:dyDescent="0.3">
      <c r="A19" s="660" t="s">
        <v>770</v>
      </c>
      <c r="B19" s="661" t="s">
        <v>1603</v>
      </c>
      <c r="C19" s="661" t="s">
        <v>1614</v>
      </c>
      <c r="D19" s="661" t="s">
        <v>1615</v>
      </c>
      <c r="E19" s="664">
        <v>2200</v>
      </c>
      <c r="F19" s="664">
        <v>12528</v>
      </c>
      <c r="G19" s="661">
        <v>1</v>
      </c>
      <c r="H19" s="661">
        <v>5.6945454545454544</v>
      </c>
      <c r="I19" s="664">
        <v>1440</v>
      </c>
      <c r="J19" s="664">
        <v>8611.2000000000007</v>
      </c>
      <c r="K19" s="661">
        <v>0.68735632183908046</v>
      </c>
      <c r="L19" s="661">
        <v>5.98</v>
      </c>
      <c r="M19" s="664"/>
      <c r="N19" s="664"/>
      <c r="O19" s="677"/>
      <c r="P19" s="665"/>
    </row>
    <row r="20" spans="1:16" ht="14.4" customHeight="1" x14ac:dyDescent="0.3">
      <c r="A20" s="660" t="s">
        <v>770</v>
      </c>
      <c r="B20" s="661" t="s">
        <v>1603</v>
      </c>
      <c r="C20" s="661" t="s">
        <v>1616</v>
      </c>
      <c r="D20" s="661" t="s">
        <v>1617</v>
      </c>
      <c r="E20" s="664">
        <v>306840</v>
      </c>
      <c r="F20" s="664">
        <v>1701869.4</v>
      </c>
      <c r="G20" s="661">
        <v>1</v>
      </c>
      <c r="H20" s="661">
        <v>5.546439186546734</v>
      </c>
      <c r="I20" s="664">
        <v>393154</v>
      </c>
      <c r="J20" s="664">
        <v>2006914.7000000002</v>
      </c>
      <c r="K20" s="661">
        <v>1.1792413095858003</v>
      </c>
      <c r="L20" s="661">
        <v>5.1046528841115704</v>
      </c>
      <c r="M20" s="664">
        <v>265702</v>
      </c>
      <c r="N20" s="664">
        <v>1798776.5199999998</v>
      </c>
      <c r="O20" s="677">
        <v>1.0569415726024569</v>
      </c>
      <c r="P20" s="665">
        <v>6.7699020707409048</v>
      </c>
    </row>
    <row r="21" spans="1:16" ht="14.4" customHeight="1" x14ac:dyDescent="0.3">
      <c r="A21" s="660" t="s">
        <v>770</v>
      </c>
      <c r="B21" s="661" t="s">
        <v>1603</v>
      </c>
      <c r="C21" s="661" t="s">
        <v>1618</v>
      </c>
      <c r="D21" s="661" t="s">
        <v>1619</v>
      </c>
      <c r="E21" s="664">
        <v>5865</v>
      </c>
      <c r="F21" s="664">
        <v>45623.100000000013</v>
      </c>
      <c r="G21" s="661">
        <v>1</v>
      </c>
      <c r="H21" s="661">
        <v>7.7788746803069078</v>
      </c>
      <c r="I21" s="664">
        <v>5265</v>
      </c>
      <c r="J21" s="664">
        <v>43278.30000000001</v>
      </c>
      <c r="K21" s="661">
        <v>0.94860498300203178</v>
      </c>
      <c r="L21" s="661">
        <v>8.2200000000000024</v>
      </c>
      <c r="M21" s="664">
        <v>2096.1999999999998</v>
      </c>
      <c r="N21" s="664">
        <v>20412.73</v>
      </c>
      <c r="O21" s="677">
        <v>0.44742093369367697</v>
      </c>
      <c r="P21" s="665">
        <v>9.7379687052762147</v>
      </c>
    </row>
    <row r="22" spans="1:16" ht="14.4" customHeight="1" x14ac:dyDescent="0.3">
      <c r="A22" s="660" t="s">
        <v>770</v>
      </c>
      <c r="B22" s="661" t="s">
        <v>1603</v>
      </c>
      <c r="C22" s="661" t="s">
        <v>1620</v>
      </c>
      <c r="D22" s="661" t="s">
        <v>1621</v>
      </c>
      <c r="E22" s="664">
        <v>2500</v>
      </c>
      <c r="F22" s="664">
        <v>19432.2</v>
      </c>
      <c r="G22" s="661">
        <v>1</v>
      </c>
      <c r="H22" s="661">
        <v>7.7728800000000007</v>
      </c>
      <c r="I22" s="664">
        <v>3309</v>
      </c>
      <c r="J22" s="664">
        <v>26108.01</v>
      </c>
      <c r="K22" s="661">
        <v>1.3435437058078858</v>
      </c>
      <c r="L22" s="661">
        <v>7.89</v>
      </c>
      <c r="M22" s="664">
        <v>2305</v>
      </c>
      <c r="N22" s="664">
        <v>18555.25</v>
      </c>
      <c r="O22" s="677">
        <v>0.95487129609617027</v>
      </c>
      <c r="P22" s="665">
        <v>8.0500000000000007</v>
      </c>
    </row>
    <row r="23" spans="1:16" ht="14.4" customHeight="1" x14ac:dyDescent="0.3">
      <c r="A23" s="660" t="s">
        <v>770</v>
      </c>
      <c r="B23" s="661" t="s">
        <v>1603</v>
      </c>
      <c r="C23" s="661" t="s">
        <v>1622</v>
      </c>
      <c r="D23" s="661" t="s">
        <v>1623</v>
      </c>
      <c r="E23" s="664">
        <v>5152</v>
      </c>
      <c r="F23" s="664">
        <v>46508.960000000014</v>
      </c>
      <c r="G23" s="661">
        <v>1</v>
      </c>
      <c r="H23" s="661">
        <v>9.0273602484472075</v>
      </c>
      <c r="I23" s="664">
        <v>7602</v>
      </c>
      <c r="J23" s="664">
        <v>71610.840000000026</v>
      </c>
      <c r="K23" s="661">
        <v>1.5397213784182662</v>
      </c>
      <c r="L23" s="661">
        <v>9.4200000000000035</v>
      </c>
      <c r="M23" s="664">
        <v>5324.5999999999995</v>
      </c>
      <c r="N23" s="664">
        <v>61301.92000000002</v>
      </c>
      <c r="O23" s="677">
        <v>1.3180668843164844</v>
      </c>
      <c r="P23" s="665">
        <v>11.512962476054545</v>
      </c>
    </row>
    <row r="24" spans="1:16" ht="14.4" customHeight="1" x14ac:dyDescent="0.3">
      <c r="A24" s="660" t="s">
        <v>770</v>
      </c>
      <c r="B24" s="661" t="s">
        <v>1603</v>
      </c>
      <c r="C24" s="661" t="s">
        <v>1624</v>
      </c>
      <c r="D24" s="661" t="s">
        <v>1625</v>
      </c>
      <c r="E24" s="664">
        <v>3200</v>
      </c>
      <c r="F24" s="664">
        <v>53632</v>
      </c>
      <c r="G24" s="661">
        <v>1</v>
      </c>
      <c r="H24" s="661">
        <v>16.760000000000002</v>
      </c>
      <c r="I24" s="664"/>
      <c r="J24" s="664"/>
      <c r="K24" s="661"/>
      <c r="L24" s="661"/>
      <c r="M24" s="664">
        <v>1950</v>
      </c>
      <c r="N24" s="664">
        <v>36679.5</v>
      </c>
      <c r="O24" s="677">
        <v>0.68391072494033411</v>
      </c>
      <c r="P24" s="665">
        <v>18.809999999999999</v>
      </c>
    </row>
    <row r="25" spans="1:16" ht="14.4" customHeight="1" x14ac:dyDescent="0.3">
      <c r="A25" s="660" t="s">
        <v>770</v>
      </c>
      <c r="B25" s="661" t="s">
        <v>1603</v>
      </c>
      <c r="C25" s="661" t="s">
        <v>1626</v>
      </c>
      <c r="D25" s="661" t="s">
        <v>1627</v>
      </c>
      <c r="E25" s="664">
        <v>75</v>
      </c>
      <c r="F25" s="664">
        <v>2559</v>
      </c>
      <c r="G25" s="661">
        <v>1</v>
      </c>
      <c r="H25" s="661">
        <v>34.119999999999997</v>
      </c>
      <c r="I25" s="664">
        <v>74.38000000000001</v>
      </c>
      <c r="J25" s="664">
        <v>2847.37</v>
      </c>
      <c r="K25" s="661">
        <v>1.1126885502149277</v>
      </c>
      <c r="L25" s="661">
        <v>38.281392847539657</v>
      </c>
      <c r="M25" s="664">
        <v>74.58</v>
      </c>
      <c r="N25" s="664">
        <v>2713.31</v>
      </c>
      <c r="O25" s="677">
        <v>1.0603008987885894</v>
      </c>
      <c r="P25" s="665">
        <v>36.381201394475731</v>
      </c>
    </row>
    <row r="26" spans="1:16" ht="14.4" customHeight="1" x14ac:dyDescent="0.3">
      <c r="A26" s="660" t="s">
        <v>770</v>
      </c>
      <c r="B26" s="661" t="s">
        <v>1603</v>
      </c>
      <c r="C26" s="661" t="s">
        <v>1628</v>
      </c>
      <c r="D26" s="661" t="s">
        <v>1629</v>
      </c>
      <c r="E26" s="664">
        <v>12900</v>
      </c>
      <c r="F26" s="664">
        <v>84433</v>
      </c>
      <c r="G26" s="661">
        <v>1</v>
      </c>
      <c r="H26" s="661">
        <v>6.5451937984496125</v>
      </c>
      <c r="I26" s="664">
        <v>4000</v>
      </c>
      <c r="J26" s="664">
        <v>25920</v>
      </c>
      <c r="K26" s="661">
        <v>0.30698897350561982</v>
      </c>
      <c r="L26" s="661">
        <v>6.48</v>
      </c>
      <c r="M26" s="664">
        <v>1000</v>
      </c>
      <c r="N26" s="664">
        <v>6620</v>
      </c>
      <c r="O26" s="677">
        <v>7.8405362832068032E-2</v>
      </c>
      <c r="P26" s="665">
        <v>6.62</v>
      </c>
    </row>
    <row r="27" spans="1:16" ht="14.4" customHeight="1" x14ac:dyDescent="0.3">
      <c r="A27" s="660" t="s">
        <v>770</v>
      </c>
      <c r="B27" s="661" t="s">
        <v>1603</v>
      </c>
      <c r="C27" s="661" t="s">
        <v>1630</v>
      </c>
      <c r="D27" s="661" t="s">
        <v>1631</v>
      </c>
      <c r="E27" s="664">
        <v>16302</v>
      </c>
      <c r="F27" s="664">
        <v>279028.7</v>
      </c>
      <c r="G27" s="661">
        <v>1</v>
      </c>
      <c r="H27" s="661">
        <v>17.116225003067107</v>
      </c>
      <c r="I27" s="664">
        <v>23112</v>
      </c>
      <c r="J27" s="664">
        <v>441901.44000000006</v>
      </c>
      <c r="K27" s="661">
        <v>1.5837132165974326</v>
      </c>
      <c r="L27" s="661">
        <v>19.12</v>
      </c>
      <c r="M27" s="664">
        <v>20933</v>
      </c>
      <c r="N27" s="664">
        <v>537115.11999999988</v>
      </c>
      <c r="O27" s="677">
        <v>1.9249457851468321</v>
      </c>
      <c r="P27" s="665">
        <v>25.658774184302292</v>
      </c>
    </row>
    <row r="28" spans="1:16" ht="14.4" customHeight="1" x14ac:dyDescent="0.3">
      <c r="A28" s="660" t="s">
        <v>770</v>
      </c>
      <c r="B28" s="661" t="s">
        <v>1603</v>
      </c>
      <c r="C28" s="661" t="s">
        <v>1632</v>
      </c>
      <c r="D28" s="661" t="s">
        <v>1633</v>
      </c>
      <c r="E28" s="664">
        <v>13.600000000000001</v>
      </c>
      <c r="F28" s="664">
        <v>15921.330000000002</v>
      </c>
      <c r="G28" s="661">
        <v>1</v>
      </c>
      <c r="H28" s="661">
        <v>1170.6860294117648</v>
      </c>
      <c r="I28" s="664">
        <v>21.3</v>
      </c>
      <c r="J28" s="664">
        <v>32665.31</v>
      </c>
      <c r="K28" s="661">
        <v>2.0516696783497359</v>
      </c>
      <c r="L28" s="661">
        <v>1533.5826291079811</v>
      </c>
      <c r="M28" s="664">
        <v>2.4500000000000006</v>
      </c>
      <c r="N28" s="664">
        <v>7281.47</v>
      </c>
      <c r="O28" s="677">
        <v>0.45734056137269935</v>
      </c>
      <c r="P28" s="665">
        <v>2972.0285714285706</v>
      </c>
    </row>
    <row r="29" spans="1:16" ht="14.4" customHeight="1" x14ac:dyDescent="0.3">
      <c r="A29" s="660" t="s">
        <v>770</v>
      </c>
      <c r="B29" s="661" t="s">
        <v>1603</v>
      </c>
      <c r="C29" s="661" t="s">
        <v>1634</v>
      </c>
      <c r="D29" s="661" t="s">
        <v>1635</v>
      </c>
      <c r="E29" s="664"/>
      <c r="F29" s="664"/>
      <c r="G29" s="661"/>
      <c r="H29" s="661"/>
      <c r="I29" s="664"/>
      <c r="J29" s="664"/>
      <c r="K29" s="661"/>
      <c r="L29" s="661"/>
      <c r="M29" s="664">
        <v>0</v>
      </c>
      <c r="N29" s="664">
        <v>21540.75</v>
      </c>
      <c r="O29" s="677"/>
      <c r="P29" s="665"/>
    </row>
    <row r="30" spans="1:16" ht="14.4" customHeight="1" x14ac:dyDescent="0.3">
      <c r="A30" s="660" t="s">
        <v>770</v>
      </c>
      <c r="B30" s="661" t="s">
        <v>1603</v>
      </c>
      <c r="C30" s="661" t="s">
        <v>1636</v>
      </c>
      <c r="D30" s="661" t="s">
        <v>1637</v>
      </c>
      <c r="E30" s="664">
        <v>74</v>
      </c>
      <c r="F30" s="664">
        <v>168922.26999999996</v>
      </c>
      <c r="G30" s="661">
        <v>1</v>
      </c>
      <c r="H30" s="661">
        <v>2282.7333783783779</v>
      </c>
      <c r="I30" s="664">
        <v>84</v>
      </c>
      <c r="J30" s="664">
        <v>184340.37</v>
      </c>
      <c r="K30" s="661">
        <v>1.0912733412829465</v>
      </c>
      <c r="L30" s="661">
        <v>2194.5282142857141</v>
      </c>
      <c r="M30" s="664">
        <v>60</v>
      </c>
      <c r="N30" s="664">
        <v>150912.86999999994</v>
      </c>
      <c r="O30" s="677">
        <v>0.89338646704191205</v>
      </c>
      <c r="P30" s="665">
        <v>2515.2144999999991</v>
      </c>
    </row>
    <row r="31" spans="1:16" ht="14.4" customHeight="1" x14ac:dyDescent="0.3">
      <c r="A31" s="660" t="s">
        <v>770</v>
      </c>
      <c r="B31" s="661" t="s">
        <v>1603</v>
      </c>
      <c r="C31" s="661" t="s">
        <v>1638</v>
      </c>
      <c r="D31" s="661" t="s">
        <v>1639</v>
      </c>
      <c r="E31" s="664">
        <v>385</v>
      </c>
      <c r="F31" s="664">
        <v>74616.850000000006</v>
      </c>
      <c r="G31" s="661">
        <v>1</v>
      </c>
      <c r="H31" s="661">
        <v>193.81</v>
      </c>
      <c r="I31" s="664">
        <v>230</v>
      </c>
      <c r="J31" s="664">
        <v>50788.6</v>
      </c>
      <c r="K31" s="661">
        <v>0.68065859118952343</v>
      </c>
      <c r="L31" s="661">
        <v>220.82</v>
      </c>
      <c r="M31" s="664">
        <v>387</v>
      </c>
      <c r="N31" s="664">
        <v>155903.86000000002</v>
      </c>
      <c r="O31" s="677">
        <v>2.0893921413192866</v>
      </c>
      <c r="P31" s="665">
        <v>402.85235142118864</v>
      </c>
    </row>
    <row r="32" spans="1:16" ht="14.4" customHeight="1" x14ac:dyDescent="0.3">
      <c r="A32" s="660" t="s">
        <v>770</v>
      </c>
      <c r="B32" s="661" t="s">
        <v>1603</v>
      </c>
      <c r="C32" s="661" t="s">
        <v>1640</v>
      </c>
      <c r="D32" s="661" t="s">
        <v>1641</v>
      </c>
      <c r="E32" s="664">
        <v>554256</v>
      </c>
      <c r="F32" s="664">
        <v>1717455.0199999996</v>
      </c>
      <c r="G32" s="661">
        <v>1</v>
      </c>
      <c r="H32" s="661">
        <v>3.0986674388730111</v>
      </c>
      <c r="I32" s="664">
        <v>481320</v>
      </c>
      <c r="J32" s="664">
        <v>1569103.2000000002</v>
      </c>
      <c r="K32" s="661">
        <v>0.91362113227279784</v>
      </c>
      <c r="L32" s="661">
        <v>3.2600000000000002</v>
      </c>
      <c r="M32" s="664">
        <v>468561</v>
      </c>
      <c r="N32" s="664">
        <v>1837465.7399999998</v>
      </c>
      <c r="O32" s="677">
        <v>1.0698770672899487</v>
      </c>
      <c r="P32" s="665">
        <v>3.9215080640514248</v>
      </c>
    </row>
    <row r="33" spans="1:16" ht="14.4" customHeight="1" x14ac:dyDescent="0.3">
      <c r="A33" s="660" t="s">
        <v>770</v>
      </c>
      <c r="B33" s="661" t="s">
        <v>1603</v>
      </c>
      <c r="C33" s="661" t="s">
        <v>1642</v>
      </c>
      <c r="D33" s="661" t="s">
        <v>1643</v>
      </c>
      <c r="E33" s="664">
        <v>3080</v>
      </c>
      <c r="F33" s="664">
        <v>721991.6</v>
      </c>
      <c r="G33" s="661">
        <v>1</v>
      </c>
      <c r="H33" s="661">
        <v>234.41285714285715</v>
      </c>
      <c r="I33" s="664">
        <v>440</v>
      </c>
      <c r="J33" s="664">
        <v>107056.4</v>
      </c>
      <c r="K33" s="661">
        <v>0.14827928745985411</v>
      </c>
      <c r="L33" s="661">
        <v>243.30999999999997</v>
      </c>
      <c r="M33" s="664"/>
      <c r="N33" s="664"/>
      <c r="O33" s="677"/>
      <c r="P33" s="665"/>
    </row>
    <row r="34" spans="1:16" ht="14.4" customHeight="1" x14ac:dyDescent="0.3">
      <c r="A34" s="660" t="s">
        <v>770</v>
      </c>
      <c r="B34" s="661" t="s">
        <v>1603</v>
      </c>
      <c r="C34" s="661" t="s">
        <v>1644</v>
      </c>
      <c r="D34" s="661" t="s">
        <v>1645</v>
      </c>
      <c r="E34" s="664"/>
      <c r="F34" s="664"/>
      <c r="G34" s="661"/>
      <c r="H34" s="661"/>
      <c r="I34" s="664"/>
      <c r="J34" s="664"/>
      <c r="K34" s="661"/>
      <c r="L34" s="661"/>
      <c r="M34" s="664">
        <v>2900</v>
      </c>
      <c r="N34" s="664">
        <v>36627</v>
      </c>
      <c r="O34" s="677"/>
      <c r="P34" s="665">
        <v>12.63</v>
      </c>
    </row>
    <row r="35" spans="1:16" ht="14.4" customHeight="1" x14ac:dyDescent="0.3">
      <c r="A35" s="660" t="s">
        <v>770</v>
      </c>
      <c r="B35" s="661" t="s">
        <v>1603</v>
      </c>
      <c r="C35" s="661" t="s">
        <v>1646</v>
      </c>
      <c r="D35" s="661" t="s">
        <v>1647</v>
      </c>
      <c r="E35" s="664">
        <v>619405</v>
      </c>
      <c r="F35" s="664">
        <v>20538118.500000007</v>
      </c>
      <c r="G35" s="661">
        <v>1</v>
      </c>
      <c r="H35" s="661">
        <v>33.157818390229345</v>
      </c>
      <c r="I35" s="664">
        <v>635250</v>
      </c>
      <c r="J35" s="664">
        <v>21153825.000000004</v>
      </c>
      <c r="K35" s="661">
        <v>1.0299787198131123</v>
      </c>
      <c r="L35" s="661">
        <v>33.300000000000004</v>
      </c>
      <c r="M35" s="664">
        <v>511151</v>
      </c>
      <c r="N35" s="664">
        <v>21128150.649999995</v>
      </c>
      <c r="O35" s="677">
        <v>1.0287286369488999</v>
      </c>
      <c r="P35" s="665">
        <v>41.334460169304165</v>
      </c>
    </row>
    <row r="36" spans="1:16" ht="14.4" customHeight="1" x14ac:dyDescent="0.3">
      <c r="A36" s="660" t="s">
        <v>770</v>
      </c>
      <c r="B36" s="661" t="s">
        <v>1603</v>
      </c>
      <c r="C36" s="661" t="s">
        <v>1648</v>
      </c>
      <c r="D36" s="661" t="s">
        <v>1649</v>
      </c>
      <c r="E36" s="664">
        <v>700</v>
      </c>
      <c r="F36" s="664">
        <v>4242</v>
      </c>
      <c r="G36" s="661">
        <v>1</v>
      </c>
      <c r="H36" s="661">
        <v>6.06</v>
      </c>
      <c r="I36" s="664">
        <v>300</v>
      </c>
      <c r="J36" s="664">
        <v>1884</v>
      </c>
      <c r="K36" s="661">
        <v>0.44413012729844414</v>
      </c>
      <c r="L36" s="661">
        <v>6.28</v>
      </c>
      <c r="M36" s="664"/>
      <c r="N36" s="664"/>
      <c r="O36" s="677"/>
      <c r="P36" s="665"/>
    </row>
    <row r="37" spans="1:16" ht="14.4" customHeight="1" x14ac:dyDescent="0.3">
      <c r="A37" s="660" t="s">
        <v>770</v>
      </c>
      <c r="B37" s="661" t="s">
        <v>1603</v>
      </c>
      <c r="C37" s="661" t="s">
        <v>1650</v>
      </c>
      <c r="D37" s="661" t="s">
        <v>1651</v>
      </c>
      <c r="E37" s="664">
        <v>1201</v>
      </c>
      <c r="F37" s="664">
        <v>189000.64</v>
      </c>
      <c r="G37" s="661">
        <v>1</v>
      </c>
      <c r="H37" s="661">
        <v>157.36939217318903</v>
      </c>
      <c r="I37" s="664">
        <v>1622</v>
      </c>
      <c r="J37" s="664">
        <v>257281.64000000004</v>
      </c>
      <c r="K37" s="661">
        <v>1.3612739089137478</v>
      </c>
      <c r="L37" s="661">
        <v>158.62000000000003</v>
      </c>
      <c r="M37" s="664">
        <v>2092</v>
      </c>
      <c r="N37" s="664">
        <v>498046.88000000006</v>
      </c>
      <c r="O37" s="677">
        <v>2.6351597539563887</v>
      </c>
      <c r="P37" s="665">
        <v>238.07212237093694</v>
      </c>
    </row>
    <row r="38" spans="1:16" ht="14.4" customHeight="1" x14ac:dyDescent="0.3">
      <c r="A38" s="660" t="s">
        <v>770</v>
      </c>
      <c r="B38" s="661" t="s">
        <v>1603</v>
      </c>
      <c r="C38" s="661" t="s">
        <v>1652</v>
      </c>
      <c r="D38" s="661" t="s">
        <v>1653</v>
      </c>
      <c r="E38" s="664">
        <v>4020</v>
      </c>
      <c r="F38" s="664">
        <v>76875.3</v>
      </c>
      <c r="G38" s="661">
        <v>1</v>
      </c>
      <c r="H38" s="661">
        <v>19.12320895522388</v>
      </c>
      <c r="I38" s="664">
        <v>4895</v>
      </c>
      <c r="J38" s="664">
        <v>94669.3</v>
      </c>
      <c r="K38" s="661">
        <v>1.2314657633856387</v>
      </c>
      <c r="L38" s="661">
        <v>19.34</v>
      </c>
      <c r="M38" s="664">
        <v>3080</v>
      </c>
      <c r="N38" s="664">
        <v>73209.799999999988</v>
      </c>
      <c r="O38" s="677">
        <v>0.9523188852596346</v>
      </c>
      <c r="P38" s="665">
        <v>23.769415584415579</v>
      </c>
    </row>
    <row r="39" spans="1:16" ht="14.4" customHeight="1" x14ac:dyDescent="0.3">
      <c r="A39" s="660" t="s">
        <v>770</v>
      </c>
      <c r="B39" s="661" t="s">
        <v>1603</v>
      </c>
      <c r="C39" s="661" t="s">
        <v>683</v>
      </c>
      <c r="D39" s="661"/>
      <c r="E39" s="664"/>
      <c r="F39" s="664"/>
      <c r="G39" s="661"/>
      <c r="H39" s="661"/>
      <c r="I39" s="664">
        <v>3501</v>
      </c>
      <c r="J39" s="664">
        <v>52500</v>
      </c>
      <c r="K39" s="661"/>
      <c r="L39" s="661">
        <v>14.995715509854328</v>
      </c>
      <c r="M39" s="664">
        <v>2805</v>
      </c>
      <c r="N39" s="664">
        <v>108656.02</v>
      </c>
      <c r="O39" s="677"/>
      <c r="P39" s="665">
        <v>38.736549019607843</v>
      </c>
    </row>
    <row r="40" spans="1:16" ht="14.4" customHeight="1" x14ac:dyDescent="0.3">
      <c r="A40" s="660" t="s">
        <v>770</v>
      </c>
      <c r="B40" s="661" t="s">
        <v>1603</v>
      </c>
      <c r="C40" s="661" t="s">
        <v>1654</v>
      </c>
      <c r="D40" s="661" t="s">
        <v>1655</v>
      </c>
      <c r="E40" s="664"/>
      <c r="F40" s="664"/>
      <c r="G40" s="661"/>
      <c r="H40" s="661"/>
      <c r="I40" s="664"/>
      <c r="J40" s="664"/>
      <c r="K40" s="661"/>
      <c r="L40" s="661"/>
      <c r="M40" s="664">
        <v>500</v>
      </c>
      <c r="N40" s="664">
        <v>2845</v>
      </c>
      <c r="O40" s="677"/>
      <c r="P40" s="665">
        <v>5.69</v>
      </c>
    </row>
    <row r="41" spans="1:16" ht="14.4" customHeight="1" x14ac:dyDescent="0.3">
      <c r="A41" s="660" t="s">
        <v>770</v>
      </c>
      <c r="B41" s="661" t="s">
        <v>1603</v>
      </c>
      <c r="C41" s="661" t="s">
        <v>1656</v>
      </c>
      <c r="D41" s="661" t="s">
        <v>1657</v>
      </c>
      <c r="E41" s="664"/>
      <c r="F41" s="664"/>
      <c r="G41" s="661"/>
      <c r="H41" s="661"/>
      <c r="I41" s="664">
        <v>15</v>
      </c>
      <c r="J41" s="664">
        <v>859.19999999999982</v>
      </c>
      <c r="K41" s="661"/>
      <c r="L41" s="661">
        <v>57.279999999999987</v>
      </c>
      <c r="M41" s="664">
        <v>21</v>
      </c>
      <c r="N41" s="664">
        <v>1733.4599999999998</v>
      </c>
      <c r="O41" s="677"/>
      <c r="P41" s="665">
        <v>82.545714285714283</v>
      </c>
    </row>
    <row r="42" spans="1:16" ht="14.4" customHeight="1" x14ac:dyDescent="0.3">
      <c r="A42" s="660" t="s">
        <v>770</v>
      </c>
      <c r="B42" s="661" t="s">
        <v>1603</v>
      </c>
      <c r="C42" s="661" t="s">
        <v>1658</v>
      </c>
      <c r="D42" s="661" t="s">
        <v>1659</v>
      </c>
      <c r="E42" s="664"/>
      <c r="F42" s="664"/>
      <c r="G42" s="661"/>
      <c r="H42" s="661"/>
      <c r="I42" s="664">
        <v>4514</v>
      </c>
      <c r="J42" s="664">
        <v>265513.48</v>
      </c>
      <c r="K42" s="661"/>
      <c r="L42" s="661">
        <v>58.819999999999993</v>
      </c>
      <c r="M42" s="664">
        <v>3682</v>
      </c>
      <c r="N42" s="664">
        <v>292220.82</v>
      </c>
      <c r="O42" s="677"/>
      <c r="P42" s="665">
        <v>79.364698533405758</v>
      </c>
    </row>
    <row r="43" spans="1:16" ht="14.4" customHeight="1" x14ac:dyDescent="0.3">
      <c r="A43" s="660" t="s">
        <v>770</v>
      </c>
      <c r="B43" s="661" t="s">
        <v>1603</v>
      </c>
      <c r="C43" s="661" t="s">
        <v>1660</v>
      </c>
      <c r="D43" s="661" t="s">
        <v>1661</v>
      </c>
      <c r="E43" s="664"/>
      <c r="F43" s="664"/>
      <c r="G43" s="661"/>
      <c r="H43" s="661"/>
      <c r="I43" s="664">
        <v>1</v>
      </c>
      <c r="J43" s="664">
        <v>53.91</v>
      </c>
      <c r="K43" s="661"/>
      <c r="L43" s="661">
        <v>53.91</v>
      </c>
      <c r="M43" s="664">
        <v>1</v>
      </c>
      <c r="N43" s="664">
        <v>51.56</v>
      </c>
      <c r="O43" s="677"/>
      <c r="P43" s="665">
        <v>51.56</v>
      </c>
    </row>
    <row r="44" spans="1:16" ht="14.4" customHeight="1" x14ac:dyDescent="0.3">
      <c r="A44" s="660" t="s">
        <v>770</v>
      </c>
      <c r="B44" s="661" t="s">
        <v>1603</v>
      </c>
      <c r="C44" s="661" t="s">
        <v>1662</v>
      </c>
      <c r="D44" s="661"/>
      <c r="E44" s="664"/>
      <c r="F44" s="664"/>
      <c r="G44" s="661"/>
      <c r="H44" s="661"/>
      <c r="I44" s="664"/>
      <c r="J44" s="664"/>
      <c r="K44" s="661"/>
      <c r="L44" s="661"/>
      <c r="M44" s="664">
        <v>5</v>
      </c>
      <c r="N44" s="664">
        <v>62024.030000000006</v>
      </c>
      <c r="O44" s="677"/>
      <c r="P44" s="665">
        <v>12404.806</v>
      </c>
    </row>
    <row r="45" spans="1:16" ht="14.4" customHeight="1" x14ac:dyDescent="0.3">
      <c r="A45" s="660" t="s">
        <v>770</v>
      </c>
      <c r="B45" s="661" t="s">
        <v>1663</v>
      </c>
      <c r="C45" s="661" t="s">
        <v>1664</v>
      </c>
      <c r="D45" s="661" t="s">
        <v>1665</v>
      </c>
      <c r="E45" s="664"/>
      <c r="F45" s="664"/>
      <c r="G45" s="661"/>
      <c r="H45" s="661"/>
      <c r="I45" s="664">
        <v>1218</v>
      </c>
      <c r="J45" s="664">
        <v>1077101.7599999935</v>
      </c>
      <c r="K45" s="661"/>
      <c r="L45" s="661">
        <v>884.31999999999471</v>
      </c>
      <c r="M45" s="664">
        <v>1460</v>
      </c>
      <c r="N45" s="664">
        <v>1291107.1999999983</v>
      </c>
      <c r="O45" s="677"/>
      <c r="P45" s="665">
        <v>884.3199999999988</v>
      </c>
    </row>
    <row r="46" spans="1:16" ht="14.4" customHeight="1" x14ac:dyDescent="0.3">
      <c r="A46" s="660" t="s">
        <v>770</v>
      </c>
      <c r="B46" s="661" t="s">
        <v>1666</v>
      </c>
      <c r="C46" s="661" t="s">
        <v>1667</v>
      </c>
      <c r="D46" s="661" t="s">
        <v>1668</v>
      </c>
      <c r="E46" s="664">
        <v>207</v>
      </c>
      <c r="F46" s="664">
        <v>7038</v>
      </c>
      <c r="G46" s="661">
        <v>1</v>
      </c>
      <c r="H46" s="661">
        <v>34</v>
      </c>
      <c r="I46" s="664">
        <v>209</v>
      </c>
      <c r="J46" s="664">
        <v>7201</v>
      </c>
      <c r="K46" s="661">
        <v>1.0231599886331344</v>
      </c>
      <c r="L46" s="661">
        <v>34.454545454545453</v>
      </c>
      <c r="M46" s="664">
        <v>187</v>
      </c>
      <c r="N46" s="664">
        <v>6545</v>
      </c>
      <c r="O46" s="677">
        <v>0.92995169082125606</v>
      </c>
      <c r="P46" s="665">
        <v>35</v>
      </c>
    </row>
    <row r="47" spans="1:16" ht="14.4" customHeight="1" x14ac:dyDescent="0.3">
      <c r="A47" s="660" t="s">
        <v>770</v>
      </c>
      <c r="B47" s="661" t="s">
        <v>1666</v>
      </c>
      <c r="C47" s="661" t="s">
        <v>1669</v>
      </c>
      <c r="D47" s="661" t="s">
        <v>1670</v>
      </c>
      <c r="E47" s="664">
        <v>81</v>
      </c>
      <c r="F47" s="664">
        <v>34020</v>
      </c>
      <c r="G47" s="661">
        <v>1</v>
      </c>
      <c r="H47" s="661">
        <v>420</v>
      </c>
      <c r="I47" s="664">
        <v>104</v>
      </c>
      <c r="J47" s="664">
        <v>43839</v>
      </c>
      <c r="K47" s="661">
        <v>1.2886243386243386</v>
      </c>
      <c r="L47" s="661">
        <v>421.52884615384613</v>
      </c>
      <c r="M47" s="664">
        <v>104</v>
      </c>
      <c r="N47" s="664">
        <v>44096</v>
      </c>
      <c r="O47" s="677">
        <v>1.2961787184009406</v>
      </c>
      <c r="P47" s="665">
        <v>424</v>
      </c>
    </row>
    <row r="48" spans="1:16" ht="14.4" customHeight="1" x14ac:dyDescent="0.3">
      <c r="A48" s="660" t="s">
        <v>770</v>
      </c>
      <c r="B48" s="661" t="s">
        <v>1666</v>
      </c>
      <c r="C48" s="661" t="s">
        <v>1671</v>
      </c>
      <c r="D48" s="661" t="s">
        <v>1672</v>
      </c>
      <c r="E48" s="664">
        <v>851</v>
      </c>
      <c r="F48" s="664">
        <v>138713</v>
      </c>
      <c r="G48" s="661">
        <v>1</v>
      </c>
      <c r="H48" s="661">
        <v>163</v>
      </c>
      <c r="I48" s="664">
        <v>918</v>
      </c>
      <c r="J48" s="664">
        <v>150070</v>
      </c>
      <c r="K48" s="661">
        <v>1.0818740853416766</v>
      </c>
      <c r="L48" s="661">
        <v>163.47494553376907</v>
      </c>
      <c r="M48" s="664">
        <v>961</v>
      </c>
      <c r="N48" s="664">
        <v>158565</v>
      </c>
      <c r="O48" s="677">
        <v>1.1431156416485837</v>
      </c>
      <c r="P48" s="665">
        <v>165</v>
      </c>
    </row>
    <row r="49" spans="1:16" ht="14.4" customHeight="1" x14ac:dyDescent="0.3">
      <c r="A49" s="660" t="s">
        <v>770</v>
      </c>
      <c r="B49" s="661" t="s">
        <v>1666</v>
      </c>
      <c r="C49" s="661" t="s">
        <v>1673</v>
      </c>
      <c r="D49" s="661" t="s">
        <v>1674</v>
      </c>
      <c r="E49" s="664"/>
      <c r="F49" s="664"/>
      <c r="G49" s="661"/>
      <c r="H49" s="661"/>
      <c r="I49" s="664"/>
      <c r="J49" s="664"/>
      <c r="K49" s="661"/>
      <c r="L49" s="661"/>
      <c r="M49" s="664">
        <v>1</v>
      </c>
      <c r="N49" s="664">
        <v>328</v>
      </c>
      <c r="O49" s="677"/>
      <c r="P49" s="665">
        <v>328</v>
      </c>
    </row>
    <row r="50" spans="1:16" ht="14.4" customHeight="1" x14ac:dyDescent="0.3">
      <c r="A50" s="660" t="s">
        <v>770</v>
      </c>
      <c r="B50" s="661" t="s">
        <v>1666</v>
      </c>
      <c r="C50" s="661" t="s">
        <v>1675</v>
      </c>
      <c r="D50" s="661" t="s">
        <v>1676</v>
      </c>
      <c r="E50" s="664">
        <v>3</v>
      </c>
      <c r="F50" s="664">
        <v>903</v>
      </c>
      <c r="G50" s="661">
        <v>1</v>
      </c>
      <c r="H50" s="661">
        <v>301</v>
      </c>
      <c r="I50" s="664">
        <v>7</v>
      </c>
      <c r="J50" s="664">
        <v>2109</v>
      </c>
      <c r="K50" s="661">
        <v>2.3355481727574752</v>
      </c>
      <c r="L50" s="661">
        <v>301.28571428571428</v>
      </c>
      <c r="M50" s="664">
        <v>6</v>
      </c>
      <c r="N50" s="664">
        <v>1812</v>
      </c>
      <c r="O50" s="677">
        <v>2.0066445182724251</v>
      </c>
      <c r="P50" s="665">
        <v>302</v>
      </c>
    </row>
    <row r="51" spans="1:16" ht="14.4" customHeight="1" x14ac:dyDescent="0.3">
      <c r="A51" s="660" t="s">
        <v>770</v>
      </c>
      <c r="B51" s="661" t="s">
        <v>1666</v>
      </c>
      <c r="C51" s="661" t="s">
        <v>1677</v>
      </c>
      <c r="D51" s="661" t="s">
        <v>1678</v>
      </c>
      <c r="E51" s="664">
        <v>1</v>
      </c>
      <c r="F51" s="664">
        <v>1376</v>
      </c>
      <c r="G51" s="661">
        <v>1</v>
      </c>
      <c r="H51" s="661">
        <v>1376</v>
      </c>
      <c r="I51" s="664">
        <v>2</v>
      </c>
      <c r="J51" s="664">
        <v>2756</v>
      </c>
      <c r="K51" s="661">
        <v>2.0029069767441858</v>
      </c>
      <c r="L51" s="661">
        <v>1378</v>
      </c>
      <c r="M51" s="664">
        <v>1</v>
      </c>
      <c r="N51" s="664">
        <v>1382</v>
      </c>
      <c r="O51" s="677">
        <v>1.004360465116279</v>
      </c>
      <c r="P51" s="665">
        <v>1382</v>
      </c>
    </row>
    <row r="52" spans="1:16" ht="14.4" customHeight="1" x14ac:dyDescent="0.3">
      <c r="A52" s="660" t="s">
        <v>770</v>
      </c>
      <c r="B52" s="661" t="s">
        <v>1666</v>
      </c>
      <c r="C52" s="661" t="s">
        <v>955</v>
      </c>
      <c r="D52" s="661" t="s">
        <v>1679</v>
      </c>
      <c r="E52" s="664">
        <v>13</v>
      </c>
      <c r="F52" s="664">
        <v>21632</v>
      </c>
      <c r="G52" s="661">
        <v>1</v>
      </c>
      <c r="H52" s="661">
        <v>1664</v>
      </c>
      <c r="I52" s="664">
        <v>4</v>
      </c>
      <c r="J52" s="664">
        <v>6668</v>
      </c>
      <c r="K52" s="661">
        <v>0.30824704142011833</v>
      </c>
      <c r="L52" s="661">
        <v>1667</v>
      </c>
      <c r="M52" s="664">
        <v>1</v>
      </c>
      <c r="N52" s="664">
        <v>1672</v>
      </c>
      <c r="O52" s="677">
        <v>7.729289940828403E-2</v>
      </c>
      <c r="P52" s="665">
        <v>1672</v>
      </c>
    </row>
    <row r="53" spans="1:16" ht="14.4" customHeight="1" x14ac:dyDescent="0.3">
      <c r="A53" s="660" t="s">
        <v>770</v>
      </c>
      <c r="B53" s="661" t="s">
        <v>1666</v>
      </c>
      <c r="C53" s="661" t="s">
        <v>1680</v>
      </c>
      <c r="D53" s="661" t="s">
        <v>1681</v>
      </c>
      <c r="E53" s="664">
        <v>1</v>
      </c>
      <c r="F53" s="664">
        <v>901</v>
      </c>
      <c r="G53" s="661">
        <v>1</v>
      </c>
      <c r="H53" s="661">
        <v>901</v>
      </c>
      <c r="I53" s="664"/>
      <c r="J53" s="664"/>
      <c r="K53" s="661"/>
      <c r="L53" s="661"/>
      <c r="M53" s="664"/>
      <c r="N53" s="664"/>
      <c r="O53" s="677"/>
      <c r="P53" s="665"/>
    </row>
    <row r="54" spans="1:16" ht="14.4" customHeight="1" x14ac:dyDescent="0.3">
      <c r="A54" s="660" t="s">
        <v>770</v>
      </c>
      <c r="B54" s="661" t="s">
        <v>1666</v>
      </c>
      <c r="C54" s="661" t="s">
        <v>1682</v>
      </c>
      <c r="D54" s="661" t="s">
        <v>1683</v>
      </c>
      <c r="E54" s="664">
        <v>40</v>
      </c>
      <c r="F54" s="664">
        <v>78600</v>
      </c>
      <c r="G54" s="661">
        <v>1</v>
      </c>
      <c r="H54" s="661">
        <v>1965</v>
      </c>
      <c r="I54" s="664">
        <v>47</v>
      </c>
      <c r="J54" s="664">
        <v>92488</v>
      </c>
      <c r="K54" s="661">
        <v>1.1766921119592875</v>
      </c>
      <c r="L54" s="661">
        <v>1967.8297872340424</v>
      </c>
      <c r="M54" s="664">
        <v>35</v>
      </c>
      <c r="N54" s="664">
        <v>69125</v>
      </c>
      <c r="O54" s="677">
        <v>0.87945292620865145</v>
      </c>
      <c r="P54" s="665">
        <v>1975</v>
      </c>
    </row>
    <row r="55" spans="1:16" ht="14.4" customHeight="1" x14ac:dyDescent="0.3">
      <c r="A55" s="660" t="s">
        <v>770</v>
      </c>
      <c r="B55" s="661" t="s">
        <v>1666</v>
      </c>
      <c r="C55" s="661" t="s">
        <v>1684</v>
      </c>
      <c r="D55" s="661" t="s">
        <v>1685</v>
      </c>
      <c r="E55" s="664"/>
      <c r="F55" s="664"/>
      <c r="G55" s="661"/>
      <c r="H55" s="661"/>
      <c r="I55" s="664">
        <v>1</v>
      </c>
      <c r="J55" s="664">
        <v>3003</v>
      </c>
      <c r="K55" s="661"/>
      <c r="L55" s="661">
        <v>3003</v>
      </c>
      <c r="M55" s="664">
        <v>2</v>
      </c>
      <c r="N55" s="664">
        <v>6018</v>
      </c>
      <c r="O55" s="677"/>
      <c r="P55" s="665">
        <v>3009</v>
      </c>
    </row>
    <row r="56" spans="1:16" ht="14.4" customHeight="1" x14ac:dyDescent="0.3">
      <c r="A56" s="660" t="s">
        <v>770</v>
      </c>
      <c r="B56" s="661" t="s">
        <v>1666</v>
      </c>
      <c r="C56" s="661" t="s">
        <v>1686</v>
      </c>
      <c r="D56" s="661" t="s">
        <v>1687</v>
      </c>
      <c r="E56" s="664">
        <v>1</v>
      </c>
      <c r="F56" s="664">
        <v>639</v>
      </c>
      <c r="G56" s="661">
        <v>1</v>
      </c>
      <c r="H56" s="661">
        <v>639</v>
      </c>
      <c r="I56" s="664"/>
      <c r="J56" s="664"/>
      <c r="K56" s="661"/>
      <c r="L56" s="661"/>
      <c r="M56" s="664">
        <v>3</v>
      </c>
      <c r="N56" s="664">
        <v>1929</v>
      </c>
      <c r="O56" s="677">
        <v>3.0187793427230045</v>
      </c>
      <c r="P56" s="665">
        <v>643</v>
      </c>
    </row>
    <row r="57" spans="1:16" ht="14.4" customHeight="1" x14ac:dyDescent="0.3">
      <c r="A57" s="660" t="s">
        <v>770</v>
      </c>
      <c r="B57" s="661" t="s">
        <v>1666</v>
      </c>
      <c r="C57" s="661" t="s">
        <v>1688</v>
      </c>
      <c r="D57" s="661" t="s">
        <v>1689</v>
      </c>
      <c r="E57" s="664"/>
      <c r="F57" s="664"/>
      <c r="G57" s="661"/>
      <c r="H57" s="661"/>
      <c r="I57" s="664">
        <v>5</v>
      </c>
      <c r="J57" s="664">
        <v>6544</v>
      </c>
      <c r="K57" s="661"/>
      <c r="L57" s="661">
        <v>1308.8</v>
      </c>
      <c r="M57" s="664">
        <v>1</v>
      </c>
      <c r="N57" s="664">
        <v>1316</v>
      </c>
      <c r="O57" s="677"/>
      <c r="P57" s="665">
        <v>1316</v>
      </c>
    </row>
    <row r="58" spans="1:16" ht="14.4" customHeight="1" x14ac:dyDescent="0.3">
      <c r="A58" s="660" t="s">
        <v>770</v>
      </c>
      <c r="B58" s="661" t="s">
        <v>1666</v>
      </c>
      <c r="C58" s="661" t="s">
        <v>1690</v>
      </c>
      <c r="D58" s="661" t="s">
        <v>1691</v>
      </c>
      <c r="E58" s="664">
        <v>52</v>
      </c>
      <c r="F58" s="664">
        <v>71916</v>
      </c>
      <c r="G58" s="661">
        <v>1</v>
      </c>
      <c r="H58" s="661">
        <v>1383</v>
      </c>
      <c r="I58" s="664">
        <v>33</v>
      </c>
      <c r="J58" s="664">
        <v>45717</v>
      </c>
      <c r="K58" s="661">
        <v>0.63569998331386612</v>
      </c>
      <c r="L58" s="661">
        <v>1385.3636363636363</v>
      </c>
      <c r="M58" s="664">
        <v>40</v>
      </c>
      <c r="N58" s="664">
        <v>55640</v>
      </c>
      <c r="O58" s="677">
        <v>0.77368040491684742</v>
      </c>
      <c r="P58" s="665">
        <v>1391</v>
      </c>
    </row>
    <row r="59" spans="1:16" ht="14.4" customHeight="1" x14ac:dyDescent="0.3">
      <c r="A59" s="660" t="s">
        <v>770</v>
      </c>
      <c r="B59" s="661" t="s">
        <v>1666</v>
      </c>
      <c r="C59" s="661" t="s">
        <v>1692</v>
      </c>
      <c r="D59" s="661" t="s">
        <v>1693</v>
      </c>
      <c r="E59" s="664">
        <v>84</v>
      </c>
      <c r="F59" s="664">
        <v>154560</v>
      </c>
      <c r="G59" s="661">
        <v>1</v>
      </c>
      <c r="H59" s="661">
        <v>1840</v>
      </c>
      <c r="I59" s="664">
        <v>95</v>
      </c>
      <c r="J59" s="664">
        <v>175058</v>
      </c>
      <c r="K59" s="661">
        <v>1.1326216356107661</v>
      </c>
      <c r="L59" s="661">
        <v>1842.7157894736843</v>
      </c>
      <c r="M59" s="664">
        <v>93</v>
      </c>
      <c r="N59" s="664">
        <v>171957</v>
      </c>
      <c r="O59" s="677">
        <v>1.1125582298136647</v>
      </c>
      <c r="P59" s="665">
        <v>1849</v>
      </c>
    </row>
    <row r="60" spans="1:16" ht="14.4" customHeight="1" x14ac:dyDescent="0.3">
      <c r="A60" s="660" t="s">
        <v>770</v>
      </c>
      <c r="B60" s="661" t="s">
        <v>1666</v>
      </c>
      <c r="C60" s="661" t="s">
        <v>1694</v>
      </c>
      <c r="D60" s="661" t="s">
        <v>1695</v>
      </c>
      <c r="E60" s="664"/>
      <c r="F60" s="664"/>
      <c r="G60" s="661"/>
      <c r="H60" s="661"/>
      <c r="I60" s="664"/>
      <c r="J60" s="664"/>
      <c r="K60" s="661"/>
      <c r="L60" s="661"/>
      <c r="M60" s="664">
        <v>1</v>
      </c>
      <c r="N60" s="664">
        <v>1208</v>
      </c>
      <c r="O60" s="677"/>
      <c r="P60" s="665">
        <v>1208</v>
      </c>
    </row>
    <row r="61" spans="1:16" ht="14.4" customHeight="1" x14ac:dyDescent="0.3">
      <c r="A61" s="660" t="s">
        <v>770</v>
      </c>
      <c r="B61" s="661" t="s">
        <v>1666</v>
      </c>
      <c r="C61" s="661" t="s">
        <v>1696</v>
      </c>
      <c r="D61" s="661" t="s">
        <v>1697</v>
      </c>
      <c r="E61" s="664">
        <v>33</v>
      </c>
      <c r="F61" s="664">
        <v>38577</v>
      </c>
      <c r="G61" s="661">
        <v>1</v>
      </c>
      <c r="H61" s="661">
        <v>1169</v>
      </c>
      <c r="I61" s="664">
        <v>39</v>
      </c>
      <c r="J61" s="664">
        <v>45711</v>
      </c>
      <c r="K61" s="661">
        <v>1.1849288436114784</v>
      </c>
      <c r="L61" s="661">
        <v>1172.0769230769231</v>
      </c>
      <c r="M61" s="664">
        <v>32</v>
      </c>
      <c r="N61" s="664">
        <v>37664</v>
      </c>
      <c r="O61" s="677">
        <v>0.97633304818933564</v>
      </c>
      <c r="P61" s="665">
        <v>1177</v>
      </c>
    </row>
    <row r="62" spans="1:16" ht="14.4" customHeight="1" x14ac:dyDescent="0.3">
      <c r="A62" s="660" t="s">
        <v>770</v>
      </c>
      <c r="B62" s="661" t="s">
        <v>1666</v>
      </c>
      <c r="C62" s="661" t="s">
        <v>1698</v>
      </c>
      <c r="D62" s="661" t="s">
        <v>1699</v>
      </c>
      <c r="E62" s="664">
        <v>4</v>
      </c>
      <c r="F62" s="664">
        <v>6212</v>
      </c>
      <c r="G62" s="661">
        <v>1</v>
      </c>
      <c r="H62" s="661">
        <v>1553</v>
      </c>
      <c r="I62" s="664">
        <v>2</v>
      </c>
      <c r="J62" s="664">
        <v>3118</v>
      </c>
      <c r="K62" s="661">
        <v>0.50193174500965876</v>
      </c>
      <c r="L62" s="661">
        <v>1559</v>
      </c>
      <c r="M62" s="664"/>
      <c r="N62" s="664"/>
      <c r="O62" s="677"/>
      <c r="P62" s="665"/>
    </row>
    <row r="63" spans="1:16" ht="14.4" customHeight="1" x14ac:dyDescent="0.3">
      <c r="A63" s="660" t="s">
        <v>770</v>
      </c>
      <c r="B63" s="661" t="s">
        <v>1666</v>
      </c>
      <c r="C63" s="661" t="s">
        <v>1700</v>
      </c>
      <c r="D63" s="661" t="s">
        <v>1701</v>
      </c>
      <c r="E63" s="664">
        <v>74</v>
      </c>
      <c r="F63" s="664">
        <v>48396</v>
      </c>
      <c r="G63" s="661">
        <v>1</v>
      </c>
      <c r="H63" s="661">
        <v>654</v>
      </c>
      <c r="I63" s="664">
        <v>84</v>
      </c>
      <c r="J63" s="664">
        <v>55053</v>
      </c>
      <c r="K63" s="661">
        <v>1.137552690304984</v>
      </c>
      <c r="L63" s="661">
        <v>655.39285714285711</v>
      </c>
      <c r="M63" s="664">
        <v>69</v>
      </c>
      <c r="N63" s="664">
        <v>45402</v>
      </c>
      <c r="O63" s="677">
        <v>0.9381353830895115</v>
      </c>
      <c r="P63" s="665">
        <v>658</v>
      </c>
    </row>
    <row r="64" spans="1:16" ht="14.4" customHeight="1" x14ac:dyDescent="0.3">
      <c r="A64" s="660" t="s">
        <v>770</v>
      </c>
      <c r="B64" s="661" t="s">
        <v>1666</v>
      </c>
      <c r="C64" s="661" t="s">
        <v>1702</v>
      </c>
      <c r="D64" s="661" t="s">
        <v>1703</v>
      </c>
      <c r="E64" s="664">
        <v>41</v>
      </c>
      <c r="F64" s="664">
        <v>28085</v>
      </c>
      <c r="G64" s="661">
        <v>1</v>
      </c>
      <c r="H64" s="661">
        <v>685</v>
      </c>
      <c r="I64" s="664">
        <v>42</v>
      </c>
      <c r="J64" s="664">
        <v>28821</v>
      </c>
      <c r="K64" s="661">
        <v>1.0262061598718177</v>
      </c>
      <c r="L64" s="661">
        <v>686.21428571428567</v>
      </c>
      <c r="M64" s="664">
        <v>31</v>
      </c>
      <c r="N64" s="664">
        <v>21359</v>
      </c>
      <c r="O64" s="677">
        <v>0.76051272921488344</v>
      </c>
      <c r="P64" s="665">
        <v>689</v>
      </c>
    </row>
    <row r="65" spans="1:16" ht="14.4" customHeight="1" x14ac:dyDescent="0.3">
      <c r="A65" s="660" t="s">
        <v>770</v>
      </c>
      <c r="B65" s="661" t="s">
        <v>1666</v>
      </c>
      <c r="C65" s="661" t="s">
        <v>1704</v>
      </c>
      <c r="D65" s="661" t="s">
        <v>1705</v>
      </c>
      <c r="E65" s="664">
        <v>4</v>
      </c>
      <c r="F65" s="664">
        <v>10108</v>
      </c>
      <c r="G65" s="661">
        <v>1</v>
      </c>
      <c r="H65" s="661">
        <v>2527</v>
      </c>
      <c r="I65" s="664"/>
      <c r="J65" s="664"/>
      <c r="K65" s="661"/>
      <c r="L65" s="661"/>
      <c r="M65" s="664">
        <v>3</v>
      </c>
      <c r="N65" s="664">
        <v>7629</v>
      </c>
      <c r="O65" s="677">
        <v>0.7547487138899881</v>
      </c>
      <c r="P65" s="665">
        <v>2543</v>
      </c>
    </row>
    <row r="66" spans="1:16" ht="14.4" customHeight="1" x14ac:dyDescent="0.3">
      <c r="A66" s="660" t="s">
        <v>770</v>
      </c>
      <c r="B66" s="661" t="s">
        <v>1666</v>
      </c>
      <c r="C66" s="661" t="s">
        <v>1706</v>
      </c>
      <c r="D66" s="661" t="s">
        <v>1707</v>
      </c>
      <c r="E66" s="664">
        <v>2312</v>
      </c>
      <c r="F66" s="664">
        <v>4055248</v>
      </c>
      <c r="G66" s="661">
        <v>1</v>
      </c>
      <c r="H66" s="661">
        <v>1754</v>
      </c>
      <c r="I66" s="664">
        <v>2286</v>
      </c>
      <c r="J66" s="664">
        <v>3906488</v>
      </c>
      <c r="K66" s="661">
        <v>0.96331667015186251</v>
      </c>
      <c r="L66" s="661">
        <v>1708.8748906386702</v>
      </c>
      <c r="M66" s="664">
        <v>2567</v>
      </c>
      <c r="N66" s="664">
        <v>4523054</v>
      </c>
      <c r="O66" s="677">
        <v>1.1153581729156885</v>
      </c>
      <c r="P66" s="665">
        <v>1762</v>
      </c>
    </row>
    <row r="67" spans="1:16" ht="14.4" customHeight="1" x14ac:dyDescent="0.3">
      <c r="A67" s="660" t="s">
        <v>770</v>
      </c>
      <c r="B67" s="661" t="s">
        <v>1666</v>
      </c>
      <c r="C67" s="661" t="s">
        <v>1708</v>
      </c>
      <c r="D67" s="661" t="s">
        <v>1709</v>
      </c>
      <c r="E67" s="664">
        <v>584</v>
      </c>
      <c r="F67" s="664">
        <v>239440</v>
      </c>
      <c r="G67" s="661">
        <v>1</v>
      </c>
      <c r="H67" s="661">
        <v>410</v>
      </c>
      <c r="I67" s="664">
        <v>761</v>
      </c>
      <c r="J67" s="664">
        <v>287266</v>
      </c>
      <c r="K67" s="661">
        <v>1.199741062479118</v>
      </c>
      <c r="L67" s="661">
        <v>377.48488830486201</v>
      </c>
      <c r="M67" s="664">
        <v>798</v>
      </c>
      <c r="N67" s="664">
        <v>329574</v>
      </c>
      <c r="O67" s="677">
        <v>1.3764366855997328</v>
      </c>
      <c r="P67" s="665">
        <v>413</v>
      </c>
    </row>
    <row r="68" spans="1:16" ht="14.4" customHeight="1" x14ac:dyDescent="0.3">
      <c r="A68" s="660" t="s">
        <v>770</v>
      </c>
      <c r="B68" s="661" t="s">
        <v>1666</v>
      </c>
      <c r="C68" s="661" t="s">
        <v>1710</v>
      </c>
      <c r="D68" s="661" t="s">
        <v>1711</v>
      </c>
      <c r="E68" s="664"/>
      <c r="F68" s="664"/>
      <c r="G68" s="661"/>
      <c r="H68" s="661"/>
      <c r="I68" s="664">
        <v>2</v>
      </c>
      <c r="J68" s="664">
        <v>6874</v>
      </c>
      <c r="K68" s="661"/>
      <c r="L68" s="661">
        <v>3437</v>
      </c>
      <c r="M68" s="664">
        <v>4</v>
      </c>
      <c r="N68" s="664">
        <v>13820</v>
      </c>
      <c r="O68" s="677"/>
      <c r="P68" s="665">
        <v>3455</v>
      </c>
    </row>
    <row r="69" spans="1:16" ht="14.4" customHeight="1" x14ac:dyDescent="0.3">
      <c r="A69" s="660" t="s">
        <v>770</v>
      </c>
      <c r="B69" s="661" t="s">
        <v>1666</v>
      </c>
      <c r="C69" s="661" t="s">
        <v>1712</v>
      </c>
      <c r="D69" s="661" t="s">
        <v>1713</v>
      </c>
      <c r="E69" s="664"/>
      <c r="F69" s="664"/>
      <c r="G69" s="661"/>
      <c r="H69" s="661"/>
      <c r="I69" s="664">
        <v>1</v>
      </c>
      <c r="J69" s="664">
        <v>8491</v>
      </c>
      <c r="K69" s="661"/>
      <c r="L69" s="661">
        <v>8491</v>
      </c>
      <c r="M69" s="664"/>
      <c r="N69" s="664"/>
      <c r="O69" s="677"/>
      <c r="P69" s="665"/>
    </row>
    <row r="70" spans="1:16" ht="14.4" customHeight="1" x14ac:dyDescent="0.3">
      <c r="A70" s="660" t="s">
        <v>770</v>
      </c>
      <c r="B70" s="661" t="s">
        <v>1666</v>
      </c>
      <c r="C70" s="661" t="s">
        <v>1714</v>
      </c>
      <c r="D70" s="661" t="s">
        <v>1715</v>
      </c>
      <c r="E70" s="664">
        <v>1460</v>
      </c>
      <c r="F70" s="664">
        <v>20918880</v>
      </c>
      <c r="G70" s="661">
        <v>1</v>
      </c>
      <c r="H70" s="661">
        <v>14328</v>
      </c>
      <c r="I70" s="664">
        <v>1512</v>
      </c>
      <c r="J70" s="664">
        <v>21669064</v>
      </c>
      <c r="K70" s="661">
        <v>1.0358615757631384</v>
      </c>
      <c r="L70" s="661">
        <v>14331.391534391534</v>
      </c>
      <c r="M70" s="664">
        <v>1510</v>
      </c>
      <c r="N70" s="664">
        <v>21653400</v>
      </c>
      <c r="O70" s="677">
        <v>1.0351127785043941</v>
      </c>
      <c r="P70" s="665">
        <v>14340</v>
      </c>
    </row>
    <row r="71" spans="1:16" ht="14.4" customHeight="1" x14ac:dyDescent="0.3">
      <c r="A71" s="660" t="s">
        <v>770</v>
      </c>
      <c r="B71" s="661" t="s">
        <v>1666</v>
      </c>
      <c r="C71" s="661" t="s">
        <v>1716</v>
      </c>
      <c r="D71" s="661" t="s">
        <v>1717</v>
      </c>
      <c r="E71" s="664">
        <v>3</v>
      </c>
      <c r="F71" s="664">
        <v>0</v>
      </c>
      <c r="G71" s="661"/>
      <c r="H71" s="661">
        <v>0</v>
      </c>
      <c r="I71" s="664">
        <v>4</v>
      </c>
      <c r="J71" s="664">
        <v>0</v>
      </c>
      <c r="K71" s="661"/>
      <c r="L71" s="661">
        <v>0</v>
      </c>
      <c r="M71" s="664"/>
      <c r="N71" s="664"/>
      <c r="O71" s="677"/>
      <c r="P71" s="665"/>
    </row>
    <row r="72" spans="1:16" ht="14.4" customHeight="1" x14ac:dyDescent="0.3">
      <c r="A72" s="660" t="s">
        <v>770</v>
      </c>
      <c r="B72" s="661" t="s">
        <v>1666</v>
      </c>
      <c r="C72" s="661" t="s">
        <v>1718</v>
      </c>
      <c r="D72" s="661" t="s">
        <v>1719</v>
      </c>
      <c r="E72" s="664"/>
      <c r="F72" s="664"/>
      <c r="G72" s="661"/>
      <c r="H72" s="661"/>
      <c r="I72" s="664"/>
      <c r="J72" s="664"/>
      <c r="K72" s="661"/>
      <c r="L72" s="661"/>
      <c r="M72" s="664">
        <v>3</v>
      </c>
      <c r="N72" s="664">
        <v>0</v>
      </c>
      <c r="O72" s="677"/>
      <c r="P72" s="665">
        <v>0</v>
      </c>
    </row>
    <row r="73" spans="1:16" ht="14.4" customHeight="1" x14ac:dyDescent="0.3">
      <c r="A73" s="660" t="s">
        <v>770</v>
      </c>
      <c r="B73" s="661" t="s">
        <v>1666</v>
      </c>
      <c r="C73" s="661" t="s">
        <v>1720</v>
      </c>
      <c r="D73" s="661" t="s">
        <v>1721</v>
      </c>
      <c r="E73" s="664">
        <v>833</v>
      </c>
      <c r="F73" s="664">
        <v>0</v>
      </c>
      <c r="G73" s="661"/>
      <c r="H73" s="661">
        <v>0</v>
      </c>
      <c r="I73" s="664">
        <v>908</v>
      </c>
      <c r="J73" s="664">
        <v>0</v>
      </c>
      <c r="K73" s="661"/>
      <c r="L73" s="661">
        <v>0</v>
      </c>
      <c r="M73" s="664">
        <v>978</v>
      </c>
      <c r="N73" s="664">
        <v>17066.66</v>
      </c>
      <c r="O73" s="677"/>
      <c r="P73" s="665">
        <v>17.450572597137015</v>
      </c>
    </row>
    <row r="74" spans="1:16" ht="14.4" customHeight="1" x14ac:dyDescent="0.3">
      <c r="A74" s="660" t="s">
        <v>770</v>
      </c>
      <c r="B74" s="661" t="s">
        <v>1666</v>
      </c>
      <c r="C74" s="661" t="s">
        <v>1722</v>
      </c>
      <c r="D74" s="661" t="s">
        <v>1723</v>
      </c>
      <c r="E74" s="664">
        <v>180</v>
      </c>
      <c r="F74" s="664">
        <v>0</v>
      </c>
      <c r="G74" s="661"/>
      <c r="H74" s="661">
        <v>0</v>
      </c>
      <c r="I74" s="664"/>
      <c r="J74" s="664"/>
      <c r="K74" s="661"/>
      <c r="L74" s="661"/>
      <c r="M74" s="664"/>
      <c r="N74" s="664"/>
      <c r="O74" s="677"/>
      <c r="P74" s="665"/>
    </row>
    <row r="75" spans="1:16" ht="14.4" customHeight="1" x14ac:dyDescent="0.3">
      <c r="A75" s="660" t="s">
        <v>770</v>
      </c>
      <c r="B75" s="661" t="s">
        <v>1666</v>
      </c>
      <c r="C75" s="661" t="s">
        <v>1724</v>
      </c>
      <c r="D75" s="661" t="s">
        <v>1725</v>
      </c>
      <c r="E75" s="664"/>
      <c r="F75" s="664"/>
      <c r="G75" s="661"/>
      <c r="H75" s="661"/>
      <c r="I75" s="664">
        <v>19</v>
      </c>
      <c r="J75" s="664">
        <v>684</v>
      </c>
      <c r="K75" s="661"/>
      <c r="L75" s="661">
        <v>36</v>
      </c>
      <c r="M75" s="664">
        <v>958</v>
      </c>
      <c r="N75" s="664">
        <v>34488</v>
      </c>
      <c r="O75" s="677"/>
      <c r="P75" s="665">
        <v>36</v>
      </c>
    </row>
    <row r="76" spans="1:16" ht="14.4" customHeight="1" x14ac:dyDescent="0.3">
      <c r="A76" s="660" t="s">
        <v>770</v>
      </c>
      <c r="B76" s="661" t="s">
        <v>1666</v>
      </c>
      <c r="C76" s="661" t="s">
        <v>1726</v>
      </c>
      <c r="D76" s="661" t="s">
        <v>1727</v>
      </c>
      <c r="E76" s="664">
        <v>277</v>
      </c>
      <c r="F76" s="664">
        <v>160660</v>
      </c>
      <c r="G76" s="661">
        <v>1</v>
      </c>
      <c r="H76" s="661">
        <v>580</v>
      </c>
      <c r="I76" s="664">
        <v>306</v>
      </c>
      <c r="J76" s="664">
        <v>169864</v>
      </c>
      <c r="K76" s="661">
        <v>1.0572886841777667</v>
      </c>
      <c r="L76" s="661">
        <v>555.11111111111109</v>
      </c>
      <c r="M76" s="664">
        <v>336</v>
      </c>
      <c r="N76" s="664">
        <v>196896</v>
      </c>
      <c r="O76" s="677">
        <v>1.2255446284078177</v>
      </c>
      <c r="P76" s="665">
        <v>586</v>
      </c>
    </row>
    <row r="77" spans="1:16" ht="14.4" customHeight="1" x14ac:dyDescent="0.3">
      <c r="A77" s="660" t="s">
        <v>770</v>
      </c>
      <c r="B77" s="661" t="s">
        <v>1666</v>
      </c>
      <c r="C77" s="661" t="s">
        <v>1728</v>
      </c>
      <c r="D77" s="661" t="s">
        <v>1729</v>
      </c>
      <c r="E77" s="664">
        <v>1</v>
      </c>
      <c r="F77" s="664">
        <v>1949</v>
      </c>
      <c r="G77" s="661">
        <v>1</v>
      </c>
      <c r="H77" s="661">
        <v>1949</v>
      </c>
      <c r="I77" s="664">
        <v>2</v>
      </c>
      <c r="J77" s="664">
        <v>3909</v>
      </c>
      <c r="K77" s="661">
        <v>2.0056439199589535</v>
      </c>
      <c r="L77" s="661">
        <v>1954.5</v>
      </c>
      <c r="M77" s="664">
        <v>1</v>
      </c>
      <c r="N77" s="664">
        <v>1965</v>
      </c>
      <c r="O77" s="677">
        <v>1.008209338122114</v>
      </c>
      <c r="P77" s="665">
        <v>1965</v>
      </c>
    </row>
    <row r="78" spans="1:16" ht="14.4" customHeight="1" x14ac:dyDescent="0.3">
      <c r="A78" s="660" t="s">
        <v>770</v>
      </c>
      <c r="B78" s="661" t="s">
        <v>1666</v>
      </c>
      <c r="C78" s="661" t="s">
        <v>1730</v>
      </c>
      <c r="D78" s="661" t="s">
        <v>1731</v>
      </c>
      <c r="E78" s="664">
        <v>25</v>
      </c>
      <c r="F78" s="664">
        <v>10450</v>
      </c>
      <c r="G78" s="661">
        <v>1</v>
      </c>
      <c r="H78" s="661">
        <v>418</v>
      </c>
      <c r="I78" s="664">
        <v>28</v>
      </c>
      <c r="J78" s="664">
        <v>11744</v>
      </c>
      <c r="K78" s="661">
        <v>1.1238277511961723</v>
      </c>
      <c r="L78" s="661">
        <v>419.42857142857144</v>
      </c>
      <c r="M78" s="664">
        <v>36</v>
      </c>
      <c r="N78" s="664">
        <v>15156</v>
      </c>
      <c r="O78" s="677">
        <v>1.4503349282296651</v>
      </c>
      <c r="P78" s="665">
        <v>421</v>
      </c>
    </row>
    <row r="79" spans="1:16" ht="14.4" customHeight="1" x14ac:dyDescent="0.3">
      <c r="A79" s="660" t="s">
        <v>770</v>
      </c>
      <c r="B79" s="661" t="s">
        <v>1666</v>
      </c>
      <c r="C79" s="661" t="s">
        <v>1732</v>
      </c>
      <c r="D79" s="661" t="s">
        <v>1733</v>
      </c>
      <c r="E79" s="664">
        <v>810</v>
      </c>
      <c r="F79" s="664">
        <v>1041660</v>
      </c>
      <c r="G79" s="661">
        <v>1</v>
      </c>
      <c r="H79" s="661">
        <v>1286</v>
      </c>
      <c r="I79" s="664">
        <v>695</v>
      </c>
      <c r="J79" s="664">
        <v>895414</v>
      </c>
      <c r="K79" s="661">
        <v>0.85960294145882532</v>
      </c>
      <c r="L79" s="661">
        <v>1288.3654676258993</v>
      </c>
      <c r="M79" s="664">
        <v>781</v>
      </c>
      <c r="N79" s="664">
        <v>1010614</v>
      </c>
      <c r="O79" s="677">
        <v>0.97019564925215518</v>
      </c>
      <c r="P79" s="665">
        <v>1294</v>
      </c>
    </row>
    <row r="80" spans="1:16" ht="14.4" customHeight="1" x14ac:dyDescent="0.3">
      <c r="A80" s="660" t="s">
        <v>770</v>
      </c>
      <c r="B80" s="661" t="s">
        <v>1666</v>
      </c>
      <c r="C80" s="661" t="s">
        <v>1734</v>
      </c>
      <c r="D80" s="661" t="s">
        <v>1735</v>
      </c>
      <c r="E80" s="664">
        <v>93</v>
      </c>
      <c r="F80" s="664">
        <v>45291</v>
      </c>
      <c r="G80" s="661">
        <v>1</v>
      </c>
      <c r="H80" s="661">
        <v>487</v>
      </c>
      <c r="I80" s="664">
        <v>118</v>
      </c>
      <c r="J80" s="664">
        <v>57564</v>
      </c>
      <c r="K80" s="661">
        <v>1.2709809896005828</v>
      </c>
      <c r="L80" s="661">
        <v>487.83050847457628</v>
      </c>
      <c r="M80" s="664">
        <v>102</v>
      </c>
      <c r="N80" s="664">
        <v>49980</v>
      </c>
      <c r="O80" s="677">
        <v>1.1035305027488904</v>
      </c>
      <c r="P80" s="665">
        <v>490</v>
      </c>
    </row>
    <row r="81" spans="1:16" ht="14.4" customHeight="1" x14ac:dyDescent="0.3">
      <c r="A81" s="660" t="s">
        <v>770</v>
      </c>
      <c r="B81" s="661" t="s">
        <v>1666</v>
      </c>
      <c r="C81" s="661" t="s">
        <v>1736</v>
      </c>
      <c r="D81" s="661" t="s">
        <v>1737</v>
      </c>
      <c r="E81" s="664">
        <v>31</v>
      </c>
      <c r="F81" s="664">
        <v>69502</v>
      </c>
      <c r="G81" s="661">
        <v>1</v>
      </c>
      <c r="H81" s="661">
        <v>2242</v>
      </c>
      <c r="I81" s="664">
        <v>44</v>
      </c>
      <c r="J81" s="664">
        <v>98835</v>
      </c>
      <c r="K81" s="661">
        <v>1.4220454087652155</v>
      </c>
      <c r="L81" s="661">
        <v>2246.25</v>
      </c>
      <c r="M81" s="664">
        <v>52</v>
      </c>
      <c r="N81" s="664">
        <v>117416</v>
      </c>
      <c r="O81" s="677">
        <v>1.6893902333745792</v>
      </c>
      <c r="P81" s="665">
        <v>2258</v>
      </c>
    </row>
    <row r="82" spans="1:16" ht="14.4" customHeight="1" x14ac:dyDescent="0.3">
      <c r="A82" s="660" t="s">
        <v>770</v>
      </c>
      <c r="B82" s="661" t="s">
        <v>1666</v>
      </c>
      <c r="C82" s="661" t="s">
        <v>1738</v>
      </c>
      <c r="D82" s="661" t="s">
        <v>1739</v>
      </c>
      <c r="E82" s="664">
        <v>30</v>
      </c>
      <c r="F82" s="664">
        <v>76050</v>
      </c>
      <c r="G82" s="661">
        <v>1</v>
      </c>
      <c r="H82" s="661">
        <v>2535</v>
      </c>
      <c r="I82" s="664">
        <v>33</v>
      </c>
      <c r="J82" s="664">
        <v>83820</v>
      </c>
      <c r="K82" s="661">
        <v>1.1021696252465483</v>
      </c>
      <c r="L82" s="661">
        <v>2540</v>
      </c>
      <c r="M82" s="664">
        <v>32</v>
      </c>
      <c r="N82" s="664">
        <v>81632</v>
      </c>
      <c r="O82" s="677">
        <v>1.0733990795529258</v>
      </c>
      <c r="P82" s="665">
        <v>2551</v>
      </c>
    </row>
    <row r="83" spans="1:16" ht="14.4" customHeight="1" x14ac:dyDescent="0.3">
      <c r="A83" s="660" t="s">
        <v>770</v>
      </c>
      <c r="B83" s="661" t="s">
        <v>1666</v>
      </c>
      <c r="C83" s="661" t="s">
        <v>1740</v>
      </c>
      <c r="D83" s="661" t="s">
        <v>1741</v>
      </c>
      <c r="E83" s="664"/>
      <c r="F83" s="664"/>
      <c r="G83" s="661"/>
      <c r="H83" s="661"/>
      <c r="I83" s="664">
        <v>27</v>
      </c>
      <c r="J83" s="664">
        <v>8874</v>
      </c>
      <c r="K83" s="661"/>
      <c r="L83" s="661">
        <v>328.66666666666669</v>
      </c>
      <c r="M83" s="664">
        <v>34</v>
      </c>
      <c r="N83" s="664">
        <v>11254</v>
      </c>
      <c r="O83" s="677"/>
      <c r="P83" s="665">
        <v>331</v>
      </c>
    </row>
    <row r="84" spans="1:16" ht="14.4" customHeight="1" x14ac:dyDescent="0.3">
      <c r="A84" s="660" t="s">
        <v>770</v>
      </c>
      <c r="B84" s="661" t="s">
        <v>1666</v>
      </c>
      <c r="C84" s="661" t="s">
        <v>1742</v>
      </c>
      <c r="D84" s="661" t="s">
        <v>1743</v>
      </c>
      <c r="E84" s="664">
        <v>7</v>
      </c>
      <c r="F84" s="664">
        <v>1288</v>
      </c>
      <c r="G84" s="661">
        <v>1</v>
      </c>
      <c r="H84" s="661">
        <v>184</v>
      </c>
      <c r="I84" s="664">
        <v>4</v>
      </c>
      <c r="J84" s="664">
        <v>736</v>
      </c>
      <c r="K84" s="661">
        <v>0.5714285714285714</v>
      </c>
      <c r="L84" s="661">
        <v>184</v>
      </c>
      <c r="M84" s="664">
        <v>2</v>
      </c>
      <c r="N84" s="664">
        <v>374</v>
      </c>
      <c r="O84" s="677">
        <v>0.29037267080745344</v>
      </c>
      <c r="P84" s="665">
        <v>187</v>
      </c>
    </row>
    <row r="85" spans="1:16" ht="14.4" customHeight="1" x14ac:dyDescent="0.3">
      <c r="A85" s="660" t="s">
        <v>770</v>
      </c>
      <c r="B85" s="661" t="s">
        <v>1666</v>
      </c>
      <c r="C85" s="661" t="s">
        <v>1744</v>
      </c>
      <c r="D85" s="661" t="s">
        <v>1745</v>
      </c>
      <c r="E85" s="664">
        <v>1</v>
      </c>
      <c r="F85" s="664">
        <v>982</v>
      </c>
      <c r="G85" s="661">
        <v>1</v>
      </c>
      <c r="H85" s="661">
        <v>982</v>
      </c>
      <c r="I85" s="664">
        <v>2</v>
      </c>
      <c r="J85" s="664">
        <v>1964</v>
      </c>
      <c r="K85" s="661">
        <v>2</v>
      </c>
      <c r="L85" s="661">
        <v>982</v>
      </c>
      <c r="M85" s="664">
        <v>3</v>
      </c>
      <c r="N85" s="664">
        <v>3027</v>
      </c>
      <c r="O85" s="677">
        <v>3.0824847250509166</v>
      </c>
      <c r="P85" s="665">
        <v>1009</v>
      </c>
    </row>
    <row r="86" spans="1:16" ht="14.4" customHeight="1" x14ac:dyDescent="0.3">
      <c r="A86" s="660" t="s">
        <v>770</v>
      </c>
      <c r="B86" s="661" t="s">
        <v>1666</v>
      </c>
      <c r="C86" s="661" t="s">
        <v>1746</v>
      </c>
      <c r="D86" s="661" t="s">
        <v>1747</v>
      </c>
      <c r="E86" s="664">
        <v>5</v>
      </c>
      <c r="F86" s="664">
        <v>2495</v>
      </c>
      <c r="G86" s="661">
        <v>1</v>
      </c>
      <c r="H86" s="661">
        <v>499</v>
      </c>
      <c r="I86" s="664">
        <v>10</v>
      </c>
      <c r="J86" s="664">
        <v>5000</v>
      </c>
      <c r="K86" s="661">
        <v>2.0040080160320639</v>
      </c>
      <c r="L86" s="661">
        <v>500</v>
      </c>
      <c r="M86" s="664">
        <v>4</v>
      </c>
      <c r="N86" s="664">
        <v>2008</v>
      </c>
      <c r="O86" s="677">
        <v>0.80480961923847694</v>
      </c>
      <c r="P86" s="665">
        <v>502</v>
      </c>
    </row>
    <row r="87" spans="1:16" ht="14.4" customHeight="1" x14ac:dyDescent="0.3">
      <c r="A87" s="660" t="s">
        <v>770</v>
      </c>
      <c r="B87" s="661" t="s">
        <v>1666</v>
      </c>
      <c r="C87" s="661" t="s">
        <v>1748</v>
      </c>
      <c r="D87" s="661" t="s">
        <v>1749</v>
      </c>
      <c r="E87" s="664">
        <v>4</v>
      </c>
      <c r="F87" s="664">
        <v>532</v>
      </c>
      <c r="G87" s="661">
        <v>1</v>
      </c>
      <c r="H87" s="661">
        <v>133</v>
      </c>
      <c r="I87" s="664">
        <v>8</v>
      </c>
      <c r="J87" s="664">
        <v>1065</v>
      </c>
      <c r="K87" s="661">
        <v>2.0018796992481205</v>
      </c>
      <c r="L87" s="661">
        <v>133.125</v>
      </c>
      <c r="M87" s="664">
        <v>2</v>
      </c>
      <c r="N87" s="664">
        <v>268</v>
      </c>
      <c r="O87" s="677">
        <v>0.50375939849624063</v>
      </c>
      <c r="P87" s="665">
        <v>134</v>
      </c>
    </row>
    <row r="88" spans="1:16" ht="14.4" customHeight="1" x14ac:dyDescent="0.3">
      <c r="A88" s="660" t="s">
        <v>770</v>
      </c>
      <c r="B88" s="661" t="s">
        <v>1666</v>
      </c>
      <c r="C88" s="661" t="s">
        <v>1750</v>
      </c>
      <c r="D88" s="661" t="s">
        <v>1751</v>
      </c>
      <c r="E88" s="664">
        <v>1</v>
      </c>
      <c r="F88" s="664">
        <v>2397</v>
      </c>
      <c r="G88" s="661">
        <v>1</v>
      </c>
      <c r="H88" s="661">
        <v>2397</v>
      </c>
      <c r="I88" s="664"/>
      <c r="J88" s="664"/>
      <c r="K88" s="661"/>
      <c r="L88" s="661"/>
      <c r="M88" s="664"/>
      <c r="N88" s="664"/>
      <c r="O88" s="677"/>
      <c r="P88" s="665"/>
    </row>
    <row r="89" spans="1:16" ht="14.4" customHeight="1" x14ac:dyDescent="0.3">
      <c r="A89" s="660" t="s">
        <v>770</v>
      </c>
      <c r="B89" s="661" t="s">
        <v>1666</v>
      </c>
      <c r="C89" s="661" t="s">
        <v>1752</v>
      </c>
      <c r="D89" s="661" t="s">
        <v>1753</v>
      </c>
      <c r="E89" s="664"/>
      <c r="F89" s="664"/>
      <c r="G89" s="661"/>
      <c r="H89" s="661"/>
      <c r="I89" s="664">
        <v>3</v>
      </c>
      <c r="J89" s="664">
        <v>4890</v>
      </c>
      <c r="K89" s="661"/>
      <c r="L89" s="661">
        <v>1630</v>
      </c>
      <c r="M89" s="664"/>
      <c r="N89" s="664"/>
      <c r="O89" s="677"/>
      <c r="P89" s="665"/>
    </row>
    <row r="90" spans="1:16" ht="14.4" customHeight="1" x14ac:dyDescent="0.3">
      <c r="A90" s="660" t="s">
        <v>770</v>
      </c>
      <c r="B90" s="661" t="s">
        <v>1666</v>
      </c>
      <c r="C90" s="661" t="s">
        <v>1754</v>
      </c>
      <c r="D90" s="661" t="s">
        <v>1755</v>
      </c>
      <c r="E90" s="664"/>
      <c r="F90" s="664"/>
      <c r="G90" s="661"/>
      <c r="H90" s="661"/>
      <c r="I90" s="664"/>
      <c r="J90" s="664"/>
      <c r="K90" s="661"/>
      <c r="L90" s="661"/>
      <c r="M90" s="664">
        <v>1</v>
      </c>
      <c r="N90" s="664">
        <v>1138</v>
      </c>
      <c r="O90" s="677"/>
      <c r="P90" s="665">
        <v>1138</v>
      </c>
    </row>
    <row r="91" spans="1:16" ht="14.4" customHeight="1" thickBot="1" x14ac:dyDescent="0.35">
      <c r="A91" s="666" t="s">
        <v>770</v>
      </c>
      <c r="B91" s="667" t="s">
        <v>1666</v>
      </c>
      <c r="C91" s="667" t="s">
        <v>1756</v>
      </c>
      <c r="D91" s="667" t="s">
        <v>1757</v>
      </c>
      <c r="E91" s="670">
        <v>1</v>
      </c>
      <c r="F91" s="670">
        <v>1875</v>
      </c>
      <c r="G91" s="667">
        <v>1</v>
      </c>
      <c r="H91" s="667">
        <v>1875</v>
      </c>
      <c r="I91" s="670"/>
      <c r="J91" s="670"/>
      <c r="K91" s="667"/>
      <c r="L91" s="667"/>
      <c r="M91" s="670">
        <v>1</v>
      </c>
      <c r="N91" s="670">
        <v>1891</v>
      </c>
      <c r="O91" s="678">
        <v>1.0085333333333333</v>
      </c>
      <c r="P91" s="671">
        <v>1891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5469056</v>
      </c>
      <c r="C3" s="352">
        <f t="shared" ref="C3:R3" si="0">SUBTOTAL(9,C6:C1048576)</f>
        <v>20</v>
      </c>
      <c r="D3" s="352">
        <f t="shared" si="0"/>
        <v>5124824</v>
      </c>
      <c r="E3" s="352">
        <f t="shared" si="0"/>
        <v>39.666135588496346</v>
      </c>
      <c r="F3" s="352">
        <f t="shared" si="0"/>
        <v>4353988</v>
      </c>
      <c r="G3" s="355">
        <f>IF(B3&lt;&gt;0,F3/B3,"")</f>
        <v>0.79611325976548786</v>
      </c>
      <c r="H3" s="351">
        <f t="shared" si="0"/>
        <v>5059222.0499999989</v>
      </c>
      <c r="I3" s="352">
        <f t="shared" si="0"/>
        <v>20</v>
      </c>
      <c r="J3" s="352">
        <f t="shared" si="0"/>
        <v>4679579.9200000009</v>
      </c>
      <c r="K3" s="352">
        <f t="shared" si="0"/>
        <v>61.1915390407069</v>
      </c>
      <c r="L3" s="352">
        <f t="shared" si="0"/>
        <v>3634761.7000000007</v>
      </c>
      <c r="M3" s="353">
        <f>IF(H3&lt;&gt;0,L3/H3,"")</f>
        <v>0.71844280881089251</v>
      </c>
      <c r="N3" s="354">
        <f t="shared" si="0"/>
        <v>0</v>
      </c>
      <c r="O3" s="352">
        <f t="shared" si="0"/>
        <v>0</v>
      </c>
      <c r="P3" s="352">
        <f t="shared" si="0"/>
        <v>562343.92000000004</v>
      </c>
      <c r="Q3" s="352">
        <f t="shared" si="0"/>
        <v>0</v>
      </c>
      <c r="R3" s="352">
        <f t="shared" si="0"/>
        <v>299717.24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5"/>
      <c r="B5" s="786">
        <v>2013</v>
      </c>
      <c r="C5" s="787"/>
      <c r="D5" s="787">
        <v>2014</v>
      </c>
      <c r="E5" s="787"/>
      <c r="F5" s="787">
        <v>2015</v>
      </c>
      <c r="G5" s="788" t="s">
        <v>2</v>
      </c>
      <c r="H5" s="786">
        <v>2013</v>
      </c>
      <c r="I5" s="787"/>
      <c r="J5" s="787">
        <v>2014</v>
      </c>
      <c r="K5" s="787"/>
      <c r="L5" s="787">
        <v>2015</v>
      </c>
      <c r="M5" s="788" t="s">
        <v>2</v>
      </c>
      <c r="N5" s="786">
        <v>2013</v>
      </c>
      <c r="O5" s="787"/>
      <c r="P5" s="787">
        <v>2014</v>
      </c>
      <c r="Q5" s="787"/>
      <c r="R5" s="787">
        <v>2015</v>
      </c>
      <c r="S5" s="788" t="s">
        <v>2</v>
      </c>
    </row>
    <row r="6" spans="1:19" ht="14.4" customHeight="1" x14ac:dyDescent="0.3">
      <c r="A6" s="750" t="s">
        <v>1759</v>
      </c>
      <c r="B6" s="792">
        <v>373363</v>
      </c>
      <c r="C6" s="736">
        <v>1</v>
      </c>
      <c r="D6" s="792">
        <v>470157</v>
      </c>
      <c r="E6" s="736">
        <v>1.2592490418172126</v>
      </c>
      <c r="F6" s="792">
        <v>503190</v>
      </c>
      <c r="G6" s="741">
        <v>1.3477232612765593</v>
      </c>
      <c r="H6" s="792">
        <v>510219.87000000011</v>
      </c>
      <c r="I6" s="736">
        <v>1</v>
      </c>
      <c r="J6" s="792">
        <v>618381.38</v>
      </c>
      <c r="K6" s="736">
        <v>1.2119899995270664</v>
      </c>
      <c r="L6" s="792">
        <v>523576.38000000012</v>
      </c>
      <c r="M6" s="741">
        <v>1.0261779495181167</v>
      </c>
      <c r="N6" s="792"/>
      <c r="O6" s="736"/>
      <c r="P6" s="792"/>
      <c r="Q6" s="736"/>
      <c r="R6" s="792"/>
      <c r="S6" s="235"/>
    </row>
    <row r="7" spans="1:19" ht="14.4" customHeight="1" x14ac:dyDescent="0.3">
      <c r="A7" s="687" t="s">
        <v>1760</v>
      </c>
      <c r="B7" s="797">
        <v>267258</v>
      </c>
      <c r="C7" s="661">
        <v>1</v>
      </c>
      <c r="D7" s="797">
        <v>235245</v>
      </c>
      <c r="E7" s="661">
        <v>0.88021686909278674</v>
      </c>
      <c r="F7" s="797">
        <v>174776</v>
      </c>
      <c r="G7" s="677">
        <v>0.65395984404582841</v>
      </c>
      <c r="H7" s="797">
        <v>294997.62</v>
      </c>
      <c r="I7" s="661">
        <v>1</v>
      </c>
      <c r="J7" s="797">
        <v>267985.00000000006</v>
      </c>
      <c r="K7" s="661">
        <v>0.90843105785056866</v>
      </c>
      <c r="L7" s="797">
        <v>217650.53000000009</v>
      </c>
      <c r="M7" s="677">
        <v>0.73780435923516974</v>
      </c>
      <c r="N7" s="797"/>
      <c r="O7" s="661"/>
      <c r="P7" s="797"/>
      <c r="Q7" s="661"/>
      <c r="R7" s="797"/>
      <c r="S7" s="700"/>
    </row>
    <row r="8" spans="1:19" ht="14.4" customHeight="1" x14ac:dyDescent="0.3">
      <c r="A8" s="687" t="s">
        <v>1761</v>
      </c>
      <c r="B8" s="797">
        <v>538754</v>
      </c>
      <c r="C8" s="661">
        <v>1</v>
      </c>
      <c r="D8" s="797">
        <v>550369</v>
      </c>
      <c r="E8" s="661">
        <v>1.0215590046663228</v>
      </c>
      <c r="F8" s="797">
        <v>391152</v>
      </c>
      <c r="G8" s="677">
        <v>0.72603080441166101</v>
      </c>
      <c r="H8" s="797">
        <v>530544.88000000024</v>
      </c>
      <c r="I8" s="661">
        <v>1</v>
      </c>
      <c r="J8" s="797">
        <v>592188.16000000015</v>
      </c>
      <c r="K8" s="661">
        <v>1.1161886247964543</v>
      </c>
      <c r="L8" s="797">
        <v>414135.63000000012</v>
      </c>
      <c r="M8" s="677">
        <v>0.78058548034616781</v>
      </c>
      <c r="N8" s="797"/>
      <c r="O8" s="661"/>
      <c r="P8" s="797"/>
      <c r="Q8" s="661"/>
      <c r="R8" s="797"/>
      <c r="S8" s="700"/>
    </row>
    <row r="9" spans="1:19" ht="14.4" customHeight="1" x14ac:dyDescent="0.3">
      <c r="A9" s="687" t="s">
        <v>1762</v>
      </c>
      <c r="B9" s="797">
        <v>596292</v>
      </c>
      <c r="C9" s="661">
        <v>1</v>
      </c>
      <c r="D9" s="797">
        <v>609736</v>
      </c>
      <c r="E9" s="661">
        <v>1.0225460009525535</v>
      </c>
      <c r="F9" s="797">
        <v>456436</v>
      </c>
      <c r="G9" s="677">
        <v>0.76545719211393071</v>
      </c>
      <c r="H9" s="797">
        <v>474200.41000000009</v>
      </c>
      <c r="I9" s="661">
        <v>1</v>
      </c>
      <c r="J9" s="797">
        <v>484642.10000000009</v>
      </c>
      <c r="K9" s="661">
        <v>1.022019571851488</v>
      </c>
      <c r="L9" s="797">
        <v>398143.89999999997</v>
      </c>
      <c r="M9" s="677">
        <v>0.83961104124730701</v>
      </c>
      <c r="N9" s="797"/>
      <c r="O9" s="661"/>
      <c r="P9" s="797"/>
      <c r="Q9" s="661"/>
      <c r="R9" s="797"/>
      <c r="S9" s="700"/>
    </row>
    <row r="10" spans="1:19" ht="14.4" customHeight="1" x14ac:dyDescent="0.3">
      <c r="A10" s="687" t="s">
        <v>1763</v>
      </c>
      <c r="B10" s="797">
        <v>17072</v>
      </c>
      <c r="C10" s="661">
        <v>1</v>
      </c>
      <c r="D10" s="797">
        <v>32652</v>
      </c>
      <c r="E10" s="661">
        <v>1.912605435801312</v>
      </c>
      <c r="F10" s="797"/>
      <c r="G10" s="677"/>
      <c r="H10" s="797">
        <v>15978.4</v>
      </c>
      <c r="I10" s="661">
        <v>1</v>
      </c>
      <c r="J10" s="797">
        <v>40083.269999999997</v>
      </c>
      <c r="K10" s="661">
        <v>2.5085909728132978</v>
      </c>
      <c r="L10" s="797"/>
      <c r="M10" s="677"/>
      <c r="N10" s="797"/>
      <c r="O10" s="661"/>
      <c r="P10" s="797"/>
      <c r="Q10" s="661"/>
      <c r="R10" s="797"/>
      <c r="S10" s="700"/>
    </row>
    <row r="11" spans="1:19" ht="14.4" customHeight="1" x14ac:dyDescent="0.3">
      <c r="A11" s="687" t="s">
        <v>1764</v>
      </c>
      <c r="B11" s="797"/>
      <c r="C11" s="661"/>
      <c r="D11" s="797">
        <v>33572</v>
      </c>
      <c r="E11" s="661"/>
      <c r="F11" s="797"/>
      <c r="G11" s="677"/>
      <c r="H11" s="797"/>
      <c r="I11" s="661"/>
      <c r="J11" s="797">
        <v>43229.37</v>
      </c>
      <c r="K11" s="661"/>
      <c r="L11" s="797"/>
      <c r="M11" s="677"/>
      <c r="N11" s="797"/>
      <c r="O11" s="661"/>
      <c r="P11" s="797"/>
      <c r="Q11" s="661"/>
      <c r="R11" s="797"/>
      <c r="S11" s="700"/>
    </row>
    <row r="12" spans="1:19" ht="14.4" customHeight="1" x14ac:dyDescent="0.3">
      <c r="A12" s="687" t="s">
        <v>1765</v>
      </c>
      <c r="B12" s="797"/>
      <c r="C12" s="661"/>
      <c r="D12" s="797"/>
      <c r="E12" s="661"/>
      <c r="F12" s="797">
        <v>16592</v>
      </c>
      <c r="G12" s="677"/>
      <c r="H12" s="797"/>
      <c r="I12" s="661"/>
      <c r="J12" s="797"/>
      <c r="K12" s="661"/>
      <c r="L12" s="797">
        <v>14511.800000000001</v>
      </c>
      <c r="M12" s="677"/>
      <c r="N12" s="797"/>
      <c r="O12" s="661"/>
      <c r="P12" s="797"/>
      <c r="Q12" s="661"/>
      <c r="R12" s="797"/>
      <c r="S12" s="700"/>
    </row>
    <row r="13" spans="1:19" ht="14.4" customHeight="1" x14ac:dyDescent="0.3">
      <c r="A13" s="687" t="s">
        <v>1766</v>
      </c>
      <c r="B13" s="797">
        <v>2241</v>
      </c>
      <c r="C13" s="661">
        <v>1</v>
      </c>
      <c r="D13" s="797">
        <v>29151</v>
      </c>
      <c r="E13" s="661">
        <v>13.008032128514056</v>
      </c>
      <c r="F13" s="797">
        <v>1148</v>
      </c>
      <c r="G13" s="677">
        <v>0.51227130745203031</v>
      </c>
      <c r="H13" s="797">
        <v>871.2</v>
      </c>
      <c r="I13" s="661">
        <v>1</v>
      </c>
      <c r="J13" s="797">
        <v>31804.050000000003</v>
      </c>
      <c r="K13" s="661">
        <v>36.506026170798897</v>
      </c>
      <c r="L13" s="797">
        <v>3151.18</v>
      </c>
      <c r="M13" s="677">
        <v>3.6170569329660234</v>
      </c>
      <c r="N13" s="797"/>
      <c r="O13" s="661"/>
      <c r="P13" s="797"/>
      <c r="Q13" s="661"/>
      <c r="R13" s="797"/>
      <c r="S13" s="700"/>
    </row>
    <row r="14" spans="1:19" ht="14.4" customHeight="1" x14ac:dyDescent="0.3">
      <c r="A14" s="687" t="s">
        <v>1767</v>
      </c>
      <c r="B14" s="797">
        <v>36110</v>
      </c>
      <c r="C14" s="661">
        <v>1</v>
      </c>
      <c r="D14" s="797">
        <v>84729</v>
      </c>
      <c r="E14" s="661">
        <v>2.3464137358072557</v>
      </c>
      <c r="F14" s="797">
        <v>23730</v>
      </c>
      <c r="G14" s="677">
        <v>0.657158681805594</v>
      </c>
      <c r="H14" s="797">
        <v>69066.39</v>
      </c>
      <c r="I14" s="661">
        <v>1</v>
      </c>
      <c r="J14" s="797">
        <v>61823.13</v>
      </c>
      <c r="K14" s="661">
        <v>0.89512612429866389</v>
      </c>
      <c r="L14" s="797">
        <v>19182.52</v>
      </c>
      <c r="M14" s="677">
        <v>0.27774030175893077</v>
      </c>
      <c r="N14" s="797"/>
      <c r="O14" s="661"/>
      <c r="P14" s="797"/>
      <c r="Q14" s="661"/>
      <c r="R14" s="797"/>
      <c r="S14" s="700"/>
    </row>
    <row r="15" spans="1:19" ht="14.4" customHeight="1" x14ac:dyDescent="0.3">
      <c r="A15" s="687" t="s">
        <v>1768</v>
      </c>
      <c r="B15" s="797"/>
      <c r="C15" s="661"/>
      <c r="D15" s="797">
        <v>13506</v>
      </c>
      <c r="E15" s="661"/>
      <c r="F15" s="797">
        <v>14392</v>
      </c>
      <c r="G15" s="677"/>
      <c r="H15" s="797"/>
      <c r="I15" s="661"/>
      <c r="J15" s="797">
        <v>13823.62</v>
      </c>
      <c r="K15" s="661"/>
      <c r="L15" s="797">
        <v>38155.1</v>
      </c>
      <c r="M15" s="677"/>
      <c r="N15" s="797"/>
      <c r="O15" s="661"/>
      <c r="P15" s="797"/>
      <c r="Q15" s="661"/>
      <c r="R15" s="797"/>
      <c r="S15" s="700"/>
    </row>
    <row r="16" spans="1:19" ht="14.4" customHeight="1" x14ac:dyDescent="0.3">
      <c r="A16" s="687" t="s">
        <v>1769</v>
      </c>
      <c r="B16" s="797">
        <v>20259</v>
      </c>
      <c r="C16" s="661">
        <v>1</v>
      </c>
      <c r="D16" s="797">
        <v>32173</v>
      </c>
      <c r="E16" s="661">
        <v>1.5880843082086973</v>
      </c>
      <c r="F16" s="797">
        <v>46676</v>
      </c>
      <c r="G16" s="677">
        <v>2.3039636704674464</v>
      </c>
      <c r="H16" s="797">
        <v>9604.1799999999985</v>
      </c>
      <c r="I16" s="661">
        <v>1</v>
      </c>
      <c r="J16" s="797">
        <v>30987.400000000005</v>
      </c>
      <c r="K16" s="661">
        <v>3.2264493168599517</v>
      </c>
      <c r="L16" s="797">
        <v>34007.96</v>
      </c>
      <c r="M16" s="677">
        <v>3.5409540429271424</v>
      </c>
      <c r="N16" s="797"/>
      <c r="O16" s="661"/>
      <c r="P16" s="797"/>
      <c r="Q16" s="661"/>
      <c r="R16" s="797"/>
      <c r="S16" s="700"/>
    </row>
    <row r="17" spans="1:19" ht="14.4" customHeight="1" x14ac:dyDescent="0.3">
      <c r="A17" s="687" t="s">
        <v>1770</v>
      </c>
      <c r="B17" s="797">
        <v>16236</v>
      </c>
      <c r="C17" s="661">
        <v>1</v>
      </c>
      <c r="D17" s="797">
        <v>75455</v>
      </c>
      <c r="E17" s="661">
        <v>4.6473885193397386</v>
      </c>
      <c r="F17" s="797">
        <v>43020</v>
      </c>
      <c r="G17" s="677">
        <v>2.649667405764967</v>
      </c>
      <c r="H17" s="797">
        <v>15888.32</v>
      </c>
      <c r="I17" s="661">
        <v>1</v>
      </c>
      <c r="J17" s="797">
        <v>79443.23</v>
      </c>
      <c r="K17" s="661">
        <v>5.0001025910857786</v>
      </c>
      <c r="L17" s="797">
        <v>45144.72</v>
      </c>
      <c r="M17" s="677">
        <v>2.8413778171638033</v>
      </c>
      <c r="N17" s="797"/>
      <c r="O17" s="661"/>
      <c r="P17" s="797"/>
      <c r="Q17" s="661"/>
      <c r="R17" s="797"/>
      <c r="S17" s="700"/>
    </row>
    <row r="18" spans="1:19" ht="14.4" customHeight="1" x14ac:dyDescent="0.3">
      <c r="A18" s="687" t="s">
        <v>1771</v>
      </c>
      <c r="B18" s="797">
        <v>821557</v>
      </c>
      <c r="C18" s="661">
        <v>1</v>
      </c>
      <c r="D18" s="797">
        <v>495911</v>
      </c>
      <c r="E18" s="661">
        <v>0.60362336392970906</v>
      </c>
      <c r="F18" s="797">
        <v>345786</v>
      </c>
      <c r="G18" s="677">
        <v>0.4208910641623162</v>
      </c>
      <c r="H18" s="797">
        <v>858140.70999999973</v>
      </c>
      <c r="I18" s="661">
        <v>1</v>
      </c>
      <c r="J18" s="797">
        <v>604778.20000000019</v>
      </c>
      <c r="K18" s="661">
        <v>0.70475411893697526</v>
      </c>
      <c r="L18" s="797">
        <v>308286.67000000016</v>
      </c>
      <c r="M18" s="677">
        <v>0.35924955710352008</v>
      </c>
      <c r="N18" s="797"/>
      <c r="O18" s="661"/>
      <c r="P18" s="797"/>
      <c r="Q18" s="661"/>
      <c r="R18" s="797"/>
      <c r="S18" s="700"/>
    </row>
    <row r="19" spans="1:19" ht="14.4" customHeight="1" x14ac:dyDescent="0.3">
      <c r="A19" s="687" t="s">
        <v>1772</v>
      </c>
      <c r="B19" s="797">
        <v>45775</v>
      </c>
      <c r="C19" s="661">
        <v>1</v>
      </c>
      <c r="D19" s="797">
        <v>109335</v>
      </c>
      <c r="E19" s="661">
        <v>2.3885308574549429</v>
      </c>
      <c r="F19" s="797">
        <v>151487</v>
      </c>
      <c r="G19" s="677">
        <v>3.3093828509011467</v>
      </c>
      <c r="H19" s="797">
        <v>92647.23000000001</v>
      </c>
      <c r="I19" s="661">
        <v>1</v>
      </c>
      <c r="J19" s="797">
        <v>121643.92</v>
      </c>
      <c r="K19" s="661">
        <v>1.3129795677647349</v>
      </c>
      <c r="L19" s="797">
        <v>160311.01000000004</v>
      </c>
      <c r="M19" s="677">
        <v>1.7303378633122655</v>
      </c>
      <c r="N19" s="797"/>
      <c r="O19" s="661"/>
      <c r="P19" s="797"/>
      <c r="Q19" s="661"/>
      <c r="R19" s="797"/>
      <c r="S19" s="700"/>
    </row>
    <row r="20" spans="1:19" ht="14.4" customHeight="1" x14ac:dyDescent="0.3">
      <c r="A20" s="687" t="s">
        <v>1773</v>
      </c>
      <c r="B20" s="797">
        <v>2282</v>
      </c>
      <c r="C20" s="661">
        <v>1</v>
      </c>
      <c r="D20" s="797">
        <v>35</v>
      </c>
      <c r="E20" s="661">
        <v>1.5337423312883436E-2</v>
      </c>
      <c r="F20" s="797">
        <v>586</v>
      </c>
      <c r="G20" s="677">
        <v>0.25679228746713412</v>
      </c>
      <c r="H20" s="797">
        <v>5921.68</v>
      </c>
      <c r="I20" s="661">
        <v>1</v>
      </c>
      <c r="J20" s="797"/>
      <c r="K20" s="661"/>
      <c r="L20" s="797">
        <v>422</v>
      </c>
      <c r="M20" s="677">
        <v>7.1263560340984314E-2</v>
      </c>
      <c r="N20" s="797"/>
      <c r="O20" s="661"/>
      <c r="P20" s="797"/>
      <c r="Q20" s="661"/>
      <c r="R20" s="797"/>
      <c r="S20" s="700"/>
    </row>
    <row r="21" spans="1:19" ht="14.4" customHeight="1" x14ac:dyDescent="0.3">
      <c r="A21" s="687" t="s">
        <v>1774</v>
      </c>
      <c r="B21" s="797"/>
      <c r="C21" s="661"/>
      <c r="D21" s="797">
        <v>17270</v>
      </c>
      <c r="E21" s="661"/>
      <c r="F21" s="797">
        <v>4523</v>
      </c>
      <c r="G21" s="677"/>
      <c r="H21" s="797"/>
      <c r="I21" s="661"/>
      <c r="J21" s="797">
        <v>20783.36</v>
      </c>
      <c r="K21" s="661"/>
      <c r="L21" s="797">
        <v>1635.2</v>
      </c>
      <c r="M21" s="677"/>
      <c r="N21" s="797"/>
      <c r="O21" s="661"/>
      <c r="P21" s="797"/>
      <c r="Q21" s="661"/>
      <c r="R21" s="797"/>
      <c r="S21" s="700"/>
    </row>
    <row r="22" spans="1:19" ht="14.4" customHeight="1" x14ac:dyDescent="0.3">
      <c r="A22" s="687" t="s">
        <v>1775</v>
      </c>
      <c r="B22" s="797">
        <v>412156</v>
      </c>
      <c r="C22" s="661">
        <v>1</v>
      </c>
      <c r="D22" s="797">
        <v>360971</v>
      </c>
      <c r="E22" s="661">
        <v>0.87581158590436636</v>
      </c>
      <c r="F22" s="797">
        <v>189983</v>
      </c>
      <c r="G22" s="677">
        <v>0.4609492522248857</v>
      </c>
      <c r="H22" s="797">
        <v>457300.65999999992</v>
      </c>
      <c r="I22" s="661">
        <v>1</v>
      </c>
      <c r="J22" s="797">
        <v>327459.16000000003</v>
      </c>
      <c r="K22" s="661">
        <v>0.71606972970474192</v>
      </c>
      <c r="L22" s="797">
        <v>184113.03000000003</v>
      </c>
      <c r="M22" s="677">
        <v>0.40260827526468052</v>
      </c>
      <c r="N22" s="797"/>
      <c r="O22" s="661"/>
      <c r="P22" s="797"/>
      <c r="Q22" s="661"/>
      <c r="R22" s="797"/>
      <c r="S22" s="700"/>
    </row>
    <row r="23" spans="1:19" ht="14.4" customHeight="1" x14ac:dyDescent="0.3">
      <c r="A23" s="687" t="s">
        <v>928</v>
      </c>
      <c r="B23" s="797">
        <v>1541727</v>
      </c>
      <c r="C23" s="661">
        <v>1</v>
      </c>
      <c r="D23" s="797">
        <v>1439034</v>
      </c>
      <c r="E23" s="661">
        <v>0.93339093107923776</v>
      </c>
      <c r="F23" s="797">
        <v>1479077</v>
      </c>
      <c r="G23" s="677">
        <v>0.95936375246720074</v>
      </c>
      <c r="H23" s="797">
        <v>867605.29999999993</v>
      </c>
      <c r="I23" s="661">
        <v>1</v>
      </c>
      <c r="J23" s="797">
        <v>691417.5499999997</v>
      </c>
      <c r="K23" s="661">
        <v>0.79692637884992146</v>
      </c>
      <c r="L23" s="797">
        <v>715618.96999999962</v>
      </c>
      <c r="M23" s="677">
        <v>0.82482088341322912</v>
      </c>
      <c r="N23" s="797"/>
      <c r="O23" s="661"/>
      <c r="P23" s="797">
        <v>113134.23</v>
      </c>
      <c r="Q23" s="661"/>
      <c r="R23" s="797">
        <v>299717.24</v>
      </c>
      <c r="S23" s="700"/>
    </row>
    <row r="24" spans="1:19" ht="14.4" customHeight="1" x14ac:dyDescent="0.3">
      <c r="A24" s="687" t="s">
        <v>1776</v>
      </c>
      <c r="B24" s="797">
        <v>14328</v>
      </c>
      <c r="C24" s="661">
        <v>1</v>
      </c>
      <c r="D24" s="797">
        <v>14336</v>
      </c>
      <c r="E24" s="661">
        <v>1.0005583472920156</v>
      </c>
      <c r="F24" s="797">
        <v>71700</v>
      </c>
      <c r="G24" s="677">
        <v>5.0041876046901175</v>
      </c>
      <c r="H24" s="797">
        <v>13925.67</v>
      </c>
      <c r="I24" s="661">
        <v>1</v>
      </c>
      <c r="J24" s="797">
        <v>16000.4</v>
      </c>
      <c r="K24" s="661">
        <v>1.1489860092907558</v>
      </c>
      <c r="L24" s="797">
        <v>74356.77</v>
      </c>
      <c r="M24" s="677">
        <v>5.3395470379522134</v>
      </c>
      <c r="N24" s="797"/>
      <c r="O24" s="661"/>
      <c r="P24" s="797"/>
      <c r="Q24" s="661"/>
      <c r="R24" s="797"/>
      <c r="S24" s="700"/>
    </row>
    <row r="25" spans="1:19" ht="14.4" customHeight="1" x14ac:dyDescent="0.3">
      <c r="A25" s="687" t="s">
        <v>1777</v>
      </c>
      <c r="B25" s="797"/>
      <c r="C25" s="661"/>
      <c r="D25" s="797"/>
      <c r="E25" s="661"/>
      <c r="F25" s="797">
        <v>16680</v>
      </c>
      <c r="G25" s="677"/>
      <c r="H25" s="797"/>
      <c r="I25" s="661"/>
      <c r="J25" s="797"/>
      <c r="K25" s="661"/>
      <c r="L25" s="797">
        <v>16983.969999999998</v>
      </c>
      <c r="M25" s="677"/>
      <c r="N25" s="797"/>
      <c r="O25" s="661"/>
      <c r="P25" s="797"/>
      <c r="Q25" s="661"/>
      <c r="R25" s="797"/>
      <c r="S25" s="700"/>
    </row>
    <row r="26" spans="1:19" ht="14.4" customHeight="1" x14ac:dyDescent="0.3">
      <c r="A26" s="687" t="s">
        <v>1778</v>
      </c>
      <c r="B26" s="797">
        <v>7024</v>
      </c>
      <c r="C26" s="661">
        <v>1</v>
      </c>
      <c r="D26" s="797">
        <v>9368</v>
      </c>
      <c r="E26" s="661">
        <v>1.3337129840546698</v>
      </c>
      <c r="F26" s="797">
        <v>20322</v>
      </c>
      <c r="G26" s="677">
        <v>2.8932232346241458</v>
      </c>
      <c r="H26" s="797">
        <v>11466.84</v>
      </c>
      <c r="I26" s="661">
        <v>1</v>
      </c>
      <c r="J26" s="797">
        <v>14380.660000000002</v>
      </c>
      <c r="K26" s="661">
        <v>1.254108368129319</v>
      </c>
      <c r="L26" s="797">
        <v>24106.12</v>
      </c>
      <c r="M26" s="677">
        <v>2.1022461288375873</v>
      </c>
      <c r="N26" s="797"/>
      <c r="O26" s="661"/>
      <c r="P26" s="797"/>
      <c r="Q26" s="661"/>
      <c r="R26" s="797"/>
      <c r="S26" s="700"/>
    </row>
    <row r="27" spans="1:19" ht="14.4" customHeight="1" x14ac:dyDescent="0.3">
      <c r="A27" s="687" t="s">
        <v>1779</v>
      </c>
      <c r="B27" s="797">
        <v>35060</v>
      </c>
      <c r="C27" s="661">
        <v>1</v>
      </c>
      <c r="D27" s="797">
        <v>39496</v>
      </c>
      <c r="E27" s="661">
        <v>1.1265259555048488</v>
      </c>
      <c r="F27" s="797">
        <v>32700</v>
      </c>
      <c r="G27" s="677">
        <v>0.93268682258984603</v>
      </c>
      <c r="H27" s="797">
        <v>59661.83</v>
      </c>
      <c r="I27" s="661">
        <v>1</v>
      </c>
      <c r="J27" s="797">
        <v>56300.36</v>
      </c>
      <c r="K27" s="661">
        <v>0.94365794679781023</v>
      </c>
      <c r="L27" s="797">
        <v>40969.250000000007</v>
      </c>
      <c r="M27" s="677">
        <v>0.68669113904149448</v>
      </c>
      <c r="N27" s="797"/>
      <c r="O27" s="661"/>
      <c r="P27" s="797"/>
      <c r="Q27" s="661"/>
      <c r="R27" s="797"/>
      <c r="S27" s="700"/>
    </row>
    <row r="28" spans="1:19" ht="14.4" customHeight="1" x14ac:dyDescent="0.3">
      <c r="A28" s="687" t="s">
        <v>1780</v>
      </c>
      <c r="B28" s="797">
        <v>702390</v>
      </c>
      <c r="C28" s="661">
        <v>1</v>
      </c>
      <c r="D28" s="797">
        <v>455767</v>
      </c>
      <c r="E28" s="661">
        <v>0.6488802517120118</v>
      </c>
      <c r="F28" s="797">
        <v>363507</v>
      </c>
      <c r="G28" s="677">
        <v>0.51752872335881772</v>
      </c>
      <c r="H28" s="797">
        <v>745735.39</v>
      </c>
      <c r="I28" s="661">
        <v>1</v>
      </c>
      <c r="J28" s="797">
        <v>551418.19999999995</v>
      </c>
      <c r="K28" s="661">
        <v>0.73942876708586935</v>
      </c>
      <c r="L28" s="797">
        <v>394669.23000000016</v>
      </c>
      <c r="M28" s="677">
        <v>0.52923494753279732</v>
      </c>
      <c r="N28" s="797"/>
      <c r="O28" s="661"/>
      <c r="P28" s="797">
        <v>449209.69</v>
      </c>
      <c r="Q28" s="661"/>
      <c r="R28" s="797"/>
      <c r="S28" s="700"/>
    </row>
    <row r="29" spans="1:19" ht="14.4" customHeight="1" x14ac:dyDescent="0.3">
      <c r="A29" s="687" t="s">
        <v>1781</v>
      </c>
      <c r="B29" s="797">
        <v>3703</v>
      </c>
      <c r="C29" s="661">
        <v>1</v>
      </c>
      <c r="D29" s="797">
        <v>9656</v>
      </c>
      <c r="E29" s="661">
        <v>2.6076154469349175</v>
      </c>
      <c r="F29" s="797">
        <v>6525</v>
      </c>
      <c r="G29" s="677">
        <v>1.7620847961112611</v>
      </c>
      <c r="H29" s="797">
        <v>8419</v>
      </c>
      <c r="I29" s="661">
        <v>1</v>
      </c>
      <c r="J29" s="797">
        <v>8880</v>
      </c>
      <c r="K29" s="661">
        <v>1.0547570970424041</v>
      </c>
      <c r="L29" s="797">
        <v>5629.76</v>
      </c>
      <c r="M29" s="677">
        <v>0.66869699489250511</v>
      </c>
      <c r="N29" s="797"/>
      <c r="O29" s="661"/>
      <c r="P29" s="797"/>
      <c r="Q29" s="661"/>
      <c r="R29" s="797"/>
      <c r="S29" s="700"/>
    </row>
    <row r="30" spans="1:19" ht="14.4" customHeight="1" thickBot="1" x14ac:dyDescent="0.35">
      <c r="A30" s="794" t="s">
        <v>1782</v>
      </c>
      <c r="B30" s="793">
        <v>15469</v>
      </c>
      <c r="C30" s="667">
        <v>1</v>
      </c>
      <c r="D30" s="793">
        <v>6900</v>
      </c>
      <c r="E30" s="667">
        <v>0.4460533971168143</v>
      </c>
      <c r="F30" s="793"/>
      <c r="G30" s="678"/>
      <c r="H30" s="793">
        <v>17026.47</v>
      </c>
      <c r="I30" s="667">
        <v>1</v>
      </c>
      <c r="J30" s="793">
        <v>2127.4</v>
      </c>
      <c r="K30" s="667">
        <v>0.12494662722220166</v>
      </c>
      <c r="L30" s="793"/>
      <c r="M30" s="678"/>
      <c r="N30" s="793"/>
      <c r="O30" s="667"/>
      <c r="P30" s="793"/>
      <c r="Q30" s="667"/>
      <c r="R30" s="793"/>
      <c r="S30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1839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488763.01</v>
      </c>
      <c r="G3" s="212">
        <f t="shared" si="0"/>
        <v>10528278.050000006</v>
      </c>
      <c r="H3" s="212"/>
      <c r="I3" s="212"/>
      <c r="J3" s="212">
        <f t="shared" si="0"/>
        <v>462827.14</v>
      </c>
      <c r="K3" s="212">
        <f t="shared" si="0"/>
        <v>10366747.839999998</v>
      </c>
      <c r="L3" s="212"/>
      <c r="M3" s="212"/>
      <c r="N3" s="212">
        <f t="shared" si="0"/>
        <v>345691.63000000006</v>
      </c>
      <c r="O3" s="212">
        <f t="shared" si="0"/>
        <v>8288466.9399999985</v>
      </c>
      <c r="P3" s="79">
        <f>IF(G3=0,0,O3/G3)</f>
        <v>0.78725760287077462</v>
      </c>
      <c r="Q3" s="213">
        <f>IF(N3=0,0,O3/N3)</f>
        <v>23.976475623664932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1783</v>
      </c>
      <c r="B6" s="736" t="s">
        <v>770</v>
      </c>
      <c r="C6" s="736" t="s">
        <v>1593</v>
      </c>
      <c r="D6" s="736" t="s">
        <v>1594</v>
      </c>
      <c r="E6" s="736" t="s">
        <v>868</v>
      </c>
      <c r="F6" s="229"/>
      <c r="G6" s="229"/>
      <c r="H6" s="229"/>
      <c r="I6" s="229"/>
      <c r="J6" s="229"/>
      <c r="K6" s="229"/>
      <c r="L6" s="229"/>
      <c r="M6" s="229"/>
      <c r="N6" s="229">
        <v>0.45</v>
      </c>
      <c r="O6" s="229">
        <v>856.2</v>
      </c>
      <c r="P6" s="741"/>
      <c r="Q6" s="749">
        <v>1902.6666666666667</v>
      </c>
    </row>
    <row r="7" spans="1:17" ht="14.4" customHeight="1" x14ac:dyDescent="0.3">
      <c r="A7" s="660" t="s">
        <v>1783</v>
      </c>
      <c r="B7" s="661" t="s">
        <v>770</v>
      </c>
      <c r="C7" s="661" t="s">
        <v>1593</v>
      </c>
      <c r="D7" s="661" t="s">
        <v>1598</v>
      </c>
      <c r="E7" s="661"/>
      <c r="F7" s="664"/>
      <c r="G7" s="664"/>
      <c r="H7" s="664"/>
      <c r="I7" s="664"/>
      <c r="J7" s="664">
        <v>0.2</v>
      </c>
      <c r="K7" s="664">
        <v>218.43</v>
      </c>
      <c r="L7" s="664"/>
      <c r="M7" s="664">
        <v>1092.1499999999999</v>
      </c>
      <c r="N7" s="664"/>
      <c r="O7" s="664"/>
      <c r="P7" s="677"/>
      <c r="Q7" s="665"/>
    </row>
    <row r="8" spans="1:17" ht="14.4" customHeight="1" x14ac:dyDescent="0.3">
      <c r="A8" s="660" t="s">
        <v>1783</v>
      </c>
      <c r="B8" s="661" t="s">
        <v>770</v>
      </c>
      <c r="C8" s="661" t="s">
        <v>1593</v>
      </c>
      <c r="D8" s="661" t="s">
        <v>1599</v>
      </c>
      <c r="E8" s="661" t="s">
        <v>883</v>
      </c>
      <c r="F8" s="664">
        <v>2.25</v>
      </c>
      <c r="G8" s="664">
        <v>4909</v>
      </c>
      <c r="H8" s="664">
        <v>1</v>
      </c>
      <c r="I8" s="664">
        <v>2181.7777777777778</v>
      </c>
      <c r="J8" s="664">
        <v>3.6</v>
      </c>
      <c r="K8" s="664">
        <v>7863.53</v>
      </c>
      <c r="L8" s="664">
        <v>1.6018598492564677</v>
      </c>
      <c r="M8" s="664">
        <v>2184.3138888888889</v>
      </c>
      <c r="N8" s="664">
        <v>2.4000000000000004</v>
      </c>
      <c r="O8" s="664">
        <v>4249.92</v>
      </c>
      <c r="P8" s="677">
        <v>0.86574047667549403</v>
      </c>
      <c r="Q8" s="665">
        <v>1770.7999999999997</v>
      </c>
    </row>
    <row r="9" spans="1:17" ht="14.4" customHeight="1" x14ac:dyDescent="0.3">
      <c r="A9" s="660" t="s">
        <v>1783</v>
      </c>
      <c r="B9" s="661" t="s">
        <v>770</v>
      </c>
      <c r="C9" s="661" t="s">
        <v>1593</v>
      </c>
      <c r="D9" s="661" t="s">
        <v>1600</v>
      </c>
      <c r="E9" s="661" t="s">
        <v>872</v>
      </c>
      <c r="F9" s="664"/>
      <c r="G9" s="664"/>
      <c r="H9" s="664"/>
      <c r="I9" s="664"/>
      <c r="J9" s="664">
        <v>0.15000000000000002</v>
      </c>
      <c r="K9" s="664">
        <v>141.72</v>
      </c>
      <c r="L9" s="664"/>
      <c r="M9" s="664">
        <v>944.79999999999984</v>
      </c>
      <c r="N9" s="664">
        <v>0.15000000000000002</v>
      </c>
      <c r="O9" s="664">
        <v>135.57</v>
      </c>
      <c r="P9" s="677"/>
      <c r="Q9" s="665">
        <v>903.79999999999984</v>
      </c>
    </row>
    <row r="10" spans="1:17" ht="14.4" customHeight="1" x14ac:dyDescent="0.3">
      <c r="A10" s="660" t="s">
        <v>1783</v>
      </c>
      <c r="B10" s="661" t="s">
        <v>770</v>
      </c>
      <c r="C10" s="661" t="s">
        <v>1603</v>
      </c>
      <c r="D10" s="661" t="s">
        <v>1604</v>
      </c>
      <c r="E10" s="661" t="s">
        <v>1605</v>
      </c>
      <c r="F10" s="664"/>
      <c r="G10" s="664"/>
      <c r="H10" s="664"/>
      <c r="I10" s="664"/>
      <c r="J10" s="664">
        <v>190</v>
      </c>
      <c r="K10" s="664">
        <v>3953.9</v>
      </c>
      <c r="L10" s="664"/>
      <c r="M10" s="664">
        <v>20.81</v>
      </c>
      <c r="N10" s="664"/>
      <c r="O10" s="664"/>
      <c r="P10" s="677"/>
      <c r="Q10" s="665"/>
    </row>
    <row r="11" spans="1:17" ht="14.4" customHeight="1" x14ac:dyDescent="0.3">
      <c r="A11" s="660" t="s">
        <v>1783</v>
      </c>
      <c r="B11" s="661" t="s">
        <v>770</v>
      </c>
      <c r="C11" s="661" t="s">
        <v>1603</v>
      </c>
      <c r="D11" s="661" t="s">
        <v>1606</v>
      </c>
      <c r="E11" s="661" t="s">
        <v>1607</v>
      </c>
      <c r="F11" s="664"/>
      <c r="G11" s="664"/>
      <c r="H11" s="664"/>
      <c r="I11" s="664"/>
      <c r="J11" s="664">
        <v>100</v>
      </c>
      <c r="K11" s="664">
        <v>200</v>
      </c>
      <c r="L11" s="664"/>
      <c r="M11" s="664">
        <v>2</v>
      </c>
      <c r="N11" s="664">
        <v>100</v>
      </c>
      <c r="O11" s="664">
        <v>211</v>
      </c>
      <c r="P11" s="677"/>
      <c r="Q11" s="665">
        <v>2.11</v>
      </c>
    </row>
    <row r="12" spans="1:17" ht="14.4" customHeight="1" x14ac:dyDescent="0.3">
      <c r="A12" s="660" t="s">
        <v>1783</v>
      </c>
      <c r="B12" s="661" t="s">
        <v>770</v>
      </c>
      <c r="C12" s="661" t="s">
        <v>1603</v>
      </c>
      <c r="D12" s="661" t="s">
        <v>1608</v>
      </c>
      <c r="E12" s="661" t="s">
        <v>1609</v>
      </c>
      <c r="F12" s="664">
        <v>5305</v>
      </c>
      <c r="G12" s="664">
        <v>25428.700000000004</v>
      </c>
      <c r="H12" s="664">
        <v>1</v>
      </c>
      <c r="I12" s="664">
        <v>4.7933459000942511</v>
      </c>
      <c r="J12" s="664">
        <v>7410</v>
      </c>
      <c r="K12" s="664">
        <v>37791</v>
      </c>
      <c r="L12" s="664">
        <v>1.4861554070794021</v>
      </c>
      <c r="M12" s="664">
        <v>5.0999999999999996</v>
      </c>
      <c r="N12" s="664">
        <v>12450</v>
      </c>
      <c r="O12" s="664">
        <v>66234</v>
      </c>
      <c r="P12" s="677">
        <v>2.6046946953638992</v>
      </c>
      <c r="Q12" s="665">
        <v>5.32</v>
      </c>
    </row>
    <row r="13" spans="1:17" ht="14.4" customHeight="1" x14ac:dyDescent="0.3">
      <c r="A13" s="660" t="s">
        <v>1783</v>
      </c>
      <c r="B13" s="661" t="s">
        <v>770</v>
      </c>
      <c r="C13" s="661" t="s">
        <v>1603</v>
      </c>
      <c r="D13" s="661" t="s">
        <v>1616</v>
      </c>
      <c r="E13" s="661" t="s">
        <v>1617</v>
      </c>
      <c r="F13" s="664">
        <v>47700</v>
      </c>
      <c r="G13" s="664">
        <v>264564</v>
      </c>
      <c r="H13" s="664">
        <v>1</v>
      </c>
      <c r="I13" s="664">
        <v>5.5464150943396229</v>
      </c>
      <c r="J13" s="664">
        <v>59032</v>
      </c>
      <c r="K13" s="664">
        <v>327627.59999999998</v>
      </c>
      <c r="L13" s="664">
        <v>1.238368031931782</v>
      </c>
      <c r="M13" s="664">
        <v>5.55</v>
      </c>
      <c r="N13" s="664">
        <v>40352</v>
      </c>
      <c r="O13" s="664">
        <v>235655.67999999999</v>
      </c>
      <c r="P13" s="677">
        <v>0.89073222358295157</v>
      </c>
      <c r="Q13" s="665">
        <v>5.84</v>
      </c>
    </row>
    <row r="14" spans="1:17" ht="14.4" customHeight="1" x14ac:dyDescent="0.3">
      <c r="A14" s="660" t="s">
        <v>1783</v>
      </c>
      <c r="B14" s="661" t="s">
        <v>770</v>
      </c>
      <c r="C14" s="661" t="s">
        <v>1603</v>
      </c>
      <c r="D14" s="661" t="s">
        <v>1620</v>
      </c>
      <c r="E14" s="661" t="s">
        <v>1621</v>
      </c>
      <c r="F14" s="664"/>
      <c r="G14" s="664"/>
      <c r="H14" s="664"/>
      <c r="I14" s="664"/>
      <c r="J14" s="664">
        <v>450</v>
      </c>
      <c r="K14" s="664">
        <v>3550.5</v>
      </c>
      <c r="L14" s="664"/>
      <c r="M14" s="664">
        <v>7.89</v>
      </c>
      <c r="N14" s="664">
        <v>60</v>
      </c>
      <c r="O14" s="664">
        <v>483</v>
      </c>
      <c r="P14" s="677"/>
      <c r="Q14" s="665">
        <v>8.0500000000000007</v>
      </c>
    </row>
    <row r="15" spans="1:17" ht="14.4" customHeight="1" x14ac:dyDescent="0.3">
      <c r="A15" s="660" t="s">
        <v>1783</v>
      </c>
      <c r="B15" s="661" t="s">
        <v>770</v>
      </c>
      <c r="C15" s="661" t="s">
        <v>1603</v>
      </c>
      <c r="D15" s="661" t="s">
        <v>1622</v>
      </c>
      <c r="E15" s="661" t="s">
        <v>1623</v>
      </c>
      <c r="F15" s="664">
        <v>179</v>
      </c>
      <c r="G15" s="664">
        <v>1657.54</v>
      </c>
      <c r="H15" s="664">
        <v>1</v>
      </c>
      <c r="I15" s="664">
        <v>9.26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1783</v>
      </c>
      <c r="B16" s="661" t="s">
        <v>770</v>
      </c>
      <c r="C16" s="661" t="s">
        <v>1603</v>
      </c>
      <c r="D16" s="661" t="s">
        <v>1630</v>
      </c>
      <c r="E16" s="661" t="s">
        <v>1631</v>
      </c>
      <c r="F16" s="664"/>
      <c r="G16" s="664"/>
      <c r="H16" s="664"/>
      <c r="I16" s="664"/>
      <c r="J16" s="664"/>
      <c r="K16" s="664"/>
      <c r="L16" s="664"/>
      <c r="M16" s="664"/>
      <c r="N16" s="664">
        <v>490</v>
      </c>
      <c r="O16" s="664">
        <v>9770.6</v>
      </c>
      <c r="P16" s="677"/>
      <c r="Q16" s="665">
        <v>19.940000000000001</v>
      </c>
    </row>
    <row r="17" spans="1:17" ht="14.4" customHeight="1" x14ac:dyDescent="0.3">
      <c r="A17" s="660" t="s">
        <v>1783</v>
      </c>
      <c r="B17" s="661" t="s">
        <v>770</v>
      </c>
      <c r="C17" s="661" t="s">
        <v>1603</v>
      </c>
      <c r="D17" s="661" t="s">
        <v>1636</v>
      </c>
      <c r="E17" s="661" t="s">
        <v>1637</v>
      </c>
      <c r="F17" s="664">
        <v>26</v>
      </c>
      <c r="G17" s="664">
        <v>59562.04</v>
      </c>
      <c r="H17" s="664">
        <v>1</v>
      </c>
      <c r="I17" s="664">
        <v>2290.8476923076923</v>
      </c>
      <c r="J17" s="664">
        <v>28</v>
      </c>
      <c r="K17" s="664">
        <v>61437.939999999988</v>
      </c>
      <c r="L17" s="664">
        <v>1.0314948917129096</v>
      </c>
      <c r="M17" s="664">
        <v>2194.2121428571422</v>
      </c>
      <c r="N17" s="664">
        <v>48</v>
      </c>
      <c r="O17" s="664">
        <v>105291.84000000003</v>
      </c>
      <c r="P17" s="677">
        <v>1.7677675244165583</v>
      </c>
      <c r="Q17" s="665">
        <v>2193.5800000000004</v>
      </c>
    </row>
    <row r="18" spans="1:17" ht="14.4" customHeight="1" x14ac:dyDescent="0.3">
      <c r="A18" s="660" t="s">
        <v>1783</v>
      </c>
      <c r="B18" s="661" t="s">
        <v>770</v>
      </c>
      <c r="C18" s="661" t="s">
        <v>1603</v>
      </c>
      <c r="D18" s="661" t="s">
        <v>1638</v>
      </c>
      <c r="E18" s="661" t="s">
        <v>1639</v>
      </c>
      <c r="F18" s="664">
        <v>347</v>
      </c>
      <c r="G18" s="664">
        <v>67252.070000000007</v>
      </c>
      <c r="H18" s="664">
        <v>1</v>
      </c>
      <c r="I18" s="664">
        <v>193.81000000000003</v>
      </c>
      <c r="J18" s="664"/>
      <c r="K18" s="664"/>
      <c r="L18" s="664"/>
      <c r="M18" s="664"/>
      <c r="N18" s="664"/>
      <c r="O18" s="664"/>
      <c r="P18" s="677"/>
      <c r="Q18" s="665"/>
    </row>
    <row r="19" spans="1:17" ht="14.4" customHeight="1" x14ac:dyDescent="0.3">
      <c r="A19" s="660" t="s">
        <v>1783</v>
      </c>
      <c r="B19" s="661" t="s">
        <v>770</v>
      </c>
      <c r="C19" s="661" t="s">
        <v>1603</v>
      </c>
      <c r="D19" s="661" t="s">
        <v>1640</v>
      </c>
      <c r="E19" s="661" t="s">
        <v>1641</v>
      </c>
      <c r="F19" s="664">
        <v>2107</v>
      </c>
      <c r="G19" s="664">
        <v>6468.49</v>
      </c>
      <c r="H19" s="664">
        <v>1</v>
      </c>
      <c r="I19" s="664">
        <v>3.07</v>
      </c>
      <c r="J19" s="664">
        <v>2482</v>
      </c>
      <c r="K19" s="664">
        <v>8091.32</v>
      </c>
      <c r="L19" s="664">
        <v>1.2508823543052552</v>
      </c>
      <c r="M19" s="664">
        <v>3.26</v>
      </c>
      <c r="N19" s="664"/>
      <c r="O19" s="664"/>
      <c r="P19" s="677"/>
      <c r="Q19" s="665"/>
    </row>
    <row r="20" spans="1:17" ht="14.4" customHeight="1" x14ac:dyDescent="0.3">
      <c r="A20" s="660" t="s">
        <v>1783</v>
      </c>
      <c r="B20" s="661" t="s">
        <v>770</v>
      </c>
      <c r="C20" s="661" t="s">
        <v>1603</v>
      </c>
      <c r="D20" s="661" t="s">
        <v>1646</v>
      </c>
      <c r="E20" s="661" t="s">
        <v>1647</v>
      </c>
      <c r="F20" s="664">
        <v>2424</v>
      </c>
      <c r="G20" s="664">
        <v>80378.03</v>
      </c>
      <c r="H20" s="664">
        <v>1</v>
      </c>
      <c r="I20" s="664">
        <v>33.159253300330036</v>
      </c>
      <c r="J20" s="664">
        <v>3905</v>
      </c>
      <c r="K20" s="664">
        <v>130036.5</v>
      </c>
      <c r="L20" s="664">
        <v>1.6178114840585169</v>
      </c>
      <c r="M20" s="664">
        <v>33.299999999999997</v>
      </c>
      <c r="N20" s="664">
        <v>2843</v>
      </c>
      <c r="O20" s="664">
        <v>95382.650000000009</v>
      </c>
      <c r="P20" s="677">
        <v>1.1866756376089338</v>
      </c>
      <c r="Q20" s="665">
        <v>33.550000000000004</v>
      </c>
    </row>
    <row r="21" spans="1:17" ht="14.4" customHeight="1" x14ac:dyDescent="0.3">
      <c r="A21" s="660" t="s">
        <v>1783</v>
      </c>
      <c r="B21" s="661" t="s">
        <v>770</v>
      </c>
      <c r="C21" s="661" t="s">
        <v>1603</v>
      </c>
      <c r="D21" s="661" t="s">
        <v>1650</v>
      </c>
      <c r="E21" s="661" t="s">
        <v>1651</v>
      </c>
      <c r="F21" s="664"/>
      <c r="G21" s="664"/>
      <c r="H21" s="664"/>
      <c r="I21" s="664"/>
      <c r="J21" s="664">
        <v>185</v>
      </c>
      <c r="K21" s="664">
        <v>29344.7</v>
      </c>
      <c r="L21" s="664"/>
      <c r="M21" s="664">
        <v>158.62</v>
      </c>
      <c r="N21" s="664"/>
      <c r="O21" s="664"/>
      <c r="P21" s="677"/>
      <c r="Q21" s="665"/>
    </row>
    <row r="22" spans="1:17" ht="14.4" customHeight="1" x14ac:dyDescent="0.3">
      <c r="A22" s="660" t="s">
        <v>1783</v>
      </c>
      <c r="B22" s="661" t="s">
        <v>770</v>
      </c>
      <c r="C22" s="661" t="s">
        <v>1603</v>
      </c>
      <c r="D22" s="661" t="s">
        <v>1652</v>
      </c>
      <c r="E22" s="661" t="s">
        <v>1653</v>
      </c>
      <c r="F22" s="664"/>
      <c r="G22" s="664"/>
      <c r="H22" s="664"/>
      <c r="I22" s="664"/>
      <c r="J22" s="664">
        <v>100</v>
      </c>
      <c r="K22" s="664">
        <v>1934</v>
      </c>
      <c r="L22" s="664"/>
      <c r="M22" s="664">
        <v>19.34</v>
      </c>
      <c r="N22" s="664"/>
      <c r="O22" s="664"/>
      <c r="P22" s="677"/>
      <c r="Q22" s="665"/>
    </row>
    <row r="23" spans="1:17" ht="14.4" customHeight="1" x14ac:dyDescent="0.3">
      <c r="A23" s="660" t="s">
        <v>1783</v>
      </c>
      <c r="B23" s="661" t="s">
        <v>770</v>
      </c>
      <c r="C23" s="661" t="s">
        <v>1663</v>
      </c>
      <c r="D23" s="661" t="s">
        <v>1664</v>
      </c>
      <c r="E23" s="661" t="s">
        <v>1665</v>
      </c>
      <c r="F23" s="664"/>
      <c r="G23" s="664"/>
      <c r="H23" s="664"/>
      <c r="I23" s="664"/>
      <c r="J23" s="664">
        <v>7</v>
      </c>
      <c r="K23" s="664">
        <v>6190.24</v>
      </c>
      <c r="L23" s="664"/>
      <c r="M23" s="664">
        <v>884.31999999999994</v>
      </c>
      <c r="N23" s="664">
        <v>6</v>
      </c>
      <c r="O23" s="664">
        <v>5305.92</v>
      </c>
      <c r="P23" s="677"/>
      <c r="Q23" s="665">
        <v>884.32</v>
      </c>
    </row>
    <row r="24" spans="1:17" ht="14.4" customHeight="1" x14ac:dyDescent="0.3">
      <c r="A24" s="660" t="s">
        <v>1783</v>
      </c>
      <c r="B24" s="661" t="s">
        <v>770</v>
      </c>
      <c r="C24" s="661" t="s">
        <v>1666</v>
      </c>
      <c r="D24" s="661" t="s">
        <v>1669</v>
      </c>
      <c r="E24" s="661" t="s">
        <v>1670</v>
      </c>
      <c r="F24" s="664">
        <v>3</v>
      </c>
      <c r="G24" s="664">
        <v>1260</v>
      </c>
      <c r="H24" s="664">
        <v>1</v>
      </c>
      <c r="I24" s="664">
        <v>420</v>
      </c>
      <c r="J24" s="664">
        <v>8</v>
      </c>
      <c r="K24" s="664">
        <v>3381</v>
      </c>
      <c r="L24" s="664">
        <v>2.6833333333333331</v>
      </c>
      <c r="M24" s="664">
        <v>422.625</v>
      </c>
      <c r="N24" s="664">
        <v>5</v>
      </c>
      <c r="O24" s="664">
        <v>2120</v>
      </c>
      <c r="P24" s="677">
        <v>1.6825396825396826</v>
      </c>
      <c r="Q24" s="665">
        <v>424</v>
      </c>
    </row>
    <row r="25" spans="1:17" ht="14.4" customHeight="1" x14ac:dyDescent="0.3">
      <c r="A25" s="660" t="s">
        <v>1783</v>
      </c>
      <c r="B25" s="661" t="s">
        <v>770</v>
      </c>
      <c r="C25" s="661" t="s">
        <v>1666</v>
      </c>
      <c r="D25" s="661" t="s">
        <v>1675</v>
      </c>
      <c r="E25" s="661" t="s">
        <v>1676</v>
      </c>
      <c r="F25" s="664"/>
      <c r="G25" s="664"/>
      <c r="H25" s="664"/>
      <c r="I25" s="664"/>
      <c r="J25" s="664">
        <v>1</v>
      </c>
      <c r="K25" s="664">
        <v>302</v>
      </c>
      <c r="L25" s="664"/>
      <c r="M25" s="664">
        <v>302</v>
      </c>
      <c r="N25" s="664"/>
      <c r="O25" s="664"/>
      <c r="P25" s="677"/>
      <c r="Q25" s="665"/>
    </row>
    <row r="26" spans="1:17" ht="14.4" customHeight="1" x14ac:dyDescent="0.3">
      <c r="A26" s="660" t="s">
        <v>1783</v>
      </c>
      <c r="B26" s="661" t="s">
        <v>770</v>
      </c>
      <c r="C26" s="661" t="s">
        <v>1666</v>
      </c>
      <c r="D26" s="661" t="s">
        <v>1677</v>
      </c>
      <c r="E26" s="661" t="s">
        <v>1678</v>
      </c>
      <c r="F26" s="664"/>
      <c r="G26" s="664"/>
      <c r="H26" s="664"/>
      <c r="I26" s="664"/>
      <c r="J26" s="664">
        <v>1</v>
      </c>
      <c r="K26" s="664">
        <v>1376</v>
      </c>
      <c r="L26" s="664"/>
      <c r="M26" s="664">
        <v>1376</v>
      </c>
      <c r="N26" s="664"/>
      <c r="O26" s="664"/>
      <c r="P26" s="677"/>
      <c r="Q26" s="665"/>
    </row>
    <row r="27" spans="1:17" ht="14.4" customHeight="1" x14ac:dyDescent="0.3">
      <c r="A27" s="660" t="s">
        <v>1783</v>
      </c>
      <c r="B27" s="661" t="s">
        <v>770</v>
      </c>
      <c r="C27" s="661" t="s">
        <v>1666</v>
      </c>
      <c r="D27" s="661" t="s">
        <v>1682</v>
      </c>
      <c r="E27" s="661" t="s">
        <v>1683</v>
      </c>
      <c r="F27" s="664"/>
      <c r="G27" s="664"/>
      <c r="H27" s="664"/>
      <c r="I27" s="664"/>
      <c r="J27" s="664">
        <v>1</v>
      </c>
      <c r="K27" s="664">
        <v>1965</v>
      </c>
      <c r="L27" s="664"/>
      <c r="M27" s="664">
        <v>1965</v>
      </c>
      <c r="N27" s="664">
        <v>1</v>
      </c>
      <c r="O27" s="664">
        <v>1975</v>
      </c>
      <c r="P27" s="677"/>
      <c r="Q27" s="665">
        <v>1975</v>
      </c>
    </row>
    <row r="28" spans="1:17" ht="14.4" customHeight="1" x14ac:dyDescent="0.3">
      <c r="A28" s="660" t="s">
        <v>1783</v>
      </c>
      <c r="B28" s="661" t="s">
        <v>770</v>
      </c>
      <c r="C28" s="661" t="s">
        <v>1666</v>
      </c>
      <c r="D28" s="661" t="s">
        <v>1686</v>
      </c>
      <c r="E28" s="661" t="s">
        <v>1687</v>
      </c>
      <c r="F28" s="664"/>
      <c r="G28" s="664"/>
      <c r="H28" s="664"/>
      <c r="I28" s="664"/>
      <c r="J28" s="664"/>
      <c r="K28" s="664"/>
      <c r="L28" s="664"/>
      <c r="M28" s="664"/>
      <c r="N28" s="664">
        <v>1</v>
      </c>
      <c r="O28" s="664">
        <v>643</v>
      </c>
      <c r="P28" s="677"/>
      <c r="Q28" s="665">
        <v>643</v>
      </c>
    </row>
    <row r="29" spans="1:17" ht="14.4" customHeight="1" x14ac:dyDescent="0.3">
      <c r="A29" s="660" t="s">
        <v>1783</v>
      </c>
      <c r="B29" s="661" t="s">
        <v>770</v>
      </c>
      <c r="C29" s="661" t="s">
        <v>1666</v>
      </c>
      <c r="D29" s="661" t="s">
        <v>1692</v>
      </c>
      <c r="E29" s="661" t="s">
        <v>1693</v>
      </c>
      <c r="F29" s="664">
        <v>1</v>
      </c>
      <c r="G29" s="664">
        <v>1840</v>
      </c>
      <c r="H29" s="664">
        <v>1</v>
      </c>
      <c r="I29" s="664">
        <v>1840</v>
      </c>
      <c r="J29" s="664"/>
      <c r="K29" s="664"/>
      <c r="L29" s="664"/>
      <c r="M29" s="664"/>
      <c r="N29" s="664"/>
      <c r="O29" s="664"/>
      <c r="P29" s="677"/>
      <c r="Q29" s="665"/>
    </row>
    <row r="30" spans="1:17" ht="14.4" customHeight="1" x14ac:dyDescent="0.3">
      <c r="A30" s="660" t="s">
        <v>1783</v>
      </c>
      <c r="B30" s="661" t="s">
        <v>770</v>
      </c>
      <c r="C30" s="661" t="s">
        <v>1666</v>
      </c>
      <c r="D30" s="661" t="s">
        <v>1696</v>
      </c>
      <c r="E30" s="661" t="s">
        <v>1697</v>
      </c>
      <c r="F30" s="664">
        <v>1</v>
      </c>
      <c r="G30" s="664">
        <v>1169</v>
      </c>
      <c r="H30" s="664">
        <v>1</v>
      </c>
      <c r="I30" s="664">
        <v>1169</v>
      </c>
      <c r="J30" s="664">
        <v>1</v>
      </c>
      <c r="K30" s="664">
        <v>1169</v>
      </c>
      <c r="L30" s="664">
        <v>1</v>
      </c>
      <c r="M30" s="664">
        <v>1169</v>
      </c>
      <c r="N30" s="664"/>
      <c r="O30" s="664"/>
      <c r="P30" s="677"/>
      <c r="Q30" s="665"/>
    </row>
    <row r="31" spans="1:17" ht="14.4" customHeight="1" x14ac:dyDescent="0.3">
      <c r="A31" s="660" t="s">
        <v>1783</v>
      </c>
      <c r="B31" s="661" t="s">
        <v>770</v>
      </c>
      <c r="C31" s="661" t="s">
        <v>1666</v>
      </c>
      <c r="D31" s="661" t="s">
        <v>1700</v>
      </c>
      <c r="E31" s="661" t="s">
        <v>1701</v>
      </c>
      <c r="F31" s="664">
        <v>26</v>
      </c>
      <c r="G31" s="664">
        <v>17004</v>
      </c>
      <c r="H31" s="664">
        <v>1</v>
      </c>
      <c r="I31" s="664">
        <v>654</v>
      </c>
      <c r="J31" s="664">
        <v>28</v>
      </c>
      <c r="K31" s="664">
        <v>18366</v>
      </c>
      <c r="L31" s="664">
        <v>1.0800988002822864</v>
      </c>
      <c r="M31" s="664">
        <v>655.92857142857144</v>
      </c>
      <c r="N31" s="664">
        <v>48</v>
      </c>
      <c r="O31" s="664">
        <v>31584</v>
      </c>
      <c r="P31" s="677">
        <v>1.8574453069865915</v>
      </c>
      <c r="Q31" s="665">
        <v>658</v>
      </c>
    </row>
    <row r="32" spans="1:17" ht="14.4" customHeight="1" x14ac:dyDescent="0.3">
      <c r="A32" s="660" t="s">
        <v>1783</v>
      </c>
      <c r="B32" s="661" t="s">
        <v>770</v>
      </c>
      <c r="C32" s="661" t="s">
        <v>1666</v>
      </c>
      <c r="D32" s="661" t="s">
        <v>1702</v>
      </c>
      <c r="E32" s="661" t="s">
        <v>1703</v>
      </c>
      <c r="F32" s="664"/>
      <c r="G32" s="664"/>
      <c r="H32" s="664"/>
      <c r="I32" s="664"/>
      <c r="J32" s="664">
        <v>1</v>
      </c>
      <c r="K32" s="664">
        <v>688</v>
      </c>
      <c r="L32" s="664"/>
      <c r="M32" s="664">
        <v>688</v>
      </c>
      <c r="N32" s="664"/>
      <c r="O32" s="664"/>
      <c r="P32" s="677"/>
      <c r="Q32" s="665"/>
    </row>
    <row r="33" spans="1:17" ht="14.4" customHeight="1" x14ac:dyDescent="0.3">
      <c r="A33" s="660" t="s">
        <v>1783</v>
      </c>
      <c r="B33" s="661" t="s">
        <v>770</v>
      </c>
      <c r="C33" s="661" t="s">
        <v>1666</v>
      </c>
      <c r="D33" s="661" t="s">
        <v>1706</v>
      </c>
      <c r="E33" s="661" t="s">
        <v>1707</v>
      </c>
      <c r="F33" s="664">
        <v>112</v>
      </c>
      <c r="G33" s="664">
        <v>196448</v>
      </c>
      <c r="H33" s="664">
        <v>1</v>
      </c>
      <c r="I33" s="664">
        <v>1754</v>
      </c>
      <c r="J33" s="664">
        <v>141</v>
      </c>
      <c r="K33" s="664">
        <v>240676</v>
      </c>
      <c r="L33" s="664">
        <v>1.2251384590324157</v>
      </c>
      <c r="M33" s="664">
        <v>1706.9219858156027</v>
      </c>
      <c r="N33" s="664">
        <v>153</v>
      </c>
      <c r="O33" s="664">
        <v>269586</v>
      </c>
      <c r="P33" s="677">
        <v>1.3723020850301353</v>
      </c>
      <c r="Q33" s="665">
        <v>1762</v>
      </c>
    </row>
    <row r="34" spans="1:17" ht="14.4" customHeight="1" x14ac:dyDescent="0.3">
      <c r="A34" s="660" t="s">
        <v>1783</v>
      </c>
      <c r="B34" s="661" t="s">
        <v>770</v>
      </c>
      <c r="C34" s="661" t="s">
        <v>1666</v>
      </c>
      <c r="D34" s="661" t="s">
        <v>1708</v>
      </c>
      <c r="E34" s="661" t="s">
        <v>1709</v>
      </c>
      <c r="F34" s="664">
        <v>90</v>
      </c>
      <c r="G34" s="664">
        <v>36900</v>
      </c>
      <c r="H34" s="664">
        <v>1</v>
      </c>
      <c r="I34" s="664">
        <v>410</v>
      </c>
      <c r="J34" s="664">
        <v>111</v>
      </c>
      <c r="K34" s="664">
        <v>42326</v>
      </c>
      <c r="L34" s="664">
        <v>1.1470460704607046</v>
      </c>
      <c r="M34" s="664">
        <v>381.31531531531533</v>
      </c>
      <c r="N34" s="664">
        <v>116</v>
      </c>
      <c r="O34" s="664">
        <v>47908</v>
      </c>
      <c r="P34" s="677">
        <v>1.2983197831978319</v>
      </c>
      <c r="Q34" s="665">
        <v>413</v>
      </c>
    </row>
    <row r="35" spans="1:17" ht="14.4" customHeight="1" x14ac:dyDescent="0.3">
      <c r="A35" s="660" t="s">
        <v>1783</v>
      </c>
      <c r="B35" s="661" t="s">
        <v>770</v>
      </c>
      <c r="C35" s="661" t="s">
        <v>1666</v>
      </c>
      <c r="D35" s="661" t="s">
        <v>1712</v>
      </c>
      <c r="E35" s="661" t="s">
        <v>1713</v>
      </c>
      <c r="F35" s="664">
        <v>1</v>
      </c>
      <c r="G35" s="664">
        <v>8491</v>
      </c>
      <c r="H35" s="664">
        <v>1</v>
      </c>
      <c r="I35" s="664">
        <v>8491</v>
      </c>
      <c r="J35" s="664">
        <v>2</v>
      </c>
      <c r="K35" s="664">
        <v>16982</v>
      </c>
      <c r="L35" s="664">
        <v>2</v>
      </c>
      <c r="M35" s="664">
        <v>8491</v>
      </c>
      <c r="N35" s="664">
        <v>1</v>
      </c>
      <c r="O35" s="664">
        <v>8499</v>
      </c>
      <c r="P35" s="677">
        <v>1.0009421740666589</v>
      </c>
      <c r="Q35" s="665">
        <v>8499</v>
      </c>
    </row>
    <row r="36" spans="1:17" ht="14.4" customHeight="1" x14ac:dyDescent="0.3">
      <c r="A36" s="660" t="s">
        <v>1783</v>
      </c>
      <c r="B36" s="661" t="s">
        <v>770</v>
      </c>
      <c r="C36" s="661" t="s">
        <v>1666</v>
      </c>
      <c r="D36" s="661" t="s">
        <v>1714</v>
      </c>
      <c r="E36" s="661" t="s">
        <v>1715</v>
      </c>
      <c r="F36" s="664">
        <v>5</v>
      </c>
      <c r="G36" s="664">
        <v>71640</v>
      </c>
      <c r="H36" s="664">
        <v>1</v>
      </c>
      <c r="I36" s="664">
        <v>14328</v>
      </c>
      <c r="J36" s="664">
        <v>7</v>
      </c>
      <c r="K36" s="664">
        <v>100320</v>
      </c>
      <c r="L36" s="664">
        <v>1.4003350083752093</v>
      </c>
      <c r="M36" s="664">
        <v>14331.428571428571</v>
      </c>
      <c r="N36" s="664">
        <v>6</v>
      </c>
      <c r="O36" s="664">
        <v>86040</v>
      </c>
      <c r="P36" s="677">
        <v>1.2010050251256281</v>
      </c>
      <c r="Q36" s="665">
        <v>14340</v>
      </c>
    </row>
    <row r="37" spans="1:17" ht="14.4" customHeight="1" x14ac:dyDescent="0.3">
      <c r="A37" s="660" t="s">
        <v>1783</v>
      </c>
      <c r="B37" s="661" t="s">
        <v>770</v>
      </c>
      <c r="C37" s="661" t="s">
        <v>1666</v>
      </c>
      <c r="D37" s="661" t="s">
        <v>1726</v>
      </c>
      <c r="E37" s="661" t="s">
        <v>1727</v>
      </c>
      <c r="F37" s="664">
        <v>27</v>
      </c>
      <c r="G37" s="664">
        <v>15660</v>
      </c>
      <c r="H37" s="664">
        <v>1</v>
      </c>
      <c r="I37" s="664">
        <v>580</v>
      </c>
      <c r="J37" s="664">
        <v>30</v>
      </c>
      <c r="K37" s="664">
        <v>16276</v>
      </c>
      <c r="L37" s="664">
        <v>1.0393358876117498</v>
      </c>
      <c r="M37" s="664">
        <v>542.5333333333333</v>
      </c>
      <c r="N37" s="664">
        <v>26</v>
      </c>
      <c r="O37" s="664">
        <v>15236</v>
      </c>
      <c r="P37" s="677">
        <v>0.97292464878671781</v>
      </c>
      <c r="Q37" s="665">
        <v>586</v>
      </c>
    </row>
    <row r="38" spans="1:17" ht="14.4" customHeight="1" x14ac:dyDescent="0.3">
      <c r="A38" s="660" t="s">
        <v>1783</v>
      </c>
      <c r="B38" s="661" t="s">
        <v>770</v>
      </c>
      <c r="C38" s="661" t="s">
        <v>1666</v>
      </c>
      <c r="D38" s="661" t="s">
        <v>1732</v>
      </c>
      <c r="E38" s="661" t="s">
        <v>1733</v>
      </c>
      <c r="F38" s="664">
        <v>3</v>
      </c>
      <c r="G38" s="664">
        <v>3858</v>
      </c>
      <c r="H38" s="664">
        <v>1</v>
      </c>
      <c r="I38" s="664">
        <v>1286</v>
      </c>
      <c r="J38" s="664">
        <v>3</v>
      </c>
      <c r="K38" s="664">
        <v>3870</v>
      </c>
      <c r="L38" s="664">
        <v>1.0031104199066874</v>
      </c>
      <c r="M38" s="664">
        <v>1290</v>
      </c>
      <c r="N38" s="664"/>
      <c r="O38" s="664"/>
      <c r="P38" s="677"/>
      <c r="Q38" s="665"/>
    </row>
    <row r="39" spans="1:17" ht="14.4" customHeight="1" x14ac:dyDescent="0.3">
      <c r="A39" s="660" t="s">
        <v>1783</v>
      </c>
      <c r="B39" s="661" t="s">
        <v>770</v>
      </c>
      <c r="C39" s="661" t="s">
        <v>1666</v>
      </c>
      <c r="D39" s="661" t="s">
        <v>1734</v>
      </c>
      <c r="E39" s="661" t="s">
        <v>1735</v>
      </c>
      <c r="F39" s="664">
        <v>34</v>
      </c>
      <c r="G39" s="664">
        <v>16558</v>
      </c>
      <c r="H39" s="664">
        <v>1</v>
      </c>
      <c r="I39" s="664">
        <v>487</v>
      </c>
      <c r="J39" s="664">
        <v>46</v>
      </c>
      <c r="K39" s="664">
        <v>22460</v>
      </c>
      <c r="L39" s="664">
        <v>1.3564440149776542</v>
      </c>
      <c r="M39" s="664">
        <v>488.26086956521738</v>
      </c>
      <c r="N39" s="664">
        <v>71</v>
      </c>
      <c r="O39" s="664">
        <v>34790</v>
      </c>
      <c r="P39" s="677">
        <v>2.1010991665660104</v>
      </c>
      <c r="Q39" s="665">
        <v>490</v>
      </c>
    </row>
    <row r="40" spans="1:17" ht="14.4" customHeight="1" x14ac:dyDescent="0.3">
      <c r="A40" s="660" t="s">
        <v>1783</v>
      </c>
      <c r="B40" s="661" t="s">
        <v>770</v>
      </c>
      <c r="C40" s="661" t="s">
        <v>1666</v>
      </c>
      <c r="D40" s="661" t="s">
        <v>1736</v>
      </c>
      <c r="E40" s="661" t="s">
        <v>1737</v>
      </c>
      <c r="F40" s="664"/>
      <c r="G40" s="664"/>
      <c r="H40" s="664"/>
      <c r="I40" s="664"/>
      <c r="J40" s="664"/>
      <c r="K40" s="664"/>
      <c r="L40" s="664"/>
      <c r="M40" s="664"/>
      <c r="N40" s="664">
        <v>1</v>
      </c>
      <c r="O40" s="664">
        <v>2258</v>
      </c>
      <c r="P40" s="677"/>
      <c r="Q40" s="665">
        <v>2258</v>
      </c>
    </row>
    <row r="41" spans="1:17" ht="14.4" customHeight="1" x14ac:dyDescent="0.3">
      <c r="A41" s="660" t="s">
        <v>1783</v>
      </c>
      <c r="B41" s="661" t="s">
        <v>770</v>
      </c>
      <c r="C41" s="661" t="s">
        <v>1666</v>
      </c>
      <c r="D41" s="661" t="s">
        <v>1738</v>
      </c>
      <c r="E41" s="661" t="s">
        <v>1739</v>
      </c>
      <c r="F41" s="664">
        <v>1</v>
      </c>
      <c r="G41" s="664">
        <v>2535</v>
      </c>
      <c r="H41" s="664">
        <v>1</v>
      </c>
      <c r="I41" s="664">
        <v>2535</v>
      </c>
      <c r="J41" s="664"/>
      <c r="K41" s="664"/>
      <c r="L41" s="664"/>
      <c r="M41" s="664"/>
      <c r="N41" s="664">
        <v>1</v>
      </c>
      <c r="O41" s="664">
        <v>2551</v>
      </c>
      <c r="P41" s="677">
        <v>1.0063116370808678</v>
      </c>
      <c r="Q41" s="665">
        <v>2551</v>
      </c>
    </row>
    <row r="42" spans="1:17" ht="14.4" customHeight="1" x14ac:dyDescent="0.3">
      <c r="A42" s="660" t="s">
        <v>1784</v>
      </c>
      <c r="B42" s="661" t="s">
        <v>770</v>
      </c>
      <c r="C42" s="661" t="s">
        <v>1593</v>
      </c>
      <c r="D42" s="661" t="s">
        <v>1594</v>
      </c>
      <c r="E42" s="661" t="s">
        <v>868</v>
      </c>
      <c r="F42" s="664"/>
      <c r="G42" s="664"/>
      <c r="H42" s="664"/>
      <c r="I42" s="664"/>
      <c r="J42" s="664">
        <v>0.5</v>
      </c>
      <c r="K42" s="664">
        <v>989.02</v>
      </c>
      <c r="L42" s="664"/>
      <c r="M42" s="664">
        <v>1978.04</v>
      </c>
      <c r="N42" s="664">
        <v>1.4</v>
      </c>
      <c r="O42" s="664">
        <v>2663.74</v>
      </c>
      <c r="P42" s="677"/>
      <c r="Q42" s="665">
        <v>1902.6714285714286</v>
      </c>
    </row>
    <row r="43" spans="1:17" ht="14.4" customHeight="1" x14ac:dyDescent="0.3">
      <c r="A43" s="660" t="s">
        <v>1784</v>
      </c>
      <c r="B43" s="661" t="s">
        <v>770</v>
      </c>
      <c r="C43" s="661" t="s">
        <v>1593</v>
      </c>
      <c r="D43" s="661" t="s">
        <v>1598</v>
      </c>
      <c r="E43" s="661"/>
      <c r="F43" s="664">
        <v>0.2</v>
      </c>
      <c r="G43" s="664">
        <v>216.53</v>
      </c>
      <c r="H43" s="664">
        <v>1</v>
      </c>
      <c r="I43" s="664">
        <v>1082.6499999999999</v>
      </c>
      <c r="J43" s="664">
        <v>1.2</v>
      </c>
      <c r="K43" s="664">
        <v>1310.5900000000001</v>
      </c>
      <c r="L43" s="664">
        <v>6.052694776705307</v>
      </c>
      <c r="M43" s="664">
        <v>1092.1583333333335</v>
      </c>
      <c r="N43" s="664"/>
      <c r="O43" s="664"/>
      <c r="P43" s="677"/>
      <c r="Q43" s="665"/>
    </row>
    <row r="44" spans="1:17" ht="14.4" customHeight="1" x14ac:dyDescent="0.3">
      <c r="A44" s="660" t="s">
        <v>1784</v>
      </c>
      <c r="B44" s="661" t="s">
        <v>770</v>
      </c>
      <c r="C44" s="661" t="s">
        <v>1593</v>
      </c>
      <c r="D44" s="661" t="s">
        <v>1599</v>
      </c>
      <c r="E44" s="661" t="s">
        <v>883</v>
      </c>
      <c r="F44" s="664">
        <v>6.5</v>
      </c>
      <c r="G44" s="664">
        <v>14141.990000000002</v>
      </c>
      <c r="H44" s="664">
        <v>1</v>
      </c>
      <c r="I44" s="664">
        <v>2175.6907692307695</v>
      </c>
      <c r="J44" s="664">
        <v>5.8</v>
      </c>
      <c r="K44" s="664">
        <v>12669.030000000002</v>
      </c>
      <c r="L44" s="664">
        <v>0.89584492705764895</v>
      </c>
      <c r="M44" s="664">
        <v>2184.3155172413799</v>
      </c>
      <c r="N44" s="664">
        <v>3.05</v>
      </c>
      <c r="O44" s="664">
        <v>5400.94</v>
      </c>
      <c r="P44" s="677">
        <v>0.38190806244382858</v>
      </c>
      <c r="Q44" s="665">
        <v>1770.8</v>
      </c>
    </row>
    <row r="45" spans="1:17" ht="14.4" customHeight="1" x14ac:dyDescent="0.3">
      <c r="A45" s="660" t="s">
        <v>1784</v>
      </c>
      <c r="B45" s="661" t="s">
        <v>770</v>
      </c>
      <c r="C45" s="661" t="s">
        <v>1593</v>
      </c>
      <c r="D45" s="661" t="s">
        <v>1600</v>
      </c>
      <c r="E45" s="661" t="s">
        <v>872</v>
      </c>
      <c r="F45" s="664">
        <v>0.15000000000000002</v>
      </c>
      <c r="G45" s="664">
        <v>141.72</v>
      </c>
      <c r="H45" s="664">
        <v>1</v>
      </c>
      <c r="I45" s="664">
        <v>944.79999999999984</v>
      </c>
      <c r="J45" s="664">
        <v>0.1</v>
      </c>
      <c r="K45" s="664">
        <v>94.48</v>
      </c>
      <c r="L45" s="664">
        <v>0.66666666666666674</v>
      </c>
      <c r="M45" s="664">
        <v>944.8</v>
      </c>
      <c r="N45" s="664">
        <v>0.15000000000000002</v>
      </c>
      <c r="O45" s="664">
        <v>135.57</v>
      </c>
      <c r="P45" s="677">
        <v>0.95660457239627428</v>
      </c>
      <c r="Q45" s="665">
        <v>903.79999999999984</v>
      </c>
    </row>
    <row r="46" spans="1:17" ht="14.4" customHeight="1" x14ac:dyDescent="0.3">
      <c r="A46" s="660" t="s">
        <v>1784</v>
      </c>
      <c r="B46" s="661" t="s">
        <v>770</v>
      </c>
      <c r="C46" s="661" t="s">
        <v>1603</v>
      </c>
      <c r="D46" s="661" t="s">
        <v>1608</v>
      </c>
      <c r="E46" s="661" t="s">
        <v>1609</v>
      </c>
      <c r="F46" s="664">
        <v>4805</v>
      </c>
      <c r="G46" s="664">
        <v>22824.2</v>
      </c>
      <c r="H46" s="664">
        <v>1</v>
      </c>
      <c r="I46" s="664">
        <v>4.7500936524453694</v>
      </c>
      <c r="J46" s="664">
        <v>3620</v>
      </c>
      <c r="K46" s="664">
        <v>18462</v>
      </c>
      <c r="L46" s="664">
        <v>0.80887829584388493</v>
      </c>
      <c r="M46" s="664">
        <v>5.0999999999999996</v>
      </c>
      <c r="N46" s="664">
        <v>4960</v>
      </c>
      <c r="O46" s="664">
        <v>26387.200000000001</v>
      </c>
      <c r="P46" s="677">
        <v>1.1561062381156841</v>
      </c>
      <c r="Q46" s="665">
        <v>5.32</v>
      </c>
    </row>
    <row r="47" spans="1:17" ht="14.4" customHeight="1" x14ac:dyDescent="0.3">
      <c r="A47" s="660" t="s">
        <v>1784</v>
      </c>
      <c r="B47" s="661" t="s">
        <v>770</v>
      </c>
      <c r="C47" s="661" t="s">
        <v>1603</v>
      </c>
      <c r="D47" s="661" t="s">
        <v>1616</v>
      </c>
      <c r="E47" s="661" t="s">
        <v>1617</v>
      </c>
      <c r="F47" s="664">
        <v>300</v>
      </c>
      <c r="G47" s="664">
        <v>1659</v>
      </c>
      <c r="H47" s="664">
        <v>1</v>
      </c>
      <c r="I47" s="664">
        <v>5.53</v>
      </c>
      <c r="J47" s="664"/>
      <c r="K47" s="664"/>
      <c r="L47" s="664"/>
      <c r="M47" s="664"/>
      <c r="N47" s="664"/>
      <c r="O47" s="664"/>
      <c r="P47" s="677"/>
      <c r="Q47" s="665"/>
    </row>
    <row r="48" spans="1:17" ht="14.4" customHeight="1" x14ac:dyDescent="0.3">
      <c r="A48" s="660" t="s">
        <v>1784</v>
      </c>
      <c r="B48" s="661" t="s">
        <v>770</v>
      </c>
      <c r="C48" s="661" t="s">
        <v>1603</v>
      </c>
      <c r="D48" s="661" t="s">
        <v>1632</v>
      </c>
      <c r="E48" s="661" t="s">
        <v>1633</v>
      </c>
      <c r="F48" s="664"/>
      <c r="G48" s="664"/>
      <c r="H48" s="664"/>
      <c r="I48" s="664"/>
      <c r="J48" s="664"/>
      <c r="K48" s="664"/>
      <c r="L48" s="664"/>
      <c r="M48" s="664"/>
      <c r="N48" s="664">
        <v>5</v>
      </c>
      <c r="O48" s="664">
        <v>7271.4</v>
      </c>
      <c r="P48" s="677"/>
      <c r="Q48" s="665">
        <v>1454.28</v>
      </c>
    </row>
    <row r="49" spans="1:17" ht="14.4" customHeight="1" x14ac:dyDescent="0.3">
      <c r="A49" s="660" t="s">
        <v>1784</v>
      </c>
      <c r="B49" s="661" t="s">
        <v>770</v>
      </c>
      <c r="C49" s="661" t="s">
        <v>1603</v>
      </c>
      <c r="D49" s="661" t="s">
        <v>1636</v>
      </c>
      <c r="E49" s="661" t="s">
        <v>1637</v>
      </c>
      <c r="F49" s="664">
        <v>18</v>
      </c>
      <c r="G49" s="664">
        <v>41090.22</v>
      </c>
      <c r="H49" s="664">
        <v>1</v>
      </c>
      <c r="I49" s="664">
        <v>2282.79</v>
      </c>
      <c r="J49" s="664">
        <v>13</v>
      </c>
      <c r="K49" s="664">
        <v>28530.699999999997</v>
      </c>
      <c r="L49" s="664">
        <v>0.69434283875822511</v>
      </c>
      <c r="M49" s="664">
        <v>2194.6692307692306</v>
      </c>
      <c r="N49" s="664">
        <v>18</v>
      </c>
      <c r="O49" s="664">
        <v>39484.44000000001</v>
      </c>
      <c r="P49" s="677">
        <v>0.96092062782822796</v>
      </c>
      <c r="Q49" s="665">
        <v>2193.5800000000004</v>
      </c>
    </row>
    <row r="50" spans="1:17" ht="14.4" customHeight="1" x14ac:dyDescent="0.3">
      <c r="A50" s="660" t="s">
        <v>1784</v>
      </c>
      <c r="B50" s="661" t="s">
        <v>770</v>
      </c>
      <c r="C50" s="661" t="s">
        <v>1603</v>
      </c>
      <c r="D50" s="661" t="s">
        <v>1640</v>
      </c>
      <c r="E50" s="661" t="s">
        <v>1641</v>
      </c>
      <c r="F50" s="664"/>
      <c r="G50" s="664"/>
      <c r="H50" s="664"/>
      <c r="I50" s="664"/>
      <c r="J50" s="664">
        <v>652</v>
      </c>
      <c r="K50" s="664">
        <v>2125.52</v>
      </c>
      <c r="L50" s="664"/>
      <c r="M50" s="664">
        <v>3.26</v>
      </c>
      <c r="N50" s="664">
        <v>663</v>
      </c>
      <c r="O50" s="664">
        <v>2267.46</v>
      </c>
      <c r="P50" s="677"/>
      <c r="Q50" s="665">
        <v>3.42</v>
      </c>
    </row>
    <row r="51" spans="1:17" ht="14.4" customHeight="1" x14ac:dyDescent="0.3">
      <c r="A51" s="660" t="s">
        <v>1784</v>
      </c>
      <c r="B51" s="661" t="s">
        <v>770</v>
      </c>
      <c r="C51" s="661" t="s">
        <v>1603</v>
      </c>
      <c r="D51" s="661" t="s">
        <v>1646</v>
      </c>
      <c r="E51" s="661" t="s">
        <v>1647</v>
      </c>
      <c r="F51" s="664">
        <v>6483</v>
      </c>
      <c r="G51" s="664">
        <v>214923.96</v>
      </c>
      <c r="H51" s="664">
        <v>1</v>
      </c>
      <c r="I51" s="664">
        <v>33.151929662193425</v>
      </c>
      <c r="J51" s="664">
        <v>5775</v>
      </c>
      <c r="K51" s="664">
        <v>192307.49999999997</v>
      </c>
      <c r="L51" s="664">
        <v>0.89476994561239231</v>
      </c>
      <c r="M51" s="664">
        <v>33.299999999999997</v>
      </c>
      <c r="N51" s="664">
        <v>3758</v>
      </c>
      <c r="O51" s="664">
        <v>126080.90000000001</v>
      </c>
      <c r="P51" s="677">
        <v>0.58663026681622665</v>
      </c>
      <c r="Q51" s="665">
        <v>33.550000000000004</v>
      </c>
    </row>
    <row r="52" spans="1:17" ht="14.4" customHeight="1" x14ac:dyDescent="0.3">
      <c r="A52" s="660" t="s">
        <v>1784</v>
      </c>
      <c r="B52" s="661" t="s">
        <v>770</v>
      </c>
      <c r="C52" s="661" t="s">
        <v>1663</v>
      </c>
      <c r="D52" s="661" t="s">
        <v>1664</v>
      </c>
      <c r="E52" s="661" t="s">
        <v>1665</v>
      </c>
      <c r="F52" s="664"/>
      <c r="G52" s="664"/>
      <c r="H52" s="664"/>
      <c r="I52" s="664"/>
      <c r="J52" s="664">
        <v>13</v>
      </c>
      <c r="K52" s="664">
        <v>11496.16</v>
      </c>
      <c r="L52" s="664"/>
      <c r="M52" s="664">
        <v>884.31999999999994</v>
      </c>
      <c r="N52" s="664">
        <v>9</v>
      </c>
      <c r="O52" s="664">
        <v>7958.8799999999992</v>
      </c>
      <c r="P52" s="677"/>
      <c r="Q52" s="665">
        <v>884.31999999999994</v>
      </c>
    </row>
    <row r="53" spans="1:17" ht="14.4" customHeight="1" x14ac:dyDescent="0.3">
      <c r="A53" s="660" t="s">
        <v>1784</v>
      </c>
      <c r="B53" s="661" t="s">
        <v>770</v>
      </c>
      <c r="C53" s="661" t="s">
        <v>1666</v>
      </c>
      <c r="D53" s="661" t="s">
        <v>1700</v>
      </c>
      <c r="E53" s="661" t="s">
        <v>1701</v>
      </c>
      <c r="F53" s="664">
        <v>18</v>
      </c>
      <c r="G53" s="664">
        <v>11772</v>
      </c>
      <c r="H53" s="664">
        <v>1</v>
      </c>
      <c r="I53" s="664">
        <v>654</v>
      </c>
      <c r="J53" s="664">
        <v>13</v>
      </c>
      <c r="K53" s="664">
        <v>8517</v>
      </c>
      <c r="L53" s="664">
        <v>0.72349643221202853</v>
      </c>
      <c r="M53" s="664">
        <v>655.15384615384619</v>
      </c>
      <c r="N53" s="664">
        <v>17</v>
      </c>
      <c r="O53" s="664">
        <v>11186</v>
      </c>
      <c r="P53" s="677">
        <v>0.95022086306489972</v>
      </c>
      <c r="Q53" s="665">
        <v>658</v>
      </c>
    </row>
    <row r="54" spans="1:17" ht="14.4" customHeight="1" x14ac:dyDescent="0.3">
      <c r="A54" s="660" t="s">
        <v>1784</v>
      </c>
      <c r="B54" s="661" t="s">
        <v>770</v>
      </c>
      <c r="C54" s="661" t="s">
        <v>1666</v>
      </c>
      <c r="D54" s="661" t="s">
        <v>1706</v>
      </c>
      <c r="E54" s="661" t="s">
        <v>1707</v>
      </c>
      <c r="F54" s="664">
        <v>14</v>
      </c>
      <c r="G54" s="664">
        <v>24556</v>
      </c>
      <c r="H54" s="664">
        <v>1</v>
      </c>
      <c r="I54" s="664">
        <v>1754</v>
      </c>
      <c r="J54" s="664">
        <v>8</v>
      </c>
      <c r="K54" s="664">
        <v>14056</v>
      </c>
      <c r="L54" s="664">
        <v>0.572405929304447</v>
      </c>
      <c r="M54" s="664">
        <v>1757</v>
      </c>
      <c r="N54" s="664">
        <v>11</v>
      </c>
      <c r="O54" s="664">
        <v>19382</v>
      </c>
      <c r="P54" s="677">
        <v>0.7892979312591627</v>
      </c>
      <c r="Q54" s="665">
        <v>1762</v>
      </c>
    </row>
    <row r="55" spans="1:17" ht="14.4" customHeight="1" x14ac:dyDescent="0.3">
      <c r="A55" s="660" t="s">
        <v>1784</v>
      </c>
      <c r="B55" s="661" t="s">
        <v>770</v>
      </c>
      <c r="C55" s="661" t="s">
        <v>1666</v>
      </c>
      <c r="D55" s="661" t="s">
        <v>1708</v>
      </c>
      <c r="E55" s="661" t="s">
        <v>1709</v>
      </c>
      <c r="F55" s="664">
        <v>2</v>
      </c>
      <c r="G55" s="664">
        <v>820</v>
      </c>
      <c r="H55" s="664">
        <v>1</v>
      </c>
      <c r="I55" s="664">
        <v>410</v>
      </c>
      <c r="J55" s="664"/>
      <c r="K55" s="664"/>
      <c r="L55" s="664"/>
      <c r="M55" s="664"/>
      <c r="N55" s="664"/>
      <c r="O55" s="664"/>
      <c r="P55" s="677"/>
      <c r="Q55" s="665"/>
    </row>
    <row r="56" spans="1:17" ht="14.4" customHeight="1" x14ac:dyDescent="0.3">
      <c r="A56" s="660" t="s">
        <v>1784</v>
      </c>
      <c r="B56" s="661" t="s">
        <v>770</v>
      </c>
      <c r="C56" s="661" t="s">
        <v>1666</v>
      </c>
      <c r="D56" s="661" t="s">
        <v>1714</v>
      </c>
      <c r="E56" s="661" t="s">
        <v>1715</v>
      </c>
      <c r="F56" s="664">
        <v>15</v>
      </c>
      <c r="G56" s="664">
        <v>214920</v>
      </c>
      <c r="H56" s="664">
        <v>1</v>
      </c>
      <c r="I56" s="664">
        <v>14328</v>
      </c>
      <c r="J56" s="664">
        <v>14</v>
      </c>
      <c r="K56" s="664">
        <v>200648</v>
      </c>
      <c r="L56" s="664">
        <v>0.93359389540294058</v>
      </c>
      <c r="M56" s="664">
        <v>14332</v>
      </c>
      <c r="N56" s="664">
        <v>9</v>
      </c>
      <c r="O56" s="664">
        <v>129060</v>
      </c>
      <c r="P56" s="677">
        <v>0.60050251256281406</v>
      </c>
      <c r="Q56" s="665">
        <v>14340</v>
      </c>
    </row>
    <row r="57" spans="1:17" ht="14.4" customHeight="1" x14ac:dyDescent="0.3">
      <c r="A57" s="660" t="s">
        <v>1784</v>
      </c>
      <c r="B57" s="661" t="s">
        <v>770</v>
      </c>
      <c r="C57" s="661" t="s">
        <v>1666</v>
      </c>
      <c r="D57" s="661" t="s">
        <v>1726</v>
      </c>
      <c r="E57" s="661" t="s">
        <v>1727</v>
      </c>
      <c r="F57" s="664">
        <v>1</v>
      </c>
      <c r="G57" s="664">
        <v>580</v>
      </c>
      <c r="H57" s="664">
        <v>1</v>
      </c>
      <c r="I57" s="664">
        <v>580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1784</v>
      </c>
      <c r="B58" s="661" t="s">
        <v>770</v>
      </c>
      <c r="C58" s="661" t="s">
        <v>1666</v>
      </c>
      <c r="D58" s="661" t="s">
        <v>1732</v>
      </c>
      <c r="E58" s="661" t="s">
        <v>1733</v>
      </c>
      <c r="F58" s="664"/>
      <c r="G58" s="664"/>
      <c r="H58" s="664"/>
      <c r="I58" s="664"/>
      <c r="J58" s="664">
        <v>1</v>
      </c>
      <c r="K58" s="664">
        <v>1292</v>
      </c>
      <c r="L58" s="664"/>
      <c r="M58" s="664">
        <v>1292</v>
      </c>
      <c r="N58" s="664">
        <v>1</v>
      </c>
      <c r="O58" s="664">
        <v>1294</v>
      </c>
      <c r="P58" s="677"/>
      <c r="Q58" s="665">
        <v>1294</v>
      </c>
    </row>
    <row r="59" spans="1:17" ht="14.4" customHeight="1" x14ac:dyDescent="0.3">
      <c r="A59" s="660" t="s">
        <v>1784</v>
      </c>
      <c r="B59" s="661" t="s">
        <v>770</v>
      </c>
      <c r="C59" s="661" t="s">
        <v>1666</v>
      </c>
      <c r="D59" s="661" t="s">
        <v>1734</v>
      </c>
      <c r="E59" s="661" t="s">
        <v>1735</v>
      </c>
      <c r="F59" s="664">
        <v>30</v>
      </c>
      <c r="G59" s="664">
        <v>14610</v>
      </c>
      <c r="H59" s="664">
        <v>1</v>
      </c>
      <c r="I59" s="664">
        <v>487</v>
      </c>
      <c r="J59" s="664">
        <v>22</v>
      </c>
      <c r="K59" s="664">
        <v>10732</v>
      </c>
      <c r="L59" s="664">
        <v>0.73456536618754276</v>
      </c>
      <c r="M59" s="664">
        <v>487.81818181818181</v>
      </c>
      <c r="N59" s="664">
        <v>28</v>
      </c>
      <c r="O59" s="664">
        <v>13720</v>
      </c>
      <c r="P59" s="677">
        <v>0.93908281998631071</v>
      </c>
      <c r="Q59" s="665">
        <v>490</v>
      </c>
    </row>
    <row r="60" spans="1:17" ht="14.4" customHeight="1" x14ac:dyDescent="0.3">
      <c r="A60" s="660" t="s">
        <v>1784</v>
      </c>
      <c r="B60" s="661" t="s">
        <v>770</v>
      </c>
      <c r="C60" s="661" t="s">
        <v>1666</v>
      </c>
      <c r="D60" s="661" t="s">
        <v>1748</v>
      </c>
      <c r="E60" s="661" t="s">
        <v>1749</v>
      </c>
      <c r="F60" s="664"/>
      <c r="G60" s="664"/>
      <c r="H60" s="664"/>
      <c r="I60" s="664"/>
      <c r="J60" s="664"/>
      <c r="K60" s="664"/>
      <c r="L60" s="664"/>
      <c r="M60" s="664"/>
      <c r="N60" s="664">
        <v>1</v>
      </c>
      <c r="O60" s="664">
        <v>134</v>
      </c>
      <c r="P60" s="677"/>
      <c r="Q60" s="665">
        <v>134</v>
      </c>
    </row>
    <row r="61" spans="1:17" ht="14.4" customHeight="1" x14ac:dyDescent="0.3">
      <c r="A61" s="660" t="s">
        <v>1785</v>
      </c>
      <c r="B61" s="661" t="s">
        <v>770</v>
      </c>
      <c r="C61" s="661" t="s">
        <v>1593</v>
      </c>
      <c r="D61" s="661" t="s">
        <v>1594</v>
      </c>
      <c r="E61" s="661" t="s">
        <v>868</v>
      </c>
      <c r="F61" s="664"/>
      <c r="G61" s="664"/>
      <c r="H61" s="664"/>
      <c r="I61" s="664"/>
      <c r="J61" s="664"/>
      <c r="K61" s="664"/>
      <c r="L61" s="664"/>
      <c r="M61" s="664"/>
      <c r="N61" s="664">
        <v>0.45</v>
      </c>
      <c r="O61" s="664">
        <v>856.2</v>
      </c>
      <c r="P61" s="677"/>
      <c r="Q61" s="665">
        <v>1902.6666666666667</v>
      </c>
    </row>
    <row r="62" spans="1:17" ht="14.4" customHeight="1" x14ac:dyDescent="0.3">
      <c r="A62" s="660" t="s">
        <v>1785</v>
      </c>
      <c r="B62" s="661" t="s">
        <v>770</v>
      </c>
      <c r="C62" s="661" t="s">
        <v>1593</v>
      </c>
      <c r="D62" s="661" t="s">
        <v>1598</v>
      </c>
      <c r="E62" s="661"/>
      <c r="F62" s="664">
        <v>1.5999999999999999</v>
      </c>
      <c r="G62" s="664">
        <v>1743.65</v>
      </c>
      <c r="H62" s="664">
        <v>1</v>
      </c>
      <c r="I62" s="664">
        <v>1089.7812500000002</v>
      </c>
      <c r="J62" s="664">
        <v>0.2</v>
      </c>
      <c r="K62" s="664">
        <v>218.43</v>
      </c>
      <c r="L62" s="664">
        <v>0.12527170016918532</v>
      </c>
      <c r="M62" s="664">
        <v>1092.1499999999999</v>
      </c>
      <c r="N62" s="664"/>
      <c r="O62" s="664"/>
      <c r="P62" s="677"/>
      <c r="Q62" s="665"/>
    </row>
    <row r="63" spans="1:17" ht="14.4" customHeight="1" x14ac:dyDescent="0.3">
      <c r="A63" s="660" t="s">
        <v>1785</v>
      </c>
      <c r="B63" s="661" t="s">
        <v>770</v>
      </c>
      <c r="C63" s="661" t="s">
        <v>1593</v>
      </c>
      <c r="D63" s="661" t="s">
        <v>1599</v>
      </c>
      <c r="E63" s="661" t="s">
        <v>883</v>
      </c>
      <c r="F63" s="664">
        <v>8.3000000000000007</v>
      </c>
      <c r="G63" s="664">
        <v>18085.189999999999</v>
      </c>
      <c r="H63" s="664">
        <v>1</v>
      </c>
      <c r="I63" s="664">
        <v>2178.938554216867</v>
      </c>
      <c r="J63" s="664">
        <v>9.75</v>
      </c>
      <c r="K63" s="664">
        <v>21297.05</v>
      </c>
      <c r="L63" s="664">
        <v>1.1775961435848892</v>
      </c>
      <c r="M63" s="664">
        <v>2184.3128205128205</v>
      </c>
      <c r="N63" s="664">
        <v>5.65</v>
      </c>
      <c r="O63" s="664">
        <v>10005.02</v>
      </c>
      <c r="P63" s="677">
        <v>0.55321619512982734</v>
      </c>
      <c r="Q63" s="665">
        <v>1770.8</v>
      </c>
    </row>
    <row r="64" spans="1:17" ht="14.4" customHeight="1" x14ac:dyDescent="0.3">
      <c r="A64" s="660" t="s">
        <v>1785</v>
      </c>
      <c r="B64" s="661" t="s">
        <v>770</v>
      </c>
      <c r="C64" s="661" t="s">
        <v>1593</v>
      </c>
      <c r="D64" s="661" t="s">
        <v>1600</v>
      </c>
      <c r="E64" s="661" t="s">
        <v>872</v>
      </c>
      <c r="F64" s="664">
        <v>0.35</v>
      </c>
      <c r="G64" s="664">
        <v>330.68</v>
      </c>
      <c r="H64" s="664">
        <v>1</v>
      </c>
      <c r="I64" s="664">
        <v>944.80000000000007</v>
      </c>
      <c r="J64" s="664">
        <v>0.35</v>
      </c>
      <c r="K64" s="664">
        <v>330.68</v>
      </c>
      <c r="L64" s="664">
        <v>1</v>
      </c>
      <c r="M64" s="664">
        <v>944.80000000000007</v>
      </c>
      <c r="N64" s="664">
        <v>0.25</v>
      </c>
      <c r="O64" s="664">
        <v>225.95</v>
      </c>
      <c r="P64" s="677">
        <v>0.68328898028305307</v>
      </c>
      <c r="Q64" s="665">
        <v>903.8</v>
      </c>
    </row>
    <row r="65" spans="1:17" ht="14.4" customHeight="1" x14ac:dyDescent="0.3">
      <c r="A65" s="660" t="s">
        <v>1785</v>
      </c>
      <c r="B65" s="661" t="s">
        <v>770</v>
      </c>
      <c r="C65" s="661" t="s">
        <v>1593</v>
      </c>
      <c r="D65" s="661" t="s">
        <v>1601</v>
      </c>
      <c r="E65" s="661" t="s">
        <v>1602</v>
      </c>
      <c r="F65" s="664"/>
      <c r="G65" s="664"/>
      <c r="H65" s="664"/>
      <c r="I65" s="664"/>
      <c r="J65" s="664">
        <v>0.5</v>
      </c>
      <c r="K65" s="664">
        <v>6200</v>
      </c>
      <c r="L65" s="664"/>
      <c r="M65" s="664">
        <v>12400</v>
      </c>
      <c r="N65" s="664"/>
      <c r="O65" s="664"/>
      <c r="P65" s="677"/>
      <c r="Q65" s="665"/>
    </row>
    <row r="66" spans="1:17" ht="14.4" customHeight="1" x14ac:dyDescent="0.3">
      <c r="A66" s="660" t="s">
        <v>1785</v>
      </c>
      <c r="B66" s="661" t="s">
        <v>770</v>
      </c>
      <c r="C66" s="661" t="s">
        <v>1603</v>
      </c>
      <c r="D66" s="661" t="s">
        <v>1604</v>
      </c>
      <c r="E66" s="661" t="s">
        <v>1605</v>
      </c>
      <c r="F66" s="664"/>
      <c r="G66" s="664"/>
      <c r="H66" s="664"/>
      <c r="I66" s="664"/>
      <c r="J66" s="664">
        <v>190</v>
      </c>
      <c r="K66" s="664">
        <v>3953.9</v>
      </c>
      <c r="L66" s="664"/>
      <c r="M66" s="664">
        <v>20.81</v>
      </c>
      <c r="N66" s="664"/>
      <c r="O66" s="664"/>
      <c r="P66" s="677"/>
      <c r="Q66" s="665"/>
    </row>
    <row r="67" spans="1:17" ht="14.4" customHeight="1" x14ac:dyDescent="0.3">
      <c r="A67" s="660" t="s">
        <v>1785</v>
      </c>
      <c r="B67" s="661" t="s">
        <v>770</v>
      </c>
      <c r="C67" s="661" t="s">
        <v>1603</v>
      </c>
      <c r="D67" s="661" t="s">
        <v>1606</v>
      </c>
      <c r="E67" s="661" t="s">
        <v>1607</v>
      </c>
      <c r="F67" s="664">
        <v>1000</v>
      </c>
      <c r="G67" s="664">
        <v>1904.4</v>
      </c>
      <c r="H67" s="664">
        <v>1</v>
      </c>
      <c r="I67" s="664">
        <v>1.9044000000000001</v>
      </c>
      <c r="J67" s="664">
        <v>230</v>
      </c>
      <c r="K67" s="664">
        <v>460</v>
      </c>
      <c r="L67" s="664">
        <v>0.24154589371980675</v>
      </c>
      <c r="M67" s="664">
        <v>2</v>
      </c>
      <c r="N67" s="664">
        <v>420</v>
      </c>
      <c r="O67" s="664">
        <v>886.2</v>
      </c>
      <c r="P67" s="677">
        <v>0.46534341524889727</v>
      </c>
      <c r="Q67" s="665">
        <v>2.1100000000000003</v>
      </c>
    </row>
    <row r="68" spans="1:17" ht="14.4" customHeight="1" x14ac:dyDescent="0.3">
      <c r="A68" s="660" t="s">
        <v>1785</v>
      </c>
      <c r="B68" s="661" t="s">
        <v>770</v>
      </c>
      <c r="C68" s="661" t="s">
        <v>1603</v>
      </c>
      <c r="D68" s="661" t="s">
        <v>1608</v>
      </c>
      <c r="E68" s="661" t="s">
        <v>1609</v>
      </c>
      <c r="F68" s="664">
        <v>9135</v>
      </c>
      <c r="G68" s="664">
        <v>43572.600000000006</v>
      </c>
      <c r="H68" s="664">
        <v>1</v>
      </c>
      <c r="I68" s="664">
        <v>4.7698522167487694</v>
      </c>
      <c r="J68" s="664">
        <v>10925</v>
      </c>
      <c r="K68" s="664">
        <v>55717.5</v>
      </c>
      <c r="L68" s="664">
        <v>1.2787279161674996</v>
      </c>
      <c r="M68" s="664">
        <v>5.0999999999999996</v>
      </c>
      <c r="N68" s="664">
        <v>9920</v>
      </c>
      <c r="O68" s="664">
        <v>52774.399999999987</v>
      </c>
      <c r="P68" s="677">
        <v>1.2111831747474326</v>
      </c>
      <c r="Q68" s="665">
        <v>5.3199999999999985</v>
      </c>
    </row>
    <row r="69" spans="1:17" ht="14.4" customHeight="1" x14ac:dyDescent="0.3">
      <c r="A69" s="660" t="s">
        <v>1785</v>
      </c>
      <c r="B69" s="661" t="s">
        <v>770</v>
      </c>
      <c r="C69" s="661" t="s">
        <v>1603</v>
      </c>
      <c r="D69" s="661" t="s">
        <v>1614</v>
      </c>
      <c r="E69" s="661" t="s">
        <v>1615</v>
      </c>
      <c r="F69" s="664">
        <v>700</v>
      </c>
      <c r="G69" s="664">
        <v>4004</v>
      </c>
      <c r="H69" s="664">
        <v>1</v>
      </c>
      <c r="I69" s="664">
        <v>5.72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1785</v>
      </c>
      <c r="B70" s="661" t="s">
        <v>770</v>
      </c>
      <c r="C70" s="661" t="s">
        <v>1603</v>
      </c>
      <c r="D70" s="661" t="s">
        <v>1616</v>
      </c>
      <c r="E70" s="661" t="s">
        <v>1617</v>
      </c>
      <c r="F70" s="664">
        <v>20100</v>
      </c>
      <c r="G70" s="664">
        <v>111480</v>
      </c>
      <c r="H70" s="664">
        <v>1</v>
      </c>
      <c r="I70" s="664">
        <v>5.5462686567164177</v>
      </c>
      <c r="J70" s="664">
        <v>8229</v>
      </c>
      <c r="K70" s="664">
        <v>45670.95</v>
      </c>
      <c r="L70" s="664">
        <v>0.40967841765339069</v>
      </c>
      <c r="M70" s="664">
        <v>5.55</v>
      </c>
      <c r="N70" s="664">
        <v>7585</v>
      </c>
      <c r="O70" s="664">
        <v>44296.399999999994</v>
      </c>
      <c r="P70" s="677">
        <v>0.39734840330104049</v>
      </c>
      <c r="Q70" s="665">
        <v>5.839999999999999</v>
      </c>
    </row>
    <row r="71" spans="1:17" ht="14.4" customHeight="1" x14ac:dyDescent="0.3">
      <c r="A71" s="660" t="s">
        <v>1785</v>
      </c>
      <c r="B71" s="661" t="s">
        <v>770</v>
      </c>
      <c r="C71" s="661" t="s">
        <v>1603</v>
      </c>
      <c r="D71" s="661" t="s">
        <v>1618</v>
      </c>
      <c r="E71" s="661" t="s">
        <v>1619</v>
      </c>
      <c r="F71" s="664">
        <v>140</v>
      </c>
      <c r="G71" s="664">
        <v>1044.4000000000001</v>
      </c>
      <c r="H71" s="664">
        <v>1</v>
      </c>
      <c r="I71" s="664">
        <v>7.4600000000000009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1785</v>
      </c>
      <c r="B72" s="661" t="s">
        <v>770</v>
      </c>
      <c r="C72" s="661" t="s">
        <v>1603</v>
      </c>
      <c r="D72" s="661" t="s">
        <v>1620</v>
      </c>
      <c r="E72" s="661" t="s">
        <v>1621</v>
      </c>
      <c r="F72" s="664">
        <v>250</v>
      </c>
      <c r="G72" s="664">
        <v>1910.1000000000001</v>
      </c>
      <c r="H72" s="664">
        <v>1</v>
      </c>
      <c r="I72" s="664">
        <v>7.6404000000000005</v>
      </c>
      <c r="J72" s="664">
        <v>270</v>
      </c>
      <c r="K72" s="664">
        <v>2130.3000000000002</v>
      </c>
      <c r="L72" s="664">
        <v>1.1152819224124391</v>
      </c>
      <c r="M72" s="664">
        <v>7.8900000000000006</v>
      </c>
      <c r="N72" s="664">
        <v>168</v>
      </c>
      <c r="O72" s="664">
        <v>1352.4</v>
      </c>
      <c r="P72" s="677">
        <v>0.70802575781372701</v>
      </c>
      <c r="Q72" s="665">
        <v>8.0500000000000007</v>
      </c>
    </row>
    <row r="73" spans="1:17" ht="14.4" customHeight="1" x14ac:dyDescent="0.3">
      <c r="A73" s="660" t="s">
        <v>1785</v>
      </c>
      <c r="B73" s="661" t="s">
        <v>770</v>
      </c>
      <c r="C73" s="661" t="s">
        <v>1603</v>
      </c>
      <c r="D73" s="661" t="s">
        <v>1622</v>
      </c>
      <c r="E73" s="661" t="s">
        <v>1623</v>
      </c>
      <c r="F73" s="664">
        <v>140</v>
      </c>
      <c r="G73" s="664">
        <v>1229.2</v>
      </c>
      <c r="H73" s="664">
        <v>1</v>
      </c>
      <c r="I73" s="664">
        <v>8.7800000000000011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1785</v>
      </c>
      <c r="B74" s="661" t="s">
        <v>770</v>
      </c>
      <c r="C74" s="661" t="s">
        <v>1603</v>
      </c>
      <c r="D74" s="661" t="s">
        <v>1624</v>
      </c>
      <c r="E74" s="661" t="s">
        <v>1625</v>
      </c>
      <c r="F74" s="664"/>
      <c r="G74" s="664"/>
      <c r="H74" s="664"/>
      <c r="I74" s="664"/>
      <c r="J74" s="664"/>
      <c r="K74" s="664"/>
      <c r="L74" s="664"/>
      <c r="M74" s="664"/>
      <c r="N74" s="664">
        <v>600</v>
      </c>
      <c r="O74" s="664">
        <v>11286</v>
      </c>
      <c r="P74" s="677"/>
      <c r="Q74" s="665">
        <v>18.809999999999999</v>
      </c>
    </row>
    <row r="75" spans="1:17" ht="14.4" customHeight="1" x14ac:dyDescent="0.3">
      <c r="A75" s="660" t="s">
        <v>1785</v>
      </c>
      <c r="B75" s="661" t="s">
        <v>770</v>
      </c>
      <c r="C75" s="661" t="s">
        <v>1603</v>
      </c>
      <c r="D75" s="661" t="s">
        <v>1630</v>
      </c>
      <c r="E75" s="661" t="s">
        <v>1631</v>
      </c>
      <c r="F75" s="664">
        <v>528</v>
      </c>
      <c r="G75" s="664">
        <v>9213.6</v>
      </c>
      <c r="H75" s="664">
        <v>1</v>
      </c>
      <c r="I75" s="664">
        <v>17.45</v>
      </c>
      <c r="J75" s="664">
        <v>3106</v>
      </c>
      <c r="K75" s="664">
        <v>59386.720000000001</v>
      </c>
      <c r="L75" s="664">
        <v>6.4455500564383081</v>
      </c>
      <c r="M75" s="664">
        <v>19.12</v>
      </c>
      <c r="N75" s="664">
        <v>1602</v>
      </c>
      <c r="O75" s="664">
        <v>31943.879999999997</v>
      </c>
      <c r="P75" s="677">
        <v>3.46703568637666</v>
      </c>
      <c r="Q75" s="665">
        <v>19.939999999999998</v>
      </c>
    </row>
    <row r="76" spans="1:17" ht="14.4" customHeight="1" x14ac:dyDescent="0.3">
      <c r="A76" s="660" t="s">
        <v>1785</v>
      </c>
      <c r="B76" s="661" t="s">
        <v>770</v>
      </c>
      <c r="C76" s="661" t="s">
        <v>1603</v>
      </c>
      <c r="D76" s="661" t="s">
        <v>1636</v>
      </c>
      <c r="E76" s="661" t="s">
        <v>1637</v>
      </c>
      <c r="F76" s="664">
        <v>23</v>
      </c>
      <c r="G76" s="664">
        <v>52587.969999999987</v>
      </c>
      <c r="H76" s="664">
        <v>1</v>
      </c>
      <c r="I76" s="664">
        <v>2286.4334782608689</v>
      </c>
      <c r="J76" s="664">
        <v>25</v>
      </c>
      <c r="K76" s="664">
        <v>54862.509999999995</v>
      </c>
      <c r="L76" s="664">
        <v>1.043252097390335</v>
      </c>
      <c r="M76" s="664">
        <v>2194.5003999999999</v>
      </c>
      <c r="N76" s="664">
        <v>21</v>
      </c>
      <c r="O76" s="664">
        <v>46065.18</v>
      </c>
      <c r="P76" s="677">
        <v>0.87596421767183663</v>
      </c>
      <c r="Q76" s="665">
        <v>2193.58</v>
      </c>
    </row>
    <row r="77" spans="1:17" ht="14.4" customHeight="1" x14ac:dyDescent="0.3">
      <c r="A77" s="660" t="s">
        <v>1785</v>
      </c>
      <c r="B77" s="661" t="s">
        <v>770</v>
      </c>
      <c r="C77" s="661" t="s">
        <v>1603</v>
      </c>
      <c r="D77" s="661" t="s">
        <v>1640</v>
      </c>
      <c r="E77" s="661" t="s">
        <v>1641</v>
      </c>
      <c r="F77" s="664">
        <v>3169</v>
      </c>
      <c r="G77" s="664">
        <v>9825.1299999999992</v>
      </c>
      <c r="H77" s="664">
        <v>1</v>
      </c>
      <c r="I77" s="664">
        <v>3.100388135058378</v>
      </c>
      <c r="J77" s="664">
        <v>8379</v>
      </c>
      <c r="K77" s="664">
        <v>27315.54</v>
      </c>
      <c r="L77" s="664">
        <v>2.7801708476121947</v>
      </c>
      <c r="M77" s="664">
        <v>3.2600000000000002</v>
      </c>
      <c r="N77" s="664">
        <v>4867</v>
      </c>
      <c r="O77" s="664">
        <v>16645.14</v>
      </c>
      <c r="P77" s="677">
        <v>1.6941394159670153</v>
      </c>
      <c r="Q77" s="665">
        <v>3.42</v>
      </c>
    </row>
    <row r="78" spans="1:17" ht="14.4" customHeight="1" x14ac:dyDescent="0.3">
      <c r="A78" s="660" t="s">
        <v>1785</v>
      </c>
      <c r="B78" s="661" t="s">
        <v>770</v>
      </c>
      <c r="C78" s="661" t="s">
        <v>1603</v>
      </c>
      <c r="D78" s="661" t="s">
        <v>1646</v>
      </c>
      <c r="E78" s="661" t="s">
        <v>1647</v>
      </c>
      <c r="F78" s="664">
        <v>8263</v>
      </c>
      <c r="G78" s="664">
        <v>273613.95999999996</v>
      </c>
      <c r="H78" s="664">
        <v>1</v>
      </c>
      <c r="I78" s="664">
        <v>33.113150187583194</v>
      </c>
      <c r="J78" s="664">
        <v>9077</v>
      </c>
      <c r="K78" s="664">
        <v>302264.09999999998</v>
      </c>
      <c r="L78" s="664">
        <v>1.1047100813131026</v>
      </c>
      <c r="M78" s="664">
        <v>33.299999999999997</v>
      </c>
      <c r="N78" s="664">
        <v>5350</v>
      </c>
      <c r="O78" s="664">
        <v>179492.5</v>
      </c>
      <c r="P78" s="677">
        <v>0.65600636751136532</v>
      </c>
      <c r="Q78" s="665">
        <v>33.549999999999997</v>
      </c>
    </row>
    <row r="79" spans="1:17" ht="14.4" customHeight="1" x14ac:dyDescent="0.3">
      <c r="A79" s="660" t="s">
        <v>1785</v>
      </c>
      <c r="B79" s="661" t="s">
        <v>770</v>
      </c>
      <c r="C79" s="661" t="s">
        <v>1603</v>
      </c>
      <c r="D79" s="661" t="s">
        <v>1652</v>
      </c>
      <c r="E79" s="661" t="s">
        <v>1653</v>
      </c>
      <c r="F79" s="664"/>
      <c r="G79" s="664"/>
      <c r="H79" s="664"/>
      <c r="I79" s="664"/>
      <c r="J79" s="664"/>
      <c r="K79" s="664"/>
      <c r="L79" s="664"/>
      <c r="M79" s="664"/>
      <c r="N79" s="664">
        <v>30</v>
      </c>
      <c r="O79" s="664">
        <v>607.20000000000005</v>
      </c>
      <c r="P79" s="677"/>
      <c r="Q79" s="665">
        <v>20.240000000000002</v>
      </c>
    </row>
    <row r="80" spans="1:17" ht="14.4" customHeight="1" x14ac:dyDescent="0.3">
      <c r="A80" s="660" t="s">
        <v>1785</v>
      </c>
      <c r="B80" s="661" t="s">
        <v>770</v>
      </c>
      <c r="C80" s="661" t="s">
        <v>1603</v>
      </c>
      <c r="D80" s="661" t="s">
        <v>1662</v>
      </c>
      <c r="E80" s="661"/>
      <c r="F80" s="664"/>
      <c r="G80" s="664"/>
      <c r="H80" s="664"/>
      <c r="I80" s="664"/>
      <c r="J80" s="664"/>
      <c r="K80" s="664"/>
      <c r="L80" s="664"/>
      <c r="M80" s="664"/>
      <c r="N80" s="664">
        <v>0.5</v>
      </c>
      <c r="O80" s="664">
        <v>6203</v>
      </c>
      <c r="P80" s="677"/>
      <c r="Q80" s="665">
        <v>12406</v>
      </c>
    </row>
    <row r="81" spans="1:17" ht="14.4" customHeight="1" x14ac:dyDescent="0.3">
      <c r="A81" s="660" t="s">
        <v>1785</v>
      </c>
      <c r="B81" s="661" t="s">
        <v>770</v>
      </c>
      <c r="C81" s="661" t="s">
        <v>1663</v>
      </c>
      <c r="D81" s="661" t="s">
        <v>1664</v>
      </c>
      <c r="E81" s="661" t="s">
        <v>1665</v>
      </c>
      <c r="F81" s="664"/>
      <c r="G81" s="664"/>
      <c r="H81" s="664"/>
      <c r="I81" s="664"/>
      <c r="J81" s="664">
        <v>14</v>
      </c>
      <c r="K81" s="664">
        <v>12380.479999999998</v>
      </c>
      <c r="L81" s="664"/>
      <c r="M81" s="664">
        <v>884.31999999999982</v>
      </c>
      <c r="N81" s="664">
        <v>13</v>
      </c>
      <c r="O81" s="664">
        <v>11496.16</v>
      </c>
      <c r="P81" s="677"/>
      <c r="Q81" s="665">
        <v>884.31999999999994</v>
      </c>
    </row>
    <row r="82" spans="1:17" ht="14.4" customHeight="1" x14ac:dyDescent="0.3">
      <c r="A82" s="660" t="s">
        <v>1785</v>
      </c>
      <c r="B82" s="661" t="s">
        <v>770</v>
      </c>
      <c r="C82" s="661" t="s">
        <v>1666</v>
      </c>
      <c r="D82" s="661" t="s">
        <v>1669</v>
      </c>
      <c r="E82" s="661" t="s">
        <v>1670</v>
      </c>
      <c r="F82" s="664">
        <v>1</v>
      </c>
      <c r="G82" s="664">
        <v>420</v>
      </c>
      <c r="H82" s="664">
        <v>1</v>
      </c>
      <c r="I82" s="664">
        <v>420</v>
      </c>
      <c r="J82" s="664"/>
      <c r="K82" s="664"/>
      <c r="L82" s="664"/>
      <c r="M82" s="664"/>
      <c r="N82" s="664">
        <v>2</v>
      </c>
      <c r="O82" s="664">
        <v>848</v>
      </c>
      <c r="P82" s="677">
        <v>2.019047619047619</v>
      </c>
      <c r="Q82" s="665">
        <v>424</v>
      </c>
    </row>
    <row r="83" spans="1:17" ht="14.4" customHeight="1" x14ac:dyDescent="0.3">
      <c r="A83" s="660" t="s">
        <v>1785</v>
      </c>
      <c r="B83" s="661" t="s">
        <v>770</v>
      </c>
      <c r="C83" s="661" t="s">
        <v>1666</v>
      </c>
      <c r="D83" s="661" t="s">
        <v>1671</v>
      </c>
      <c r="E83" s="661" t="s">
        <v>1672</v>
      </c>
      <c r="F83" s="664"/>
      <c r="G83" s="664"/>
      <c r="H83" s="664"/>
      <c r="I83" s="664"/>
      <c r="J83" s="664"/>
      <c r="K83" s="664"/>
      <c r="L83" s="664"/>
      <c r="M83" s="664"/>
      <c r="N83" s="664">
        <v>1</v>
      </c>
      <c r="O83" s="664">
        <v>165</v>
      </c>
      <c r="P83" s="677"/>
      <c r="Q83" s="665">
        <v>165</v>
      </c>
    </row>
    <row r="84" spans="1:17" ht="14.4" customHeight="1" x14ac:dyDescent="0.3">
      <c r="A84" s="660" t="s">
        <v>1785</v>
      </c>
      <c r="B84" s="661" t="s">
        <v>770</v>
      </c>
      <c r="C84" s="661" t="s">
        <v>1666</v>
      </c>
      <c r="D84" s="661" t="s">
        <v>1675</v>
      </c>
      <c r="E84" s="661" t="s">
        <v>1676</v>
      </c>
      <c r="F84" s="664"/>
      <c r="G84" s="664"/>
      <c r="H84" s="664"/>
      <c r="I84" s="664"/>
      <c r="J84" s="664">
        <v>1</v>
      </c>
      <c r="K84" s="664">
        <v>302</v>
      </c>
      <c r="L84" s="664"/>
      <c r="M84" s="664">
        <v>302</v>
      </c>
      <c r="N84" s="664"/>
      <c r="O84" s="664"/>
      <c r="P84" s="677"/>
      <c r="Q84" s="665"/>
    </row>
    <row r="85" spans="1:17" ht="14.4" customHeight="1" x14ac:dyDescent="0.3">
      <c r="A85" s="660" t="s">
        <v>1785</v>
      </c>
      <c r="B85" s="661" t="s">
        <v>770</v>
      </c>
      <c r="C85" s="661" t="s">
        <v>1666</v>
      </c>
      <c r="D85" s="661" t="s">
        <v>1682</v>
      </c>
      <c r="E85" s="661" t="s">
        <v>1683</v>
      </c>
      <c r="F85" s="664">
        <v>3</v>
      </c>
      <c r="G85" s="664">
        <v>5895</v>
      </c>
      <c r="H85" s="664">
        <v>1</v>
      </c>
      <c r="I85" s="664">
        <v>1965</v>
      </c>
      <c r="J85" s="664">
        <v>1</v>
      </c>
      <c r="K85" s="664">
        <v>1965</v>
      </c>
      <c r="L85" s="664">
        <v>0.33333333333333331</v>
      </c>
      <c r="M85" s="664">
        <v>1965</v>
      </c>
      <c r="N85" s="664">
        <v>3</v>
      </c>
      <c r="O85" s="664">
        <v>5925</v>
      </c>
      <c r="P85" s="677">
        <v>1.005089058524173</v>
      </c>
      <c r="Q85" s="665">
        <v>1975</v>
      </c>
    </row>
    <row r="86" spans="1:17" ht="14.4" customHeight="1" x14ac:dyDescent="0.3">
      <c r="A86" s="660" t="s">
        <v>1785</v>
      </c>
      <c r="B86" s="661" t="s">
        <v>770</v>
      </c>
      <c r="C86" s="661" t="s">
        <v>1666</v>
      </c>
      <c r="D86" s="661" t="s">
        <v>1684</v>
      </c>
      <c r="E86" s="661" t="s">
        <v>1685</v>
      </c>
      <c r="F86" s="664"/>
      <c r="G86" s="664"/>
      <c r="H86" s="664"/>
      <c r="I86" s="664"/>
      <c r="J86" s="664">
        <v>1</v>
      </c>
      <c r="K86" s="664">
        <v>2990</v>
      </c>
      <c r="L86" s="664"/>
      <c r="M86" s="664">
        <v>2990</v>
      </c>
      <c r="N86" s="664"/>
      <c r="O86" s="664"/>
      <c r="P86" s="677"/>
      <c r="Q86" s="665"/>
    </row>
    <row r="87" spans="1:17" ht="14.4" customHeight="1" x14ac:dyDescent="0.3">
      <c r="A87" s="660" t="s">
        <v>1785</v>
      </c>
      <c r="B87" s="661" t="s">
        <v>770</v>
      </c>
      <c r="C87" s="661" t="s">
        <v>1666</v>
      </c>
      <c r="D87" s="661" t="s">
        <v>1686</v>
      </c>
      <c r="E87" s="661" t="s">
        <v>1687</v>
      </c>
      <c r="F87" s="664">
        <v>6</v>
      </c>
      <c r="G87" s="664">
        <v>3834</v>
      </c>
      <c r="H87" s="664">
        <v>1</v>
      </c>
      <c r="I87" s="664">
        <v>639</v>
      </c>
      <c r="J87" s="664">
        <v>2</v>
      </c>
      <c r="K87" s="664">
        <v>1281</v>
      </c>
      <c r="L87" s="664">
        <v>0.33411580594679186</v>
      </c>
      <c r="M87" s="664">
        <v>640.5</v>
      </c>
      <c r="N87" s="664">
        <v>4</v>
      </c>
      <c r="O87" s="664">
        <v>2572</v>
      </c>
      <c r="P87" s="677">
        <v>0.67083985393844547</v>
      </c>
      <c r="Q87" s="665">
        <v>643</v>
      </c>
    </row>
    <row r="88" spans="1:17" ht="14.4" customHeight="1" x14ac:dyDescent="0.3">
      <c r="A88" s="660" t="s">
        <v>1785</v>
      </c>
      <c r="B88" s="661" t="s">
        <v>770</v>
      </c>
      <c r="C88" s="661" t="s">
        <v>1666</v>
      </c>
      <c r="D88" s="661" t="s">
        <v>1690</v>
      </c>
      <c r="E88" s="661" t="s">
        <v>1691</v>
      </c>
      <c r="F88" s="664">
        <v>1</v>
      </c>
      <c r="G88" s="664">
        <v>1383</v>
      </c>
      <c r="H88" s="664">
        <v>1</v>
      </c>
      <c r="I88" s="664">
        <v>1383</v>
      </c>
      <c r="J88" s="664"/>
      <c r="K88" s="664"/>
      <c r="L88" s="664"/>
      <c r="M88" s="664"/>
      <c r="N88" s="664"/>
      <c r="O88" s="664"/>
      <c r="P88" s="677"/>
      <c r="Q88" s="665"/>
    </row>
    <row r="89" spans="1:17" ht="14.4" customHeight="1" x14ac:dyDescent="0.3">
      <c r="A89" s="660" t="s">
        <v>1785</v>
      </c>
      <c r="B89" s="661" t="s">
        <v>770</v>
      </c>
      <c r="C89" s="661" t="s">
        <v>1666</v>
      </c>
      <c r="D89" s="661" t="s">
        <v>1692</v>
      </c>
      <c r="E89" s="661" t="s">
        <v>1693</v>
      </c>
      <c r="F89" s="664">
        <v>1</v>
      </c>
      <c r="G89" s="664">
        <v>1840</v>
      </c>
      <c r="H89" s="664">
        <v>1</v>
      </c>
      <c r="I89" s="664">
        <v>1840</v>
      </c>
      <c r="J89" s="664">
        <v>1</v>
      </c>
      <c r="K89" s="664">
        <v>1840</v>
      </c>
      <c r="L89" s="664">
        <v>1</v>
      </c>
      <c r="M89" s="664">
        <v>1840</v>
      </c>
      <c r="N89" s="664"/>
      <c r="O89" s="664"/>
      <c r="P89" s="677"/>
      <c r="Q89" s="665"/>
    </row>
    <row r="90" spans="1:17" ht="14.4" customHeight="1" x14ac:dyDescent="0.3">
      <c r="A90" s="660" t="s">
        <v>1785</v>
      </c>
      <c r="B90" s="661" t="s">
        <v>770</v>
      </c>
      <c r="C90" s="661" t="s">
        <v>1666</v>
      </c>
      <c r="D90" s="661" t="s">
        <v>1696</v>
      </c>
      <c r="E90" s="661" t="s">
        <v>1697</v>
      </c>
      <c r="F90" s="664"/>
      <c r="G90" s="664"/>
      <c r="H90" s="664"/>
      <c r="I90" s="664"/>
      <c r="J90" s="664">
        <v>4</v>
      </c>
      <c r="K90" s="664">
        <v>4688</v>
      </c>
      <c r="L90" s="664"/>
      <c r="M90" s="664">
        <v>1172</v>
      </c>
      <c r="N90" s="664">
        <v>4</v>
      </c>
      <c r="O90" s="664">
        <v>4708</v>
      </c>
      <c r="P90" s="677"/>
      <c r="Q90" s="665">
        <v>1177</v>
      </c>
    </row>
    <row r="91" spans="1:17" ht="14.4" customHeight="1" x14ac:dyDescent="0.3">
      <c r="A91" s="660" t="s">
        <v>1785</v>
      </c>
      <c r="B91" s="661" t="s">
        <v>770</v>
      </c>
      <c r="C91" s="661" t="s">
        <v>1666</v>
      </c>
      <c r="D91" s="661" t="s">
        <v>1698</v>
      </c>
      <c r="E91" s="661" t="s">
        <v>1699</v>
      </c>
      <c r="F91" s="664">
        <v>1</v>
      </c>
      <c r="G91" s="664">
        <v>1553</v>
      </c>
      <c r="H91" s="664">
        <v>1</v>
      </c>
      <c r="I91" s="664">
        <v>1553</v>
      </c>
      <c r="J91" s="664"/>
      <c r="K91" s="664"/>
      <c r="L91" s="664"/>
      <c r="M91" s="664"/>
      <c r="N91" s="664"/>
      <c r="O91" s="664"/>
      <c r="P91" s="677"/>
      <c r="Q91" s="665"/>
    </row>
    <row r="92" spans="1:17" ht="14.4" customHeight="1" x14ac:dyDescent="0.3">
      <c r="A92" s="660" t="s">
        <v>1785</v>
      </c>
      <c r="B92" s="661" t="s">
        <v>770</v>
      </c>
      <c r="C92" s="661" t="s">
        <v>1666</v>
      </c>
      <c r="D92" s="661" t="s">
        <v>1700</v>
      </c>
      <c r="E92" s="661" t="s">
        <v>1701</v>
      </c>
      <c r="F92" s="664">
        <v>23</v>
      </c>
      <c r="G92" s="664">
        <v>15042</v>
      </c>
      <c r="H92" s="664">
        <v>1</v>
      </c>
      <c r="I92" s="664">
        <v>654</v>
      </c>
      <c r="J92" s="664">
        <v>24</v>
      </c>
      <c r="K92" s="664">
        <v>15732</v>
      </c>
      <c r="L92" s="664">
        <v>1.0458715596330275</v>
      </c>
      <c r="M92" s="664">
        <v>655.5</v>
      </c>
      <c r="N92" s="664">
        <v>21</v>
      </c>
      <c r="O92" s="664">
        <v>13818</v>
      </c>
      <c r="P92" s="677">
        <v>0.91862784204228165</v>
      </c>
      <c r="Q92" s="665">
        <v>658</v>
      </c>
    </row>
    <row r="93" spans="1:17" ht="14.4" customHeight="1" x14ac:dyDescent="0.3">
      <c r="A93" s="660" t="s">
        <v>1785</v>
      </c>
      <c r="B93" s="661" t="s">
        <v>770</v>
      </c>
      <c r="C93" s="661" t="s">
        <v>1666</v>
      </c>
      <c r="D93" s="661" t="s">
        <v>1704</v>
      </c>
      <c r="E93" s="661" t="s">
        <v>1705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2543</v>
      </c>
      <c r="P93" s="677"/>
      <c r="Q93" s="665">
        <v>2543</v>
      </c>
    </row>
    <row r="94" spans="1:17" ht="14.4" customHeight="1" x14ac:dyDescent="0.3">
      <c r="A94" s="660" t="s">
        <v>1785</v>
      </c>
      <c r="B94" s="661" t="s">
        <v>770</v>
      </c>
      <c r="C94" s="661" t="s">
        <v>1666</v>
      </c>
      <c r="D94" s="661" t="s">
        <v>1706</v>
      </c>
      <c r="E94" s="661" t="s">
        <v>1707</v>
      </c>
      <c r="F94" s="664">
        <v>80</v>
      </c>
      <c r="G94" s="664">
        <v>140320</v>
      </c>
      <c r="H94" s="664">
        <v>1</v>
      </c>
      <c r="I94" s="664">
        <v>1754</v>
      </c>
      <c r="J94" s="664">
        <v>82</v>
      </c>
      <c r="K94" s="664">
        <v>144050</v>
      </c>
      <c r="L94" s="664">
        <v>1.0265820980615736</v>
      </c>
      <c r="M94" s="664">
        <v>1756.7073170731708</v>
      </c>
      <c r="N94" s="664">
        <v>68</v>
      </c>
      <c r="O94" s="664">
        <v>119816</v>
      </c>
      <c r="P94" s="677">
        <v>0.85387685290763971</v>
      </c>
      <c r="Q94" s="665">
        <v>1762</v>
      </c>
    </row>
    <row r="95" spans="1:17" ht="14.4" customHeight="1" x14ac:dyDescent="0.3">
      <c r="A95" s="660" t="s">
        <v>1785</v>
      </c>
      <c r="B95" s="661" t="s">
        <v>770</v>
      </c>
      <c r="C95" s="661" t="s">
        <v>1666</v>
      </c>
      <c r="D95" s="661" t="s">
        <v>1708</v>
      </c>
      <c r="E95" s="661" t="s">
        <v>1709</v>
      </c>
      <c r="F95" s="664">
        <v>12</v>
      </c>
      <c r="G95" s="664">
        <v>4920</v>
      </c>
      <c r="H95" s="664">
        <v>1</v>
      </c>
      <c r="I95" s="664">
        <v>410</v>
      </c>
      <c r="J95" s="664">
        <v>10</v>
      </c>
      <c r="K95" s="664">
        <v>4108</v>
      </c>
      <c r="L95" s="664">
        <v>0.83495934959349594</v>
      </c>
      <c r="M95" s="664">
        <v>410.8</v>
      </c>
      <c r="N95" s="664">
        <v>12</v>
      </c>
      <c r="O95" s="664">
        <v>4956</v>
      </c>
      <c r="P95" s="677">
        <v>1.0073170731707317</v>
      </c>
      <c r="Q95" s="665">
        <v>413</v>
      </c>
    </row>
    <row r="96" spans="1:17" ht="14.4" customHeight="1" x14ac:dyDescent="0.3">
      <c r="A96" s="660" t="s">
        <v>1785</v>
      </c>
      <c r="B96" s="661" t="s">
        <v>770</v>
      </c>
      <c r="C96" s="661" t="s">
        <v>1666</v>
      </c>
      <c r="D96" s="661" t="s">
        <v>1714</v>
      </c>
      <c r="E96" s="661" t="s">
        <v>1715</v>
      </c>
      <c r="F96" s="664">
        <v>20</v>
      </c>
      <c r="G96" s="664">
        <v>286560</v>
      </c>
      <c r="H96" s="664">
        <v>1</v>
      </c>
      <c r="I96" s="664">
        <v>14328</v>
      </c>
      <c r="J96" s="664">
        <v>21</v>
      </c>
      <c r="K96" s="664">
        <v>300912</v>
      </c>
      <c r="L96" s="664">
        <v>1.0500837520938024</v>
      </c>
      <c r="M96" s="664">
        <v>14329.142857142857</v>
      </c>
      <c r="N96" s="664">
        <v>13</v>
      </c>
      <c r="O96" s="664">
        <v>186420</v>
      </c>
      <c r="P96" s="677">
        <v>0.6505443886097152</v>
      </c>
      <c r="Q96" s="665">
        <v>14340</v>
      </c>
    </row>
    <row r="97" spans="1:17" ht="14.4" customHeight="1" x14ac:dyDescent="0.3">
      <c r="A97" s="660" t="s">
        <v>1785</v>
      </c>
      <c r="B97" s="661" t="s">
        <v>770</v>
      </c>
      <c r="C97" s="661" t="s">
        <v>1666</v>
      </c>
      <c r="D97" s="661" t="s">
        <v>1720</v>
      </c>
      <c r="E97" s="661" t="s">
        <v>1721</v>
      </c>
      <c r="F97" s="664"/>
      <c r="G97" s="664"/>
      <c r="H97" s="664"/>
      <c r="I97" s="664"/>
      <c r="J97" s="664"/>
      <c r="K97" s="664"/>
      <c r="L97" s="664"/>
      <c r="M97" s="664"/>
      <c r="N97" s="664">
        <v>1</v>
      </c>
      <c r="O97" s="664">
        <v>0</v>
      </c>
      <c r="P97" s="677"/>
      <c r="Q97" s="665">
        <v>0</v>
      </c>
    </row>
    <row r="98" spans="1:17" ht="14.4" customHeight="1" x14ac:dyDescent="0.3">
      <c r="A98" s="660" t="s">
        <v>1785</v>
      </c>
      <c r="B98" s="661" t="s">
        <v>770</v>
      </c>
      <c r="C98" s="661" t="s">
        <v>1666</v>
      </c>
      <c r="D98" s="661" t="s">
        <v>1726</v>
      </c>
      <c r="E98" s="661" t="s">
        <v>1727</v>
      </c>
      <c r="F98" s="664">
        <v>4</v>
      </c>
      <c r="G98" s="664">
        <v>2320</v>
      </c>
      <c r="H98" s="664">
        <v>1</v>
      </c>
      <c r="I98" s="664">
        <v>580</v>
      </c>
      <c r="J98" s="664">
        <v>3</v>
      </c>
      <c r="K98" s="664">
        <v>1744</v>
      </c>
      <c r="L98" s="664">
        <v>0.75172413793103443</v>
      </c>
      <c r="M98" s="664">
        <v>581.33333333333337</v>
      </c>
      <c r="N98" s="664">
        <v>1</v>
      </c>
      <c r="O98" s="664">
        <v>586</v>
      </c>
      <c r="P98" s="677">
        <v>0.2525862068965517</v>
      </c>
      <c r="Q98" s="665">
        <v>586</v>
      </c>
    </row>
    <row r="99" spans="1:17" ht="14.4" customHeight="1" x14ac:dyDescent="0.3">
      <c r="A99" s="660" t="s">
        <v>1785</v>
      </c>
      <c r="B99" s="661" t="s">
        <v>770</v>
      </c>
      <c r="C99" s="661" t="s">
        <v>1666</v>
      </c>
      <c r="D99" s="661" t="s">
        <v>1730</v>
      </c>
      <c r="E99" s="661" t="s">
        <v>1731</v>
      </c>
      <c r="F99" s="664">
        <v>4</v>
      </c>
      <c r="G99" s="664">
        <v>1672</v>
      </c>
      <c r="H99" s="664">
        <v>1</v>
      </c>
      <c r="I99" s="664">
        <v>418</v>
      </c>
      <c r="J99" s="664">
        <v>1</v>
      </c>
      <c r="K99" s="664">
        <v>420</v>
      </c>
      <c r="L99" s="664">
        <v>0.25119617224880381</v>
      </c>
      <c r="M99" s="664">
        <v>420</v>
      </c>
      <c r="N99" s="664">
        <v>1</v>
      </c>
      <c r="O99" s="664">
        <v>421</v>
      </c>
      <c r="P99" s="677">
        <v>0.25179425837320574</v>
      </c>
      <c r="Q99" s="665">
        <v>421</v>
      </c>
    </row>
    <row r="100" spans="1:17" ht="14.4" customHeight="1" x14ac:dyDescent="0.3">
      <c r="A100" s="660" t="s">
        <v>1785</v>
      </c>
      <c r="B100" s="661" t="s">
        <v>770</v>
      </c>
      <c r="C100" s="661" t="s">
        <v>1666</v>
      </c>
      <c r="D100" s="661" t="s">
        <v>1732</v>
      </c>
      <c r="E100" s="661" t="s">
        <v>1733</v>
      </c>
      <c r="F100" s="664">
        <v>5</v>
      </c>
      <c r="G100" s="664">
        <v>6430</v>
      </c>
      <c r="H100" s="664">
        <v>1</v>
      </c>
      <c r="I100" s="664">
        <v>1286</v>
      </c>
      <c r="J100" s="664">
        <v>12</v>
      </c>
      <c r="K100" s="664">
        <v>15462</v>
      </c>
      <c r="L100" s="664">
        <v>2.4046656298600313</v>
      </c>
      <c r="M100" s="664">
        <v>1288.5</v>
      </c>
      <c r="N100" s="664">
        <v>7</v>
      </c>
      <c r="O100" s="664">
        <v>9058</v>
      </c>
      <c r="P100" s="677">
        <v>1.4087091757387247</v>
      </c>
      <c r="Q100" s="665">
        <v>1294</v>
      </c>
    </row>
    <row r="101" spans="1:17" ht="14.4" customHeight="1" x14ac:dyDescent="0.3">
      <c r="A101" s="660" t="s">
        <v>1785</v>
      </c>
      <c r="B101" s="661" t="s">
        <v>770</v>
      </c>
      <c r="C101" s="661" t="s">
        <v>1666</v>
      </c>
      <c r="D101" s="661" t="s">
        <v>1734</v>
      </c>
      <c r="E101" s="661" t="s">
        <v>1735</v>
      </c>
      <c r="F101" s="664">
        <v>54</v>
      </c>
      <c r="G101" s="664">
        <v>26298</v>
      </c>
      <c r="H101" s="664">
        <v>1</v>
      </c>
      <c r="I101" s="664">
        <v>487</v>
      </c>
      <c r="J101" s="664">
        <v>64</v>
      </c>
      <c r="K101" s="664">
        <v>31228</v>
      </c>
      <c r="L101" s="664">
        <v>1.1874667275077952</v>
      </c>
      <c r="M101" s="664">
        <v>487.9375</v>
      </c>
      <c r="N101" s="664">
        <v>56</v>
      </c>
      <c r="O101" s="664">
        <v>27440</v>
      </c>
      <c r="P101" s="677">
        <v>1.0434253555403452</v>
      </c>
      <c r="Q101" s="665">
        <v>490</v>
      </c>
    </row>
    <row r="102" spans="1:17" ht="14.4" customHeight="1" x14ac:dyDescent="0.3">
      <c r="A102" s="660" t="s">
        <v>1785</v>
      </c>
      <c r="B102" s="661" t="s">
        <v>770</v>
      </c>
      <c r="C102" s="661" t="s">
        <v>1666</v>
      </c>
      <c r="D102" s="661" t="s">
        <v>1736</v>
      </c>
      <c r="E102" s="661" t="s">
        <v>1737</v>
      </c>
      <c r="F102" s="664">
        <v>1</v>
      </c>
      <c r="G102" s="664">
        <v>2242</v>
      </c>
      <c r="H102" s="664">
        <v>1</v>
      </c>
      <c r="I102" s="664">
        <v>2242</v>
      </c>
      <c r="J102" s="664">
        <v>6</v>
      </c>
      <c r="K102" s="664">
        <v>13496</v>
      </c>
      <c r="L102" s="664">
        <v>6.0196253345227477</v>
      </c>
      <c r="M102" s="664">
        <v>2249.3333333333335</v>
      </c>
      <c r="N102" s="664">
        <v>3</v>
      </c>
      <c r="O102" s="664">
        <v>6774</v>
      </c>
      <c r="P102" s="677">
        <v>3.0214094558429974</v>
      </c>
      <c r="Q102" s="665">
        <v>2258</v>
      </c>
    </row>
    <row r="103" spans="1:17" ht="14.4" customHeight="1" x14ac:dyDescent="0.3">
      <c r="A103" s="660" t="s">
        <v>1785</v>
      </c>
      <c r="B103" s="661" t="s">
        <v>770</v>
      </c>
      <c r="C103" s="661" t="s">
        <v>1666</v>
      </c>
      <c r="D103" s="661" t="s">
        <v>1738</v>
      </c>
      <c r="E103" s="661" t="s">
        <v>1739</v>
      </c>
      <c r="F103" s="664">
        <v>15</v>
      </c>
      <c r="G103" s="664">
        <v>38025</v>
      </c>
      <c r="H103" s="664">
        <v>1</v>
      </c>
      <c r="I103" s="664">
        <v>2535</v>
      </c>
      <c r="J103" s="664">
        <v>4</v>
      </c>
      <c r="K103" s="664">
        <v>10151</v>
      </c>
      <c r="L103" s="664">
        <v>0.26695595003287309</v>
      </c>
      <c r="M103" s="664">
        <v>2537.75</v>
      </c>
      <c r="N103" s="664">
        <v>2</v>
      </c>
      <c r="O103" s="664">
        <v>5102</v>
      </c>
      <c r="P103" s="677">
        <v>0.13417488494411572</v>
      </c>
      <c r="Q103" s="665">
        <v>2551</v>
      </c>
    </row>
    <row r="104" spans="1:17" ht="14.4" customHeight="1" x14ac:dyDescent="0.3">
      <c r="A104" s="660" t="s">
        <v>1786</v>
      </c>
      <c r="B104" s="661" t="s">
        <v>770</v>
      </c>
      <c r="C104" s="661" t="s">
        <v>1593</v>
      </c>
      <c r="D104" s="661" t="s">
        <v>1594</v>
      </c>
      <c r="E104" s="661" t="s">
        <v>868</v>
      </c>
      <c r="F104" s="664"/>
      <c r="G104" s="664"/>
      <c r="H104" s="664"/>
      <c r="I104" s="664"/>
      <c r="J104" s="664">
        <v>0.8</v>
      </c>
      <c r="K104" s="664">
        <v>1582.42</v>
      </c>
      <c r="L104" s="664"/>
      <c r="M104" s="664">
        <v>1978.0250000000001</v>
      </c>
      <c r="N104" s="664"/>
      <c r="O104" s="664"/>
      <c r="P104" s="677"/>
      <c r="Q104" s="665"/>
    </row>
    <row r="105" spans="1:17" ht="14.4" customHeight="1" x14ac:dyDescent="0.3">
      <c r="A105" s="660" t="s">
        <v>1786</v>
      </c>
      <c r="B105" s="661" t="s">
        <v>770</v>
      </c>
      <c r="C105" s="661" t="s">
        <v>1593</v>
      </c>
      <c r="D105" s="661" t="s">
        <v>1598</v>
      </c>
      <c r="E105" s="661"/>
      <c r="F105" s="664">
        <v>0.4</v>
      </c>
      <c r="G105" s="664">
        <v>434.96000000000004</v>
      </c>
      <c r="H105" s="664">
        <v>1</v>
      </c>
      <c r="I105" s="664">
        <v>1087.4000000000001</v>
      </c>
      <c r="J105" s="664">
        <v>0.2</v>
      </c>
      <c r="K105" s="664">
        <v>218.43</v>
      </c>
      <c r="L105" s="664">
        <v>0.50218410888357545</v>
      </c>
      <c r="M105" s="664">
        <v>1092.1499999999999</v>
      </c>
      <c r="N105" s="664"/>
      <c r="O105" s="664"/>
      <c r="P105" s="677"/>
      <c r="Q105" s="665"/>
    </row>
    <row r="106" spans="1:17" ht="14.4" customHeight="1" x14ac:dyDescent="0.3">
      <c r="A106" s="660" t="s">
        <v>1786</v>
      </c>
      <c r="B106" s="661" t="s">
        <v>770</v>
      </c>
      <c r="C106" s="661" t="s">
        <v>1593</v>
      </c>
      <c r="D106" s="661" t="s">
        <v>1599</v>
      </c>
      <c r="E106" s="661" t="s">
        <v>883</v>
      </c>
      <c r="F106" s="664">
        <v>4.8</v>
      </c>
      <c r="G106" s="664">
        <v>10438.16</v>
      </c>
      <c r="H106" s="664">
        <v>1</v>
      </c>
      <c r="I106" s="664">
        <v>2174.6166666666668</v>
      </c>
      <c r="J106" s="664">
        <v>4.75</v>
      </c>
      <c r="K106" s="664">
        <v>10375.500000000002</v>
      </c>
      <c r="L106" s="664">
        <v>0.99399702629582243</v>
      </c>
      <c r="M106" s="664">
        <v>2184.3157894736846</v>
      </c>
      <c r="N106" s="664">
        <v>3.25</v>
      </c>
      <c r="O106" s="664">
        <v>5755.0999999999995</v>
      </c>
      <c r="P106" s="677">
        <v>0.55135196241483164</v>
      </c>
      <c r="Q106" s="665">
        <v>1770.7999999999997</v>
      </c>
    </row>
    <row r="107" spans="1:17" ht="14.4" customHeight="1" x14ac:dyDescent="0.3">
      <c r="A107" s="660" t="s">
        <v>1786</v>
      </c>
      <c r="B107" s="661" t="s">
        <v>770</v>
      </c>
      <c r="C107" s="661" t="s">
        <v>1593</v>
      </c>
      <c r="D107" s="661" t="s">
        <v>1600</v>
      </c>
      <c r="E107" s="661" t="s">
        <v>872</v>
      </c>
      <c r="F107" s="664">
        <v>0.05</v>
      </c>
      <c r="G107" s="664">
        <v>47.24</v>
      </c>
      <c r="H107" s="664">
        <v>1</v>
      </c>
      <c r="I107" s="664">
        <v>944.8</v>
      </c>
      <c r="J107" s="664">
        <v>0.1</v>
      </c>
      <c r="K107" s="664">
        <v>94.48</v>
      </c>
      <c r="L107" s="664">
        <v>2</v>
      </c>
      <c r="M107" s="664">
        <v>944.8</v>
      </c>
      <c r="N107" s="664">
        <v>0.1</v>
      </c>
      <c r="O107" s="664">
        <v>90.38</v>
      </c>
      <c r="P107" s="677">
        <v>1.9132091447925486</v>
      </c>
      <c r="Q107" s="665">
        <v>903.8</v>
      </c>
    </row>
    <row r="108" spans="1:17" ht="14.4" customHeight="1" x14ac:dyDescent="0.3">
      <c r="A108" s="660" t="s">
        <v>1786</v>
      </c>
      <c r="B108" s="661" t="s">
        <v>770</v>
      </c>
      <c r="C108" s="661" t="s">
        <v>1603</v>
      </c>
      <c r="D108" s="661" t="s">
        <v>1608</v>
      </c>
      <c r="E108" s="661" t="s">
        <v>1609</v>
      </c>
      <c r="F108" s="664">
        <v>150</v>
      </c>
      <c r="G108" s="664">
        <v>699</v>
      </c>
      <c r="H108" s="664">
        <v>1</v>
      </c>
      <c r="I108" s="664">
        <v>4.66</v>
      </c>
      <c r="J108" s="664">
        <v>330</v>
      </c>
      <c r="K108" s="664">
        <v>1683</v>
      </c>
      <c r="L108" s="664">
        <v>2.407725321888412</v>
      </c>
      <c r="M108" s="664">
        <v>5.0999999999999996</v>
      </c>
      <c r="N108" s="664"/>
      <c r="O108" s="664"/>
      <c r="P108" s="677"/>
      <c r="Q108" s="665"/>
    </row>
    <row r="109" spans="1:17" ht="14.4" customHeight="1" x14ac:dyDescent="0.3">
      <c r="A109" s="660" t="s">
        <v>1786</v>
      </c>
      <c r="B109" s="661" t="s">
        <v>770</v>
      </c>
      <c r="C109" s="661" t="s">
        <v>1603</v>
      </c>
      <c r="D109" s="661" t="s">
        <v>1616</v>
      </c>
      <c r="E109" s="661" t="s">
        <v>1617</v>
      </c>
      <c r="F109" s="664"/>
      <c r="G109" s="664"/>
      <c r="H109" s="664"/>
      <c r="I109" s="664"/>
      <c r="J109" s="664"/>
      <c r="K109" s="664"/>
      <c r="L109" s="664"/>
      <c r="M109" s="664"/>
      <c r="N109" s="664">
        <v>1737</v>
      </c>
      <c r="O109" s="664">
        <v>10144.08</v>
      </c>
      <c r="P109" s="677"/>
      <c r="Q109" s="665">
        <v>5.84</v>
      </c>
    </row>
    <row r="110" spans="1:17" ht="14.4" customHeight="1" x14ac:dyDescent="0.3">
      <c r="A110" s="660" t="s">
        <v>1786</v>
      </c>
      <c r="B110" s="661" t="s">
        <v>770</v>
      </c>
      <c r="C110" s="661" t="s">
        <v>1603</v>
      </c>
      <c r="D110" s="661" t="s">
        <v>1630</v>
      </c>
      <c r="E110" s="661" t="s">
        <v>1631</v>
      </c>
      <c r="F110" s="664"/>
      <c r="G110" s="664"/>
      <c r="H110" s="664"/>
      <c r="I110" s="664"/>
      <c r="J110" s="664">
        <v>540</v>
      </c>
      <c r="K110" s="664">
        <v>10324.799999999999</v>
      </c>
      <c r="L110" s="664"/>
      <c r="M110" s="664">
        <v>19.119999999999997</v>
      </c>
      <c r="N110" s="664">
        <v>515</v>
      </c>
      <c r="O110" s="664">
        <v>10269.1</v>
      </c>
      <c r="P110" s="677"/>
      <c r="Q110" s="665">
        <v>19.940000000000001</v>
      </c>
    </row>
    <row r="111" spans="1:17" ht="14.4" customHeight="1" x14ac:dyDescent="0.3">
      <c r="A111" s="660" t="s">
        <v>1786</v>
      </c>
      <c r="B111" s="661" t="s">
        <v>770</v>
      </c>
      <c r="C111" s="661" t="s">
        <v>1603</v>
      </c>
      <c r="D111" s="661" t="s">
        <v>1636</v>
      </c>
      <c r="E111" s="661" t="s">
        <v>1637</v>
      </c>
      <c r="F111" s="664">
        <v>1</v>
      </c>
      <c r="G111" s="664">
        <v>2261.84</v>
      </c>
      <c r="H111" s="664">
        <v>1</v>
      </c>
      <c r="I111" s="664">
        <v>2261.84</v>
      </c>
      <c r="J111" s="664">
        <v>1</v>
      </c>
      <c r="K111" s="664">
        <v>2195.35</v>
      </c>
      <c r="L111" s="664">
        <v>0.97060357938669395</v>
      </c>
      <c r="M111" s="664">
        <v>2195.35</v>
      </c>
      <c r="N111" s="664"/>
      <c r="O111" s="664"/>
      <c r="P111" s="677"/>
      <c r="Q111" s="665"/>
    </row>
    <row r="112" spans="1:17" ht="14.4" customHeight="1" x14ac:dyDescent="0.3">
      <c r="A112" s="660" t="s">
        <v>1786</v>
      </c>
      <c r="B112" s="661" t="s">
        <v>770</v>
      </c>
      <c r="C112" s="661" t="s">
        <v>1603</v>
      </c>
      <c r="D112" s="661" t="s">
        <v>1640</v>
      </c>
      <c r="E112" s="661" t="s">
        <v>1641</v>
      </c>
      <c r="F112" s="664">
        <v>643</v>
      </c>
      <c r="G112" s="664">
        <v>1974.01</v>
      </c>
      <c r="H112" s="664">
        <v>1</v>
      </c>
      <c r="I112" s="664">
        <v>3.07</v>
      </c>
      <c r="J112" s="664">
        <v>2169</v>
      </c>
      <c r="K112" s="664">
        <v>7070.9400000000005</v>
      </c>
      <c r="L112" s="664">
        <v>3.5820183281746294</v>
      </c>
      <c r="M112" s="664">
        <v>3.2600000000000002</v>
      </c>
      <c r="N112" s="664"/>
      <c r="O112" s="664"/>
      <c r="P112" s="677"/>
      <c r="Q112" s="665"/>
    </row>
    <row r="113" spans="1:17" ht="14.4" customHeight="1" x14ac:dyDescent="0.3">
      <c r="A113" s="660" t="s">
        <v>1786</v>
      </c>
      <c r="B113" s="661" t="s">
        <v>770</v>
      </c>
      <c r="C113" s="661" t="s">
        <v>1603</v>
      </c>
      <c r="D113" s="661" t="s">
        <v>1646</v>
      </c>
      <c r="E113" s="661" t="s">
        <v>1647</v>
      </c>
      <c r="F113" s="664">
        <v>4475</v>
      </c>
      <c r="G113" s="664">
        <v>148458.69999999998</v>
      </c>
      <c r="H113" s="664">
        <v>1</v>
      </c>
      <c r="I113" s="664">
        <v>33.175128491620107</v>
      </c>
      <c r="J113" s="664">
        <v>4860</v>
      </c>
      <c r="K113" s="664">
        <v>161838</v>
      </c>
      <c r="L113" s="664">
        <v>1.0901213603513975</v>
      </c>
      <c r="M113" s="664">
        <v>33.299999999999997</v>
      </c>
      <c r="N113" s="664">
        <v>2804</v>
      </c>
      <c r="O113" s="664">
        <v>94074.2</v>
      </c>
      <c r="P113" s="677">
        <v>0.63367252980121747</v>
      </c>
      <c r="Q113" s="665">
        <v>33.549999999999997</v>
      </c>
    </row>
    <row r="114" spans="1:17" ht="14.4" customHeight="1" x14ac:dyDescent="0.3">
      <c r="A114" s="660" t="s">
        <v>1786</v>
      </c>
      <c r="B114" s="661" t="s">
        <v>770</v>
      </c>
      <c r="C114" s="661" t="s">
        <v>1603</v>
      </c>
      <c r="D114" s="661" t="s">
        <v>1652</v>
      </c>
      <c r="E114" s="661" t="s">
        <v>1653</v>
      </c>
      <c r="F114" s="664">
        <v>16100</v>
      </c>
      <c r="G114" s="664">
        <v>309886.5</v>
      </c>
      <c r="H114" s="664">
        <v>1</v>
      </c>
      <c r="I114" s="664">
        <v>19.247608695652175</v>
      </c>
      <c r="J114" s="664">
        <v>14545</v>
      </c>
      <c r="K114" s="664">
        <v>281300.30000000005</v>
      </c>
      <c r="L114" s="664">
        <v>0.90775267718987451</v>
      </c>
      <c r="M114" s="664">
        <v>19.340000000000003</v>
      </c>
      <c r="N114" s="664">
        <v>13420</v>
      </c>
      <c r="O114" s="664">
        <v>271620.8</v>
      </c>
      <c r="P114" s="677">
        <v>0.87651704737056946</v>
      </c>
      <c r="Q114" s="665">
        <v>20.239999999999998</v>
      </c>
    </row>
    <row r="115" spans="1:17" ht="14.4" customHeight="1" x14ac:dyDescent="0.3">
      <c r="A115" s="660" t="s">
        <v>1786</v>
      </c>
      <c r="B115" s="661" t="s">
        <v>770</v>
      </c>
      <c r="C115" s="661" t="s">
        <v>1663</v>
      </c>
      <c r="D115" s="661" t="s">
        <v>1664</v>
      </c>
      <c r="E115" s="661" t="s">
        <v>1665</v>
      </c>
      <c r="F115" s="664"/>
      <c r="G115" s="664"/>
      <c r="H115" s="664"/>
      <c r="I115" s="664"/>
      <c r="J115" s="664">
        <v>9</v>
      </c>
      <c r="K115" s="664">
        <v>7958.88</v>
      </c>
      <c r="L115" s="664"/>
      <c r="M115" s="664">
        <v>884.32</v>
      </c>
      <c r="N115" s="664">
        <v>7</v>
      </c>
      <c r="O115" s="664">
        <v>6190.2400000000007</v>
      </c>
      <c r="P115" s="677"/>
      <c r="Q115" s="665">
        <v>884.32</v>
      </c>
    </row>
    <row r="116" spans="1:17" ht="14.4" customHeight="1" x14ac:dyDescent="0.3">
      <c r="A116" s="660" t="s">
        <v>1786</v>
      </c>
      <c r="B116" s="661" t="s">
        <v>770</v>
      </c>
      <c r="C116" s="661" t="s">
        <v>1666</v>
      </c>
      <c r="D116" s="661" t="s">
        <v>1669</v>
      </c>
      <c r="E116" s="661" t="s">
        <v>1670</v>
      </c>
      <c r="F116" s="664"/>
      <c r="G116" s="664"/>
      <c r="H116" s="664"/>
      <c r="I116" s="664"/>
      <c r="J116" s="664"/>
      <c r="K116" s="664"/>
      <c r="L116" s="664"/>
      <c r="M116" s="664"/>
      <c r="N116" s="664">
        <v>1</v>
      </c>
      <c r="O116" s="664">
        <v>424</v>
      </c>
      <c r="P116" s="677"/>
      <c r="Q116" s="665">
        <v>424</v>
      </c>
    </row>
    <row r="117" spans="1:17" ht="14.4" customHeight="1" x14ac:dyDescent="0.3">
      <c r="A117" s="660" t="s">
        <v>1786</v>
      </c>
      <c r="B117" s="661" t="s">
        <v>770</v>
      </c>
      <c r="C117" s="661" t="s">
        <v>1666</v>
      </c>
      <c r="D117" s="661" t="s">
        <v>1696</v>
      </c>
      <c r="E117" s="661" t="s">
        <v>1697</v>
      </c>
      <c r="F117" s="664"/>
      <c r="G117" s="664"/>
      <c r="H117" s="664"/>
      <c r="I117" s="664"/>
      <c r="J117" s="664">
        <v>1</v>
      </c>
      <c r="K117" s="664">
        <v>1175</v>
      </c>
      <c r="L117" s="664"/>
      <c r="M117" s="664">
        <v>1175</v>
      </c>
      <c r="N117" s="664"/>
      <c r="O117" s="664"/>
      <c r="P117" s="677"/>
      <c r="Q117" s="665"/>
    </row>
    <row r="118" spans="1:17" ht="14.4" customHeight="1" x14ac:dyDescent="0.3">
      <c r="A118" s="660" t="s">
        <v>1786</v>
      </c>
      <c r="B118" s="661" t="s">
        <v>770</v>
      </c>
      <c r="C118" s="661" t="s">
        <v>1666</v>
      </c>
      <c r="D118" s="661" t="s">
        <v>1700</v>
      </c>
      <c r="E118" s="661" t="s">
        <v>1701</v>
      </c>
      <c r="F118" s="664">
        <v>1</v>
      </c>
      <c r="G118" s="664">
        <v>654</v>
      </c>
      <c r="H118" s="664">
        <v>1</v>
      </c>
      <c r="I118" s="664">
        <v>654</v>
      </c>
      <c r="J118" s="664">
        <v>1</v>
      </c>
      <c r="K118" s="664">
        <v>654</v>
      </c>
      <c r="L118" s="664">
        <v>1</v>
      </c>
      <c r="M118" s="664">
        <v>654</v>
      </c>
      <c r="N118" s="664"/>
      <c r="O118" s="664"/>
      <c r="P118" s="677"/>
      <c r="Q118" s="665"/>
    </row>
    <row r="119" spans="1:17" ht="14.4" customHeight="1" x14ac:dyDescent="0.3">
      <c r="A119" s="660" t="s">
        <v>1786</v>
      </c>
      <c r="B119" s="661" t="s">
        <v>770</v>
      </c>
      <c r="C119" s="661" t="s">
        <v>1666</v>
      </c>
      <c r="D119" s="661" t="s">
        <v>1702</v>
      </c>
      <c r="E119" s="661" t="s">
        <v>1703</v>
      </c>
      <c r="F119" s="664">
        <v>2</v>
      </c>
      <c r="G119" s="664">
        <v>1370</v>
      </c>
      <c r="H119" s="664">
        <v>1</v>
      </c>
      <c r="I119" s="664">
        <v>685</v>
      </c>
      <c r="J119" s="664"/>
      <c r="K119" s="664"/>
      <c r="L119" s="664"/>
      <c r="M119" s="664"/>
      <c r="N119" s="664"/>
      <c r="O119" s="664"/>
      <c r="P119" s="677"/>
      <c r="Q119" s="665"/>
    </row>
    <row r="120" spans="1:17" ht="14.4" customHeight="1" x14ac:dyDescent="0.3">
      <c r="A120" s="660" t="s">
        <v>1786</v>
      </c>
      <c r="B120" s="661" t="s">
        <v>770</v>
      </c>
      <c r="C120" s="661" t="s">
        <v>1666</v>
      </c>
      <c r="D120" s="661" t="s">
        <v>1706</v>
      </c>
      <c r="E120" s="661" t="s">
        <v>1707</v>
      </c>
      <c r="F120" s="664">
        <v>3</v>
      </c>
      <c r="G120" s="664">
        <v>5262</v>
      </c>
      <c r="H120" s="664">
        <v>1</v>
      </c>
      <c r="I120" s="664">
        <v>1754</v>
      </c>
      <c r="J120" s="664">
        <v>7</v>
      </c>
      <c r="K120" s="664">
        <v>12302</v>
      </c>
      <c r="L120" s="664">
        <v>2.3378943367540859</v>
      </c>
      <c r="M120" s="664">
        <v>1757.4285714285713</v>
      </c>
      <c r="N120" s="664">
        <v>4</v>
      </c>
      <c r="O120" s="664">
        <v>7048</v>
      </c>
      <c r="P120" s="677">
        <v>1.33941467122767</v>
      </c>
      <c r="Q120" s="665">
        <v>1762</v>
      </c>
    </row>
    <row r="121" spans="1:17" ht="14.4" customHeight="1" x14ac:dyDescent="0.3">
      <c r="A121" s="660" t="s">
        <v>1786</v>
      </c>
      <c r="B121" s="661" t="s">
        <v>770</v>
      </c>
      <c r="C121" s="661" t="s">
        <v>1666</v>
      </c>
      <c r="D121" s="661" t="s">
        <v>1708</v>
      </c>
      <c r="E121" s="661" t="s">
        <v>1709</v>
      </c>
      <c r="F121" s="664"/>
      <c r="G121" s="664"/>
      <c r="H121" s="664"/>
      <c r="I121" s="664"/>
      <c r="J121" s="664"/>
      <c r="K121" s="664"/>
      <c r="L121" s="664"/>
      <c r="M121" s="664"/>
      <c r="N121" s="664">
        <v>2</v>
      </c>
      <c r="O121" s="664">
        <v>826</v>
      </c>
      <c r="P121" s="677"/>
      <c r="Q121" s="665">
        <v>413</v>
      </c>
    </row>
    <row r="122" spans="1:17" ht="14.4" customHeight="1" x14ac:dyDescent="0.3">
      <c r="A122" s="660" t="s">
        <v>1786</v>
      </c>
      <c r="B122" s="661" t="s">
        <v>770</v>
      </c>
      <c r="C122" s="661" t="s">
        <v>1666</v>
      </c>
      <c r="D122" s="661" t="s">
        <v>1710</v>
      </c>
      <c r="E122" s="661" t="s">
        <v>1711</v>
      </c>
      <c r="F122" s="664">
        <v>125</v>
      </c>
      <c r="G122" s="664">
        <v>429625</v>
      </c>
      <c r="H122" s="664">
        <v>1</v>
      </c>
      <c r="I122" s="664">
        <v>3437</v>
      </c>
      <c r="J122" s="664">
        <v>121</v>
      </c>
      <c r="K122" s="664">
        <v>416540</v>
      </c>
      <c r="L122" s="664">
        <v>0.96954320628455049</v>
      </c>
      <c r="M122" s="664">
        <v>3442.4793388429753</v>
      </c>
      <c r="N122" s="664">
        <v>100</v>
      </c>
      <c r="O122" s="664">
        <v>345500</v>
      </c>
      <c r="P122" s="677">
        <v>0.80418970032004655</v>
      </c>
      <c r="Q122" s="665">
        <v>3455</v>
      </c>
    </row>
    <row r="123" spans="1:17" ht="14.4" customHeight="1" x14ac:dyDescent="0.3">
      <c r="A123" s="660" t="s">
        <v>1786</v>
      </c>
      <c r="B123" s="661" t="s">
        <v>770</v>
      </c>
      <c r="C123" s="661" t="s">
        <v>1666</v>
      </c>
      <c r="D123" s="661" t="s">
        <v>1714</v>
      </c>
      <c r="E123" s="661" t="s">
        <v>1715</v>
      </c>
      <c r="F123" s="664">
        <v>11</v>
      </c>
      <c r="G123" s="664">
        <v>157608</v>
      </c>
      <c r="H123" s="664">
        <v>1</v>
      </c>
      <c r="I123" s="664">
        <v>14328</v>
      </c>
      <c r="J123" s="664">
        <v>12</v>
      </c>
      <c r="K123" s="664">
        <v>171968</v>
      </c>
      <c r="L123" s="664">
        <v>1.0911121262880057</v>
      </c>
      <c r="M123" s="664">
        <v>14330.666666666666</v>
      </c>
      <c r="N123" s="664">
        <v>7</v>
      </c>
      <c r="O123" s="664">
        <v>100380</v>
      </c>
      <c r="P123" s="677">
        <v>0.63689660423328764</v>
      </c>
      <c r="Q123" s="665">
        <v>14340</v>
      </c>
    </row>
    <row r="124" spans="1:17" ht="14.4" customHeight="1" x14ac:dyDescent="0.3">
      <c r="A124" s="660" t="s">
        <v>1786</v>
      </c>
      <c r="B124" s="661" t="s">
        <v>770</v>
      </c>
      <c r="C124" s="661" t="s">
        <v>1666</v>
      </c>
      <c r="D124" s="661" t="s">
        <v>1732</v>
      </c>
      <c r="E124" s="661" t="s">
        <v>1733</v>
      </c>
      <c r="F124" s="664">
        <v>1</v>
      </c>
      <c r="G124" s="664">
        <v>1286</v>
      </c>
      <c r="H124" s="664">
        <v>1</v>
      </c>
      <c r="I124" s="664">
        <v>1286</v>
      </c>
      <c r="J124" s="664">
        <v>3</v>
      </c>
      <c r="K124" s="664">
        <v>3870</v>
      </c>
      <c r="L124" s="664">
        <v>3.0093312597200623</v>
      </c>
      <c r="M124" s="664">
        <v>1290</v>
      </c>
      <c r="N124" s="664"/>
      <c r="O124" s="664"/>
      <c r="P124" s="677"/>
      <c r="Q124" s="665"/>
    </row>
    <row r="125" spans="1:17" ht="14.4" customHeight="1" x14ac:dyDescent="0.3">
      <c r="A125" s="660" t="s">
        <v>1786</v>
      </c>
      <c r="B125" s="661" t="s">
        <v>770</v>
      </c>
      <c r="C125" s="661" t="s">
        <v>1666</v>
      </c>
      <c r="D125" s="661" t="s">
        <v>1734</v>
      </c>
      <c r="E125" s="661" t="s">
        <v>1735</v>
      </c>
      <c r="F125" s="664">
        <v>1</v>
      </c>
      <c r="G125" s="664">
        <v>487</v>
      </c>
      <c r="H125" s="664">
        <v>1</v>
      </c>
      <c r="I125" s="664">
        <v>487</v>
      </c>
      <c r="J125" s="664">
        <v>2</v>
      </c>
      <c r="K125" s="664">
        <v>974</v>
      </c>
      <c r="L125" s="664">
        <v>2</v>
      </c>
      <c r="M125" s="664">
        <v>487</v>
      </c>
      <c r="N125" s="664"/>
      <c r="O125" s="664"/>
      <c r="P125" s="677"/>
      <c r="Q125" s="665"/>
    </row>
    <row r="126" spans="1:17" ht="14.4" customHeight="1" x14ac:dyDescent="0.3">
      <c r="A126" s="660" t="s">
        <v>1786</v>
      </c>
      <c r="B126" s="661" t="s">
        <v>770</v>
      </c>
      <c r="C126" s="661" t="s">
        <v>1666</v>
      </c>
      <c r="D126" s="661" t="s">
        <v>1736</v>
      </c>
      <c r="E126" s="661" t="s">
        <v>1737</v>
      </c>
      <c r="F126" s="664"/>
      <c r="G126" s="664"/>
      <c r="H126" s="664"/>
      <c r="I126" s="664"/>
      <c r="J126" s="664">
        <v>1</v>
      </c>
      <c r="K126" s="664">
        <v>2253</v>
      </c>
      <c r="L126" s="664"/>
      <c r="M126" s="664">
        <v>2253</v>
      </c>
      <c r="N126" s="664">
        <v>1</v>
      </c>
      <c r="O126" s="664">
        <v>2258</v>
      </c>
      <c r="P126" s="677"/>
      <c r="Q126" s="665">
        <v>2258</v>
      </c>
    </row>
    <row r="127" spans="1:17" ht="14.4" customHeight="1" x14ac:dyDescent="0.3">
      <c r="A127" s="660" t="s">
        <v>1787</v>
      </c>
      <c r="B127" s="661" t="s">
        <v>770</v>
      </c>
      <c r="C127" s="661" t="s">
        <v>1593</v>
      </c>
      <c r="D127" s="661" t="s">
        <v>1599</v>
      </c>
      <c r="E127" s="661" t="s">
        <v>883</v>
      </c>
      <c r="F127" s="664">
        <v>0.4</v>
      </c>
      <c r="G127" s="664">
        <v>873.72</v>
      </c>
      <c r="H127" s="664">
        <v>1</v>
      </c>
      <c r="I127" s="664">
        <v>2184.2999999999997</v>
      </c>
      <c r="J127" s="664">
        <v>0.8</v>
      </c>
      <c r="K127" s="664">
        <v>1747.45</v>
      </c>
      <c r="L127" s="664">
        <v>2.0000114453142883</v>
      </c>
      <c r="M127" s="664">
        <v>2184.3125</v>
      </c>
      <c r="N127" s="664"/>
      <c r="O127" s="664"/>
      <c r="P127" s="677"/>
      <c r="Q127" s="665"/>
    </row>
    <row r="128" spans="1:17" ht="14.4" customHeight="1" x14ac:dyDescent="0.3">
      <c r="A128" s="660" t="s">
        <v>1787</v>
      </c>
      <c r="B128" s="661" t="s">
        <v>770</v>
      </c>
      <c r="C128" s="661" t="s">
        <v>1593</v>
      </c>
      <c r="D128" s="661" t="s">
        <v>1600</v>
      </c>
      <c r="E128" s="661" t="s">
        <v>872</v>
      </c>
      <c r="F128" s="664">
        <v>0.05</v>
      </c>
      <c r="G128" s="664">
        <v>47.24</v>
      </c>
      <c r="H128" s="664">
        <v>1</v>
      </c>
      <c r="I128" s="664">
        <v>944.8</v>
      </c>
      <c r="J128" s="664"/>
      <c r="K128" s="664"/>
      <c r="L128" s="664"/>
      <c r="M128" s="664"/>
      <c r="N128" s="664"/>
      <c r="O128" s="664"/>
      <c r="P128" s="677"/>
      <c r="Q128" s="665"/>
    </row>
    <row r="129" spans="1:17" ht="14.4" customHeight="1" x14ac:dyDescent="0.3">
      <c r="A129" s="660" t="s">
        <v>1787</v>
      </c>
      <c r="B129" s="661" t="s">
        <v>770</v>
      </c>
      <c r="C129" s="661" t="s">
        <v>1603</v>
      </c>
      <c r="D129" s="661" t="s">
        <v>1616</v>
      </c>
      <c r="E129" s="661" t="s">
        <v>1617</v>
      </c>
      <c r="F129" s="664">
        <v>300</v>
      </c>
      <c r="G129" s="664">
        <v>1659</v>
      </c>
      <c r="H129" s="664">
        <v>1</v>
      </c>
      <c r="I129" s="664">
        <v>5.53</v>
      </c>
      <c r="J129" s="664"/>
      <c r="K129" s="664"/>
      <c r="L129" s="664"/>
      <c r="M129" s="664"/>
      <c r="N129" s="664"/>
      <c r="O129" s="664"/>
      <c r="P129" s="677"/>
      <c r="Q129" s="665"/>
    </row>
    <row r="130" spans="1:17" ht="14.4" customHeight="1" x14ac:dyDescent="0.3">
      <c r="A130" s="660" t="s">
        <v>1787</v>
      </c>
      <c r="B130" s="661" t="s">
        <v>770</v>
      </c>
      <c r="C130" s="661" t="s">
        <v>1603</v>
      </c>
      <c r="D130" s="661" t="s">
        <v>1630</v>
      </c>
      <c r="E130" s="661" t="s">
        <v>1631</v>
      </c>
      <c r="F130" s="664"/>
      <c r="G130" s="664"/>
      <c r="H130" s="664"/>
      <c r="I130" s="664"/>
      <c r="J130" s="664">
        <v>400</v>
      </c>
      <c r="K130" s="664">
        <v>7648</v>
      </c>
      <c r="L130" s="664"/>
      <c r="M130" s="664">
        <v>19.12</v>
      </c>
      <c r="N130" s="664"/>
      <c r="O130" s="664"/>
      <c r="P130" s="677"/>
      <c r="Q130" s="665"/>
    </row>
    <row r="131" spans="1:17" ht="14.4" customHeight="1" x14ac:dyDescent="0.3">
      <c r="A131" s="660" t="s">
        <v>1787</v>
      </c>
      <c r="B131" s="661" t="s">
        <v>770</v>
      </c>
      <c r="C131" s="661" t="s">
        <v>1603</v>
      </c>
      <c r="D131" s="661" t="s">
        <v>1646</v>
      </c>
      <c r="E131" s="661" t="s">
        <v>1647</v>
      </c>
      <c r="F131" s="664">
        <v>407</v>
      </c>
      <c r="G131" s="664">
        <v>13398.44</v>
      </c>
      <c r="H131" s="664">
        <v>1</v>
      </c>
      <c r="I131" s="664">
        <v>32.92</v>
      </c>
      <c r="J131" s="664">
        <v>895</v>
      </c>
      <c r="K131" s="664">
        <v>29803.5</v>
      </c>
      <c r="L131" s="664">
        <v>2.2244007511322215</v>
      </c>
      <c r="M131" s="664">
        <v>33.299999999999997</v>
      </c>
      <c r="N131" s="664"/>
      <c r="O131" s="664"/>
      <c r="P131" s="677"/>
      <c r="Q131" s="665"/>
    </row>
    <row r="132" spans="1:17" ht="14.4" customHeight="1" x14ac:dyDescent="0.3">
      <c r="A132" s="660" t="s">
        <v>1787</v>
      </c>
      <c r="B132" s="661" t="s">
        <v>770</v>
      </c>
      <c r="C132" s="661" t="s">
        <v>1663</v>
      </c>
      <c r="D132" s="661" t="s">
        <v>1664</v>
      </c>
      <c r="E132" s="661" t="s">
        <v>1665</v>
      </c>
      <c r="F132" s="664"/>
      <c r="G132" s="664"/>
      <c r="H132" s="664"/>
      <c r="I132" s="664"/>
      <c r="J132" s="664">
        <v>1</v>
      </c>
      <c r="K132" s="664">
        <v>884.32</v>
      </c>
      <c r="L132" s="664"/>
      <c r="M132" s="664">
        <v>884.32</v>
      </c>
      <c r="N132" s="664"/>
      <c r="O132" s="664"/>
      <c r="P132" s="677"/>
      <c r="Q132" s="665"/>
    </row>
    <row r="133" spans="1:17" ht="14.4" customHeight="1" x14ac:dyDescent="0.3">
      <c r="A133" s="660" t="s">
        <v>1787</v>
      </c>
      <c r="B133" s="661" t="s">
        <v>770</v>
      </c>
      <c r="C133" s="661" t="s">
        <v>1666</v>
      </c>
      <c r="D133" s="661" t="s">
        <v>1706</v>
      </c>
      <c r="E133" s="661" t="s">
        <v>1707</v>
      </c>
      <c r="F133" s="664">
        <v>1</v>
      </c>
      <c r="G133" s="664">
        <v>1754</v>
      </c>
      <c r="H133" s="664">
        <v>1</v>
      </c>
      <c r="I133" s="664">
        <v>1754</v>
      </c>
      <c r="J133" s="664">
        <v>1</v>
      </c>
      <c r="K133" s="664">
        <v>1754</v>
      </c>
      <c r="L133" s="664">
        <v>1</v>
      </c>
      <c r="M133" s="664">
        <v>1754</v>
      </c>
      <c r="N133" s="664"/>
      <c r="O133" s="664"/>
      <c r="P133" s="677"/>
      <c r="Q133" s="665"/>
    </row>
    <row r="134" spans="1:17" ht="14.4" customHeight="1" x14ac:dyDescent="0.3">
      <c r="A134" s="660" t="s">
        <v>1787</v>
      </c>
      <c r="B134" s="661" t="s">
        <v>770</v>
      </c>
      <c r="C134" s="661" t="s">
        <v>1666</v>
      </c>
      <c r="D134" s="661" t="s">
        <v>1708</v>
      </c>
      <c r="E134" s="661" t="s">
        <v>1709</v>
      </c>
      <c r="F134" s="664">
        <v>1</v>
      </c>
      <c r="G134" s="664">
        <v>410</v>
      </c>
      <c r="H134" s="664">
        <v>1</v>
      </c>
      <c r="I134" s="664">
        <v>410</v>
      </c>
      <c r="J134" s="664"/>
      <c r="K134" s="664"/>
      <c r="L134" s="664"/>
      <c r="M134" s="664"/>
      <c r="N134" s="664"/>
      <c r="O134" s="664"/>
      <c r="P134" s="677"/>
      <c r="Q134" s="665"/>
    </row>
    <row r="135" spans="1:17" ht="14.4" customHeight="1" x14ac:dyDescent="0.3">
      <c r="A135" s="660" t="s">
        <v>1787</v>
      </c>
      <c r="B135" s="661" t="s">
        <v>770</v>
      </c>
      <c r="C135" s="661" t="s">
        <v>1666</v>
      </c>
      <c r="D135" s="661" t="s">
        <v>1714</v>
      </c>
      <c r="E135" s="661" t="s">
        <v>1715</v>
      </c>
      <c r="F135" s="664">
        <v>1</v>
      </c>
      <c r="G135" s="664">
        <v>14328</v>
      </c>
      <c r="H135" s="664">
        <v>1</v>
      </c>
      <c r="I135" s="664">
        <v>14328</v>
      </c>
      <c r="J135" s="664">
        <v>2</v>
      </c>
      <c r="K135" s="664">
        <v>28656</v>
      </c>
      <c r="L135" s="664">
        <v>2</v>
      </c>
      <c r="M135" s="664">
        <v>14328</v>
      </c>
      <c r="N135" s="664"/>
      <c r="O135" s="664"/>
      <c r="P135" s="677"/>
      <c r="Q135" s="665"/>
    </row>
    <row r="136" spans="1:17" ht="14.4" customHeight="1" x14ac:dyDescent="0.3">
      <c r="A136" s="660" t="s">
        <v>1787</v>
      </c>
      <c r="B136" s="661" t="s">
        <v>770</v>
      </c>
      <c r="C136" s="661" t="s">
        <v>1666</v>
      </c>
      <c r="D136" s="661" t="s">
        <v>1726</v>
      </c>
      <c r="E136" s="661" t="s">
        <v>1727</v>
      </c>
      <c r="F136" s="664">
        <v>1</v>
      </c>
      <c r="G136" s="664">
        <v>580</v>
      </c>
      <c r="H136" s="664">
        <v>1</v>
      </c>
      <c r="I136" s="664">
        <v>580</v>
      </c>
      <c r="J136" s="664"/>
      <c r="K136" s="664"/>
      <c r="L136" s="664"/>
      <c r="M136" s="664"/>
      <c r="N136" s="664"/>
      <c r="O136" s="664"/>
      <c r="P136" s="677"/>
      <c r="Q136" s="665"/>
    </row>
    <row r="137" spans="1:17" ht="14.4" customHeight="1" x14ac:dyDescent="0.3">
      <c r="A137" s="660" t="s">
        <v>1787</v>
      </c>
      <c r="B137" s="661" t="s">
        <v>770</v>
      </c>
      <c r="C137" s="661" t="s">
        <v>1666</v>
      </c>
      <c r="D137" s="661" t="s">
        <v>1736</v>
      </c>
      <c r="E137" s="661" t="s">
        <v>1737</v>
      </c>
      <c r="F137" s="664"/>
      <c r="G137" s="664"/>
      <c r="H137" s="664"/>
      <c r="I137" s="664"/>
      <c r="J137" s="664">
        <v>1</v>
      </c>
      <c r="K137" s="664">
        <v>2242</v>
      </c>
      <c r="L137" s="664"/>
      <c r="M137" s="664">
        <v>2242</v>
      </c>
      <c r="N137" s="664"/>
      <c r="O137" s="664"/>
      <c r="P137" s="677"/>
      <c r="Q137" s="665"/>
    </row>
    <row r="138" spans="1:17" ht="14.4" customHeight="1" x14ac:dyDescent="0.3">
      <c r="A138" s="660" t="s">
        <v>1788</v>
      </c>
      <c r="B138" s="661" t="s">
        <v>770</v>
      </c>
      <c r="C138" s="661" t="s">
        <v>1593</v>
      </c>
      <c r="D138" s="661" t="s">
        <v>1594</v>
      </c>
      <c r="E138" s="661" t="s">
        <v>868</v>
      </c>
      <c r="F138" s="664"/>
      <c r="G138" s="664"/>
      <c r="H138" s="664"/>
      <c r="I138" s="664"/>
      <c r="J138" s="664">
        <v>1</v>
      </c>
      <c r="K138" s="664">
        <v>1978.03</v>
      </c>
      <c r="L138" s="664"/>
      <c r="M138" s="664">
        <v>1978.03</v>
      </c>
      <c r="N138" s="664"/>
      <c r="O138" s="664"/>
      <c r="P138" s="677"/>
      <c r="Q138" s="665"/>
    </row>
    <row r="139" spans="1:17" ht="14.4" customHeight="1" x14ac:dyDescent="0.3">
      <c r="A139" s="660" t="s">
        <v>1788</v>
      </c>
      <c r="B139" s="661" t="s">
        <v>770</v>
      </c>
      <c r="C139" s="661" t="s">
        <v>1603</v>
      </c>
      <c r="D139" s="661" t="s">
        <v>1616</v>
      </c>
      <c r="E139" s="661" t="s">
        <v>1617</v>
      </c>
      <c r="F139" s="664"/>
      <c r="G139" s="664"/>
      <c r="H139" s="664"/>
      <c r="I139" s="664"/>
      <c r="J139" s="664">
        <v>1000</v>
      </c>
      <c r="K139" s="664">
        <v>5550</v>
      </c>
      <c r="L139" s="664"/>
      <c r="M139" s="664">
        <v>5.55</v>
      </c>
      <c r="N139" s="664"/>
      <c r="O139" s="664"/>
      <c r="P139" s="677"/>
      <c r="Q139" s="665"/>
    </row>
    <row r="140" spans="1:17" ht="14.4" customHeight="1" x14ac:dyDescent="0.3">
      <c r="A140" s="660" t="s">
        <v>1788</v>
      </c>
      <c r="B140" s="661" t="s">
        <v>770</v>
      </c>
      <c r="C140" s="661" t="s">
        <v>1603</v>
      </c>
      <c r="D140" s="661" t="s">
        <v>1646</v>
      </c>
      <c r="E140" s="661" t="s">
        <v>1647</v>
      </c>
      <c r="F140" s="664"/>
      <c r="G140" s="664"/>
      <c r="H140" s="664"/>
      <c r="I140" s="664"/>
      <c r="J140" s="664">
        <v>1019</v>
      </c>
      <c r="K140" s="664">
        <v>33932.699999999997</v>
      </c>
      <c r="L140" s="664"/>
      <c r="M140" s="664">
        <v>33.299999999999997</v>
      </c>
      <c r="N140" s="664"/>
      <c r="O140" s="664"/>
      <c r="P140" s="677"/>
      <c r="Q140" s="665"/>
    </row>
    <row r="141" spans="1:17" ht="14.4" customHeight="1" x14ac:dyDescent="0.3">
      <c r="A141" s="660" t="s">
        <v>1788</v>
      </c>
      <c r="B141" s="661" t="s">
        <v>770</v>
      </c>
      <c r="C141" s="661" t="s">
        <v>1663</v>
      </c>
      <c r="D141" s="661" t="s">
        <v>1664</v>
      </c>
      <c r="E141" s="661" t="s">
        <v>1665</v>
      </c>
      <c r="F141" s="664"/>
      <c r="G141" s="664"/>
      <c r="H141" s="664"/>
      <c r="I141" s="664"/>
      <c r="J141" s="664">
        <v>2</v>
      </c>
      <c r="K141" s="664">
        <v>1768.64</v>
      </c>
      <c r="L141" s="664"/>
      <c r="M141" s="664">
        <v>884.32</v>
      </c>
      <c r="N141" s="664"/>
      <c r="O141" s="664"/>
      <c r="P141" s="677"/>
      <c r="Q141" s="665"/>
    </row>
    <row r="142" spans="1:17" ht="14.4" customHeight="1" x14ac:dyDescent="0.3">
      <c r="A142" s="660" t="s">
        <v>1788</v>
      </c>
      <c r="B142" s="661" t="s">
        <v>770</v>
      </c>
      <c r="C142" s="661" t="s">
        <v>1666</v>
      </c>
      <c r="D142" s="661" t="s">
        <v>1706</v>
      </c>
      <c r="E142" s="661" t="s">
        <v>1707</v>
      </c>
      <c r="F142" s="664"/>
      <c r="G142" s="664"/>
      <c r="H142" s="664"/>
      <c r="I142" s="664"/>
      <c r="J142" s="664">
        <v>2</v>
      </c>
      <c r="K142" s="664">
        <v>3508</v>
      </c>
      <c r="L142" s="664"/>
      <c r="M142" s="664">
        <v>1754</v>
      </c>
      <c r="N142" s="664"/>
      <c r="O142" s="664"/>
      <c r="P142" s="677"/>
      <c r="Q142" s="665"/>
    </row>
    <row r="143" spans="1:17" ht="14.4" customHeight="1" x14ac:dyDescent="0.3">
      <c r="A143" s="660" t="s">
        <v>1788</v>
      </c>
      <c r="B143" s="661" t="s">
        <v>770</v>
      </c>
      <c r="C143" s="661" t="s">
        <v>1666</v>
      </c>
      <c r="D143" s="661" t="s">
        <v>1708</v>
      </c>
      <c r="E143" s="661" t="s">
        <v>1709</v>
      </c>
      <c r="F143" s="664"/>
      <c r="G143" s="664"/>
      <c r="H143" s="664"/>
      <c r="I143" s="664"/>
      <c r="J143" s="664">
        <v>2</v>
      </c>
      <c r="K143" s="664">
        <v>820</v>
      </c>
      <c r="L143" s="664"/>
      <c r="M143" s="664">
        <v>410</v>
      </c>
      <c r="N143" s="664"/>
      <c r="O143" s="664"/>
      <c r="P143" s="677"/>
      <c r="Q143" s="665"/>
    </row>
    <row r="144" spans="1:17" ht="14.4" customHeight="1" x14ac:dyDescent="0.3">
      <c r="A144" s="660" t="s">
        <v>1788</v>
      </c>
      <c r="B144" s="661" t="s">
        <v>770</v>
      </c>
      <c r="C144" s="661" t="s">
        <v>1666</v>
      </c>
      <c r="D144" s="661" t="s">
        <v>1714</v>
      </c>
      <c r="E144" s="661" t="s">
        <v>1715</v>
      </c>
      <c r="F144" s="664"/>
      <c r="G144" s="664"/>
      <c r="H144" s="664"/>
      <c r="I144" s="664"/>
      <c r="J144" s="664">
        <v>2</v>
      </c>
      <c r="K144" s="664">
        <v>28664</v>
      </c>
      <c r="L144" s="664"/>
      <c r="M144" s="664">
        <v>14332</v>
      </c>
      <c r="N144" s="664"/>
      <c r="O144" s="664"/>
      <c r="P144" s="677"/>
      <c r="Q144" s="665"/>
    </row>
    <row r="145" spans="1:17" ht="14.4" customHeight="1" x14ac:dyDescent="0.3">
      <c r="A145" s="660" t="s">
        <v>1788</v>
      </c>
      <c r="B145" s="661" t="s">
        <v>770</v>
      </c>
      <c r="C145" s="661" t="s">
        <v>1666</v>
      </c>
      <c r="D145" s="661" t="s">
        <v>1726</v>
      </c>
      <c r="E145" s="661" t="s">
        <v>1727</v>
      </c>
      <c r="F145" s="664"/>
      <c r="G145" s="664"/>
      <c r="H145" s="664"/>
      <c r="I145" s="664"/>
      <c r="J145" s="664">
        <v>1</v>
      </c>
      <c r="K145" s="664">
        <v>580</v>
      </c>
      <c r="L145" s="664"/>
      <c r="M145" s="664">
        <v>580</v>
      </c>
      <c r="N145" s="664"/>
      <c r="O145" s="664"/>
      <c r="P145" s="677"/>
      <c r="Q145" s="665"/>
    </row>
    <row r="146" spans="1:17" ht="14.4" customHeight="1" x14ac:dyDescent="0.3">
      <c r="A146" s="660" t="s">
        <v>1789</v>
      </c>
      <c r="B146" s="661" t="s">
        <v>770</v>
      </c>
      <c r="C146" s="661" t="s">
        <v>1603</v>
      </c>
      <c r="D146" s="661" t="s">
        <v>1608</v>
      </c>
      <c r="E146" s="661" t="s">
        <v>1609</v>
      </c>
      <c r="F146" s="664"/>
      <c r="G146" s="664"/>
      <c r="H146" s="664"/>
      <c r="I146" s="664"/>
      <c r="J146" s="664"/>
      <c r="K146" s="664"/>
      <c r="L146" s="664"/>
      <c r="M146" s="664"/>
      <c r="N146" s="664">
        <v>180</v>
      </c>
      <c r="O146" s="664">
        <v>957.6</v>
      </c>
      <c r="P146" s="677"/>
      <c r="Q146" s="665">
        <v>5.32</v>
      </c>
    </row>
    <row r="147" spans="1:17" ht="14.4" customHeight="1" x14ac:dyDescent="0.3">
      <c r="A147" s="660" t="s">
        <v>1789</v>
      </c>
      <c r="B147" s="661" t="s">
        <v>770</v>
      </c>
      <c r="C147" s="661" t="s">
        <v>1603</v>
      </c>
      <c r="D147" s="661" t="s">
        <v>1646</v>
      </c>
      <c r="E147" s="661" t="s">
        <v>1647</v>
      </c>
      <c r="F147" s="664"/>
      <c r="G147" s="664"/>
      <c r="H147" s="664"/>
      <c r="I147" s="664"/>
      <c r="J147" s="664"/>
      <c r="K147" s="664"/>
      <c r="L147" s="664"/>
      <c r="M147" s="664"/>
      <c r="N147" s="664">
        <v>404</v>
      </c>
      <c r="O147" s="664">
        <v>13554.2</v>
      </c>
      <c r="P147" s="677"/>
      <c r="Q147" s="665">
        <v>33.550000000000004</v>
      </c>
    </row>
    <row r="148" spans="1:17" ht="14.4" customHeight="1" x14ac:dyDescent="0.3">
      <c r="A148" s="660" t="s">
        <v>1789</v>
      </c>
      <c r="B148" s="661" t="s">
        <v>770</v>
      </c>
      <c r="C148" s="661" t="s">
        <v>1666</v>
      </c>
      <c r="D148" s="661" t="s">
        <v>1706</v>
      </c>
      <c r="E148" s="661" t="s">
        <v>1707</v>
      </c>
      <c r="F148" s="664"/>
      <c r="G148" s="664"/>
      <c r="H148" s="664"/>
      <c r="I148" s="664"/>
      <c r="J148" s="664"/>
      <c r="K148" s="664"/>
      <c r="L148" s="664"/>
      <c r="M148" s="664"/>
      <c r="N148" s="664">
        <v>1</v>
      </c>
      <c r="O148" s="664">
        <v>1762</v>
      </c>
      <c r="P148" s="677"/>
      <c r="Q148" s="665">
        <v>1762</v>
      </c>
    </row>
    <row r="149" spans="1:17" ht="14.4" customHeight="1" x14ac:dyDescent="0.3">
      <c r="A149" s="660" t="s">
        <v>1789</v>
      </c>
      <c r="B149" s="661" t="s">
        <v>770</v>
      </c>
      <c r="C149" s="661" t="s">
        <v>1666</v>
      </c>
      <c r="D149" s="661" t="s">
        <v>1714</v>
      </c>
      <c r="E149" s="661" t="s">
        <v>1715</v>
      </c>
      <c r="F149" s="664"/>
      <c r="G149" s="664"/>
      <c r="H149" s="664"/>
      <c r="I149" s="664"/>
      <c r="J149" s="664"/>
      <c r="K149" s="664"/>
      <c r="L149" s="664"/>
      <c r="M149" s="664"/>
      <c r="N149" s="664">
        <v>1</v>
      </c>
      <c r="O149" s="664">
        <v>14340</v>
      </c>
      <c r="P149" s="677"/>
      <c r="Q149" s="665">
        <v>14340</v>
      </c>
    </row>
    <row r="150" spans="1:17" ht="14.4" customHeight="1" x14ac:dyDescent="0.3">
      <c r="A150" s="660" t="s">
        <v>1789</v>
      </c>
      <c r="B150" s="661" t="s">
        <v>770</v>
      </c>
      <c r="C150" s="661" t="s">
        <v>1666</v>
      </c>
      <c r="D150" s="661" t="s">
        <v>1734</v>
      </c>
      <c r="E150" s="661" t="s">
        <v>1735</v>
      </c>
      <c r="F150" s="664"/>
      <c r="G150" s="664"/>
      <c r="H150" s="664"/>
      <c r="I150" s="664"/>
      <c r="J150" s="664"/>
      <c r="K150" s="664"/>
      <c r="L150" s="664"/>
      <c r="M150" s="664"/>
      <c r="N150" s="664">
        <v>1</v>
      </c>
      <c r="O150" s="664">
        <v>490</v>
      </c>
      <c r="P150" s="677"/>
      <c r="Q150" s="665">
        <v>490</v>
      </c>
    </row>
    <row r="151" spans="1:17" ht="14.4" customHeight="1" x14ac:dyDescent="0.3">
      <c r="A151" s="660" t="s">
        <v>1790</v>
      </c>
      <c r="B151" s="661" t="s">
        <v>770</v>
      </c>
      <c r="C151" s="661" t="s">
        <v>1593</v>
      </c>
      <c r="D151" s="661" t="s">
        <v>1599</v>
      </c>
      <c r="E151" s="661" t="s">
        <v>883</v>
      </c>
      <c r="F151" s="664"/>
      <c r="G151" s="664"/>
      <c r="H151" s="664"/>
      <c r="I151" s="664"/>
      <c r="J151" s="664">
        <v>1.05</v>
      </c>
      <c r="K151" s="664">
        <v>2293.5299999999997</v>
      </c>
      <c r="L151" s="664"/>
      <c r="M151" s="664">
        <v>2184.3142857142852</v>
      </c>
      <c r="N151" s="664"/>
      <c r="O151" s="664"/>
      <c r="P151" s="677"/>
      <c r="Q151" s="665"/>
    </row>
    <row r="152" spans="1:17" ht="14.4" customHeight="1" x14ac:dyDescent="0.3">
      <c r="A152" s="660" t="s">
        <v>1790</v>
      </c>
      <c r="B152" s="661" t="s">
        <v>770</v>
      </c>
      <c r="C152" s="661" t="s">
        <v>1593</v>
      </c>
      <c r="D152" s="661" t="s">
        <v>1600</v>
      </c>
      <c r="E152" s="661" t="s">
        <v>872</v>
      </c>
      <c r="F152" s="664"/>
      <c r="G152" s="664"/>
      <c r="H152" s="664"/>
      <c r="I152" s="664"/>
      <c r="J152" s="664">
        <v>0.1</v>
      </c>
      <c r="K152" s="664">
        <v>94.48</v>
      </c>
      <c r="L152" s="664"/>
      <c r="M152" s="664">
        <v>944.8</v>
      </c>
      <c r="N152" s="664"/>
      <c r="O152" s="664"/>
      <c r="P152" s="677"/>
      <c r="Q152" s="665"/>
    </row>
    <row r="153" spans="1:17" ht="14.4" customHeight="1" x14ac:dyDescent="0.3">
      <c r="A153" s="660" t="s">
        <v>1790</v>
      </c>
      <c r="B153" s="661" t="s">
        <v>770</v>
      </c>
      <c r="C153" s="661" t="s">
        <v>1603</v>
      </c>
      <c r="D153" s="661" t="s">
        <v>1608</v>
      </c>
      <c r="E153" s="661" t="s">
        <v>1609</v>
      </c>
      <c r="F153" s="664">
        <v>180</v>
      </c>
      <c r="G153" s="664">
        <v>871.2</v>
      </c>
      <c r="H153" s="664">
        <v>1</v>
      </c>
      <c r="I153" s="664">
        <v>4.84</v>
      </c>
      <c r="J153" s="664">
        <v>80</v>
      </c>
      <c r="K153" s="664">
        <v>408</v>
      </c>
      <c r="L153" s="664">
        <v>0.4683195592286501</v>
      </c>
      <c r="M153" s="664">
        <v>5.0999999999999996</v>
      </c>
      <c r="N153" s="664">
        <v>180</v>
      </c>
      <c r="O153" s="664">
        <v>957.6</v>
      </c>
      <c r="P153" s="677">
        <v>1.0991735537190082</v>
      </c>
      <c r="Q153" s="665">
        <v>5.32</v>
      </c>
    </row>
    <row r="154" spans="1:17" ht="14.4" customHeight="1" x14ac:dyDescent="0.3">
      <c r="A154" s="660" t="s">
        <v>1790</v>
      </c>
      <c r="B154" s="661" t="s">
        <v>770</v>
      </c>
      <c r="C154" s="661" t="s">
        <v>1603</v>
      </c>
      <c r="D154" s="661" t="s">
        <v>1636</v>
      </c>
      <c r="E154" s="661" t="s">
        <v>1637</v>
      </c>
      <c r="F154" s="664"/>
      <c r="G154" s="664"/>
      <c r="H154" s="664"/>
      <c r="I154" s="664"/>
      <c r="J154" s="664"/>
      <c r="K154" s="664"/>
      <c r="L154" s="664"/>
      <c r="M154" s="664"/>
      <c r="N154" s="664">
        <v>1</v>
      </c>
      <c r="O154" s="664">
        <v>2193.58</v>
      </c>
      <c r="P154" s="677"/>
      <c r="Q154" s="665">
        <v>2193.58</v>
      </c>
    </row>
    <row r="155" spans="1:17" ht="14.4" customHeight="1" x14ac:dyDescent="0.3">
      <c r="A155" s="660" t="s">
        <v>1790</v>
      </c>
      <c r="B155" s="661" t="s">
        <v>770</v>
      </c>
      <c r="C155" s="661" t="s">
        <v>1603</v>
      </c>
      <c r="D155" s="661" t="s">
        <v>1646</v>
      </c>
      <c r="E155" s="661" t="s">
        <v>1647</v>
      </c>
      <c r="F155" s="664"/>
      <c r="G155" s="664"/>
      <c r="H155" s="664"/>
      <c r="I155" s="664"/>
      <c r="J155" s="664">
        <v>818</v>
      </c>
      <c r="K155" s="664">
        <v>27239.4</v>
      </c>
      <c r="L155" s="664"/>
      <c r="M155" s="664">
        <v>33.300000000000004</v>
      </c>
      <c r="N155" s="664"/>
      <c r="O155" s="664"/>
      <c r="P155" s="677"/>
      <c r="Q155" s="665"/>
    </row>
    <row r="156" spans="1:17" ht="14.4" customHeight="1" x14ac:dyDescent="0.3">
      <c r="A156" s="660" t="s">
        <v>1790</v>
      </c>
      <c r="B156" s="661" t="s">
        <v>770</v>
      </c>
      <c r="C156" s="661" t="s">
        <v>1663</v>
      </c>
      <c r="D156" s="661" t="s">
        <v>1664</v>
      </c>
      <c r="E156" s="661" t="s">
        <v>1665</v>
      </c>
      <c r="F156" s="664"/>
      <c r="G156" s="664"/>
      <c r="H156" s="664"/>
      <c r="I156" s="664"/>
      <c r="J156" s="664">
        <v>2</v>
      </c>
      <c r="K156" s="664">
        <v>1768.64</v>
      </c>
      <c r="L156" s="664"/>
      <c r="M156" s="664">
        <v>884.32</v>
      </c>
      <c r="N156" s="664"/>
      <c r="O156" s="664"/>
      <c r="P156" s="677"/>
      <c r="Q156" s="665"/>
    </row>
    <row r="157" spans="1:17" ht="14.4" customHeight="1" x14ac:dyDescent="0.3">
      <c r="A157" s="660" t="s">
        <v>1790</v>
      </c>
      <c r="B157" s="661" t="s">
        <v>770</v>
      </c>
      <c r="C157" s="661" t="s">
        <v>1666</v>
      </c>
      <c r="D157" s="661" t="s">
        <v>1700</v>
      </c>
      <c r="E157" s="661" t="s">
        <v>1701</v>
      </c>
      <c r="F157" s="664"/>
      <c r="G157" s="664"/>
      <c r="H157" s="664"/>
      <c r="I157" s="664"/>
      <c r="J157" s="664"/>
      <c r="K157" s="664"/>
      <c r="L157" s="664"/>
      <c r="M157" s="664"/>
      <c r="N157" s="664">
        <v>1</v>
      </c>
      <c r="O157" s="664">
        <v>658</v>
      </c>
      <c r="P157" s="677"/>
      <c r="Q157" s="665">
        <v>658</v>
      </c>
    </row>
    <row r="158" spans="1:17" ht="14.4" customHeight="1" x14ac:dyDescent="0.3">
      <c r="A158" s="660" t="s">
        <v>1790</v>
      </c>
      <c r="B158" s="661" t="s">
        <v>770</v>
      </c>
      <c r="C158" s="661" t="s">
        <v>1666</v>
      </c>
      <c r="D158" s="661" t="s">
        <v>1706</v>
      </c>
      <c r="E158" s="661" t="s">
        <v>1707</v>
      </c>
      <c r="F158" s="664">
        <v>1</v>
      </c>
      <c r="G158" s="664">
        <v>1754</v>
      </c>
      <c r="H158" s="664">
        <v>1</v>
      </c>
      <c r="I158" s="664">
        <v>1754</v>
      </c>
      <c r="J158" s="664"/>
      <c r="K158" s="664"/>
      <c r="L158" s="664"/>
      <c r="M158" s="664"/>
      <c r="N158" s="664"/>
      <c r="O158" s="664"/>
      <c r="P158" s="677"/>
      <c r="Q158" s="665"/>
    </row>
    <row r="159" spans="1:17" ht="14.4" customHeight="1" x14ac:dyDescent="0.3">
      <c r="A159" s="660" t="s">
        <v>1790</v>
      </c>
      <c r="B159" s="661" t="s">
        <v>770</v>
      </c>
      <c r="C159" s="661" t="s">
        <v>1666</v>
      </c>
      <c r="D159" s="661" t="s">
        <v>1714</v>
      </c>
      <c r="E159" s="661" t="s">
        <v>1715</v>
      </c>
      <c r="F159" s="664"/>
      <c r="G159" s="664"/>
      <c r="H159" s="664"/>
      <c r="I159" s="664"/>
      <c r="J159" s="664">
        <v>2</v>
      </c>
      <c r="K159" s="664">
        <v>28664</v>
      </c>
      <c r="L159" s="664"/>
      <c r="M159" s="664">
        <v>14332</v>
      </c>
      <c r="N159" s="664"/>
      <c r="O159" s="664"/>
      <c r="P159" s="677"/>
      <c r="Q159" s="665"/>
    </row>
    <row r="160" spans="1:17" ht="14.4" customHeight="1" x14ac:dyDescent="0.3">
      <c r="A160" s="660" t="s">
        <v>1790</v>
      </c>
      <c r="B160" s="661" t="s">
        <v>770</v>
      </c>
      <c r="C160" s="661" t="s">
        <v>1666</v>
      </c>
      <c r="D160" s="661" t="s">
        <v>1734</v>
      </c>
      <c r="E160" s="661" t="s">
        <v>1735</v>
      </c>
      <c r="F160" s="664">
        <v>1</v>
      </c>
      <c r="G160" s="664">
        <v>487</v>
      </c>
      <c r="H160" s="664">
        <v>1</v>
      </c>
      <c r="I160" s="664">
        <v>487</v>
      </c>
      <c r="J160" s="664">
        <v>1</v>
      </c>
      <c r="K160" s="664">
        <v>487</v>
      </c>
      <c r="L160" s="664">
        <v>1</v>
      </c>
      <c r="M160" s="664">
        <v>487</v>
      </c>
      <c r="N160" s="664">
        <v>1</v>
      </c>
      <c r="O160" s="664">
        <v>490</v>
      </c>
      <c r="P160" s="677">
        <v>1.0061601642710472</v>
      </c>
      <c r="Q160" s="665">
        <v>490</v>
      </c>
    </row>
    <row r="161" spans="1:17" ht="14.4" customHeight="1" x14ac:dyDescent="0.3">
      <c r="A161" s="660" t="s">
        <v>1791</v>
      </c>
      <c r="B161" s="661" t="s">
        <v>770</v>
      </c>
      <c r="C161" s="661" t="s">
        <v>1593</v>
      </c>
      <c r="D161" s="661" t="s">
        <v>1594</v>
      </c>
      <c r="E161" s="661" t="s">
        <v>868</v>
      </c>
      <c r="F161" s="664"/>
      <c r="G161" s="664"/>
      <c r="H161" s="664"/>
      <c r="I161" s="664"/>
      <c r="J161" s="664"/>
      <c r="K161" s="664"/>
      <c r="L161" s="664"/>
      <c r="M161" s="664"/>
      <c r="N161" s="664">
        <v>0.4</v>
      </c>
      <c r="O161" s="664">
        <v>761.07</v>
      </c>
      <c r="P161" s="677"/>
      <c r="Q161" s="665">
        <v>1902.675</v>
      </c>
    </row>
    <row r="162" spans="1:17" ht="14.4" customHeight="1" x14ac:dyDescent="0.3">
      <c r="A162" s="660" t="s">
        <v>1791</v>
      </c>
      <c r="B162" s="661" t="s">
        <v>770</v>
      </c>
      <c r="C162" s="661" t="s">
        <v>1593</v>
      </c>
      <c r="D162" s="661" t="s">
        <v>1598</v>
      </c>
      <c r="E162" s="661"/>
      <c r="F162" s="664"/>
      <c r="G162" s="664"/>
      <c r="H162" s="664"/>
      <c r="I162" s="664"/>
      <c r="J162" s="664">
        <v>0.89999999999999991</v>
      </c>
      <c r="K162" s="664">
        <v>982.93</v>
      </c>
      <c r="L162" s="664"/>
      <c r="M162" s="664">
        <v>1092.1444444444444</v>
      </c>
      <c r="N162" s="664"/>
      <c r="O162" s="664"/>
      <c r="P162" s="677"/>
      <c r="Q162" s="665"/>
    </row>
    <row r="163" spans="1:17" ht="14.4" customHeight="1" x14ac:dyDescent="0.3">
      <c r="A163" s="660" t="s">
        <v>1791</v>
      </c>
      <c r="B163" s="661" t="s">
        <v>770</v>
      </c>
      <c r="C163" s="661" t="s">
        <v>1593</v>
      </c>
      <c r="D163" s="661" t="s">
        <v>1599</v>
      </c>
      <c r="E163" s="661" t="s">
        <v>883</v>
      </c>
      <c r="F163" s="664">
        <v>0.4</v>
      </c>
      <c r="G163" s="664">
        <v>873.72</v>
      </c>
      <c r="H163" s="664">
        <v>1</v>
      </c>
      <c r="I163" s="664">
        <v>2184.2999999999997</v>
      </c>
      <c r="J163" s="664">
        <v>0.2</v>
      </c>
      <c r="K163" s="664">
        <v>436.86</v>
      </c>
      <c r="L163" s="664">
        <v>0.5</v>
      </c>
      <c r="M163" s="664">
        <v>2184.2999999999997</v>
      </c>
      <c r="N163" s="664"/>
      <c r="O163" s="664"/>
      <c r="P163" s="677"/>
      <c r="Q163" s="665"/>
    </row>
    <row r="164" spans="1:17" ht="14.4" customHeight="1" x14ac:dyDescent="0.3">
      <c r="A164" s="660" t="s">
        <v>1791</v>
      </c>
      <c r="B164" s="661" t="s">
        <v>770</v>
      </c>
      <c r="C164" s="661" t="s">
        <v>1593</v>
      </c>
      <c r="D164" s="661" t="s">
        <v>1600</v>
      </c>
      <c r="E164" s="661" t="s">
        <v>872</v>
      </c>
      <c r="F164" s="664"/>
      <c r="G164" s="664"/>
      <c r="H164" s="664"/>
      <c r="I164" s="664"/>
      <c r="J164" s="664">
        <v>0.03</v>
      </c>
      <c r="K164" s="664">
        <v>23.62</v>
      </c>
      <c r="L164" s="664"/>
      <c r="M164" s="664">
        <v>787.33333333333337</v>
      </c>
      <c r="N164" s="664">
        <v>0.05</v>
      </c>
      <c r="O164" s="664">
        <v>45.19</v>
      </c>
      <c r="P164" s="677"/>
      <c r="Q164" s="665">
        <v>903.8</v>
      </c>
    </row>
    <row r="165" spans="1:17" ht="14.4" customHeight="1" x14ac:dyDescent="0.3">
      <c r="A165" s="660" t="s">
        <v>1791</v>
      </c>
      <c r="B165" s="661" t="s">
        <v>770</v>
      </c>
      <c r="C165" s="661" t="s">
        <v>1603</v>
      </c>
      <c r="D165" s="661" t="s">
        <v>1606</v>
      </c>
      <c r="E165" s="661" t="s">
        <v>1607</v>
      </c>
      <c r="F165" s="664">
        <v>120</v>
      </c>
      <c r="G165" s="664">
        <v>228</v>
      </c>
      <c r="H165" s="664">
        <v>1</v>
      </c>
      <c r="I165" s="664">
        <v>1.9</v>
      </c>
      <c r="J165" s="664">
        <v>150</v>
      </c>
      <c r="K165" s="664">
        <v>300</v>
      </c>
      <c r="L165" s="664">
        <v>1.3157894736842106</v>
      </c>
      <c r="M165" s="664">
        <v>2</v>
      </c>
      <c r="N165" s="664"/>
      <c r="O165" s="664"/>
      <c r="P165" s="677"/>
      <c r="Q165" s="665"/>
    </row>
    <row r="166" spans="1:17" ht="14.4" customHeight="1" x14ac:dyDescent="0.3">
      <c r="A166" s="660" t="s">
        <v>1791</v>
      </c>
      <c r="B166" s="661" t="s">
        <v>770</v>
      </c>
      <c r="C166" s="661" t="s">
        <v>1603</v>
      </c>
      <c r="D166" s="661" t="s">
        <v>1608</v>
      </c>
      <c r="E166" s="661" t="s">
        <v>1609</v>
      </c>
      <c r="F166" s="664"/>
      <c r="G166" s="664"/>
      <c r="H166" s="664"/>
      <c r="I166" s="664"/>
      <c r="J166" s="664">
        <v>150</v>
      </c>
      <c r="K166" s="664">
        <v>765</v>
      </c>
      <c r="L166" s="664"/>
      <c r="M166" s="664">
        <v>5.0999999999999996</v>
      </c>
      <c r="N166" s="664">
        <v>150</v>
      </c>
      <c r="O166" s="664">
        <v>798</v>
      </c>
      <c r="P166" s="677"/>
      <c r="Q166" s="665">
        <v>5.32</v>
      </c>
    </row>
    <row r="167" spans="1:17" ht="14.4" customHeight="1" x14ac:dyDescent="0.3">
      <c r="A167" s="660" t="s">
        <v>1791</v>
      </c>
      <c r="B167" s="661" t="s">
        <v>770</v>
      </c>
      <c r="C167" s="661" t="s">
        <v>1603</v>
      </c>
      <c r="D167" s="661" t="s">
        <v>1618</v>
      </c>
      <c r="E167" s="661" t="s">
        <v>1619</v>
      </c>
      <c r="F167" s="664">
        <v>223</v>
      </c>
      <c r="G167" s="664">
        <v>1729.7300000000002</v>
      </c>
      <c r="H167" s="664">
        <v>1</v>
      </c>
      <c r="I167" s="664">
        <v>7.7566367713004496</v>
      </c>
      <c r="J167" s="664">
        <v>40</v>
      </c>
      <c r="K167" s="664">
        <v>328.8</v>
      </c>
      <c r="L167" s="664">
        <v>0.19008747029883274</v>
      </c>
      <c r="M167" s="664">
        <v>8.2200000000000006</v>
      </c>
      <c r="N167" s="664">
        <v>62</v>
      </c>
      <c r="O167" s="664">
        <v>522.04</v>
      </c>
      <c r="P167" s="677">
        <v>0.30180432784307371</v>
      </c>
      <c r="Q167" s="665">
        <v>8.42</v>
      </c>
    </row>
    <row r="168" spans="1:17" ht="14.4" customHeight="1" x14ac:dyDescent="0.3">
      <c r="A168" s="660" t="s">
        <v>1791</v>
      </c>
      <c r="B168" s="661" t="s">
        <v>770</v>
      </c>
      <c r="C168" s="661" t="s">
        <v>1603</v>
      </c>
      <c r="D168" s="661" t="s">
        <v>1622</v>
      </c>
      <c r="E168" s="661" t="s">
        <v>1623</v>
      </c>
      <c r="F168" s="664">
        <v>84</v>
      </c>
      <c r="G168" s="664">
        <v>737.52</v>
      </c>
      <c r="H168" s="664">
        <v>1</v>
      </c>
      <c r="I168" s="664">
        <v>8.7799999999999994</v>
      </c>
      <c r="J168" s="664">
        <v>76</v>
      </c>
      <c r="K168" s="664">
        <v>715.92000000000007</v>
      </c>
      <c r="L168" s="664">
        <v>0.97071265863976586</v>
      </c>
      <c r="M168" s="664">
        <v>9.4200000000000017</v>
      </c>
      <c r="N168" s="664">
        <v>62.5</v>
      </c>
      <c r="O168" s="664">
        <v>591.87</v>
      </c>
      <c r="P168" s="677">
        <v>0.80251383013342015</v>
      </c>
      <c r="Q168" s="665">
        <v>9.4699200000000001</v>
      </c>
    </row>
    <row r="169" spans="1:17" ht="14.4" customHeight="1" x14ac:dyDescent="0.3">
      <c r="A169" s="660" t="s">
        <v>1791</v>
      </c>
      <c r="B169" s="661" t="s">
        <v>770</v>
      </c>
      <c r="C169" s="661" t="s">
        <v>1603</v>
      </c>
      <c r="D169" s="661" t="s">
        <v>1636</v>
      </c>
      <c r="E169" s="661" t="s">
        <v>1637</v>
      </c>
      <c r="F169" s="664"/>
      <c r="G169" s="664"/>
      <c r="H169" s="664"/>
      <c r="I169" s="664"/>
      <c r="J169" s="664">
        <v>1</v>
      </c>
      <c r="K169" s="664">
        <v>2193.58</v>
      </c>
      <c r="L169" s="664"/>
      <c r="M169" s="664">
        <v>2193.58</v>
      </c>
      <c r="N169" s="664">
        <v>1</v>
      </c>
      <c r="O169" s="664">
        <v>2193.58</v>
      </c>
      <c r="P169" s="677"/>
      <c r="Q169" s="665">
        <v>2193.58</v>
      </c>
    </row>
    <row r="170" spans="1:17" ht="14.4" customHeight="1" x14ac:dyDescent="0.3">
      <c r="A170" s="660" t="s">
        <v>1791</v>
      </c>
      <c r="B170" s="661" t="s">
        <v>770</v>
      </c>
      <c r="C170" s="661" t="s">
        <v>1603</v>
      </c>
      <c r="D170" s="661" t="s">
        <v>1640</v>
      </c>
      <c r="E170" s="661" t="s">
        <v>1641</v>
      </c>
      <c r="F170" s="664">
        <v>346</v>
      </c>
      <c r="G170" s="664">
        <v>1079.52</v>
      </c>
      <c r="H170" s="664">
        <v>1</v>
      </c>
      <c r="I170" s="664">
        <v>3.12</v>
      </c>
      <c r="J170" s="664">
        <v>260</v>
      </c>
      <c r="K170" s="664">
        <v>847.6</v>
      </c>
      <c r="L170" s="664">
        <v>0.7851637764932563</v>
      </c>
      <c r="M170" s="664">
        <v>3.2600000000000002</v>
      </c>
      <c r="N170" s="664"/>
      <c r="O170" s="664"/>
      <c r="P170" s="677"/>
      <c r="Q170" s="665"/>
    </row>
    <row r="171" spans="1:17" ht="14.4" customHeight="1" x14ac:dyDescent="0.3">
      <c r="A171" s="660" t="s">
        <v>1791</v>
      </c>
      <c r="B171" s="661" t="s">
        <v>770</v>
      </c>
      <c r="C171" s="661" t="s">
        <v>1603</v>
      </c>
      <c r="D171" s="661" t="s">
        <v>1642</v>
      </c>
      <c r="E171" s="661" t="s">
        <v>1643</v>
      </c>
      <c r="F171" s="664">
        <v>220</v>
      </c>
      <c r="G171" s="664">
        <v>51442.6</v>
      </c>
      <c r="H171" s="664">
        <v>1</v>
      </c>
      <c r="I171" s="664">
        <v>233.82999999999998</v>
      </c>
      <c r="J171" s="664"/>
      <c r="K171" s="664"/>
      <c r="L171" s="664"/>
      <c r="M171" s="664"/>
      <c r="N171" s="664"/>
      <c r="O171" s="664"/>
      <c r="P171" s="677"/>
      <c r="Q171" s="665"/>
    </row>
    <row r="172" spans="1:17" ht="14.4" customHeight="1" x14ac:dyDescent="0.3">
      <c r="A172" s="660" t="s">
        <v>1791</v>
      </c>
      <c r="B172" s="661" t="s">
        <v>770</v>
      </c>
      <c r="C172" s="661" t="s">
        <v>1603</v>
      </c>
      <c r="D172" s="661" t="s">
        <v>1646</v>
      </c>
      <c r="E172" s="661" t="s">
        <v>1647</v>
      </c>
      <c r="F172" s="664">
        <v>390</v>
      </c>
      <c r="G172" s="664">
        <v>12975.3</v>
      </c>
      <c r="H172" s="664">
        <v>1</v>
      </c>
      <c r="I172" s="664">
        <v>33.269999999999996</v>
      </c>
      <c r="J172" s="664">
        <v>920</v>
      </c>
      <c r="K172" s="664">
        <v>30636</v>
      </c>
      <c r="L172" s="664">
        <v>2.3611014774224874</v>
      </c>
      <c r="M172" s="664">
        <v>33.299999999999997</v>
      </c>
      <c r="N172" s="664">
        <v>399</v>
      </c>
      <c r="O172" s="664">
        <v>13386.45</v>
      </c>
      <c r="P172" s="677">
        <v>1.0316871286213036</v>
      </c>
      <c r="Q172" s="665">
        <v>33.550000000000004</v>
      </c>
    </row>
    <row r="173" spans="1:17" ht="14.4" customHeight="1" x14ac:dyDescent="0.3">
      <c r="A173" s="660" t="s">
        <v>1791</v>
      </c>
      <c r="B173" s="661" t="s">
        <v>770</v>
      </c>
      <c r="C173" s="661" t="s">
        <v>1603</v>
      </c>
      <c r="D173" s="661" t="s">
        <v>1658</v>
      </c>
      <c r="E173" s="661" t="s">
        <v>1659</v>
      </c>
      <c r="F173" s="664"/>
      <c r="G173" s="664"/>
      <c r="H173" s="664"/>
      <c r="I173" s="664"/>
      <c r="J173" s="664">
        <v>373</v>
      </c>
      <c r="K173" s="664">
        <v>21939.86</v>
      </c>
      <c r="L173" s="664"/>
      <c r="M173" s="664">
        <v>58.82</v>
      </c>
      <c r="N173" s="664"/>
      <c r="O173" s="664"/>
      <c r="P173" s="677"/>
      <c r="Q173" s="665"/>
    </row>
    <row r="174" spans="1:17" ht="14.4" customHeight="1" x14ac:dyDescent="0.3">
      <c r="A174" s="660" t="s">
        <v>1791</v>
      </c>
      <c r="B174" s="661" t="s">
        <v>770</v>
      </c>
      <c r="C174" s="661" t="s">
        <v>1663</v>
      </c>
      <c r="D174" s="661" t="s">
        <v>1664</v>
      </c>
      <c r="E174" s="661" t="s">
        <v>1665</v>
      </c>
      <c r="F174" s="664"/>
      <c r="G174" s="664"/>
      <c r="H174" s="664"/>
      <c r="I174" s="664"/>
      <c r="J174" s="664">
        <v>3</v>
      </c>
      <c r="K174" s="664">
        <v>2652.96</v>
      </c>
      <c r="L174" s="664"/>
      <c r="M174" s="664">
        <v>884.32</v>
      </c>
      <c r="N174" s="664">
        <v>1</v>
      </c>
      <c r="O174" s="664">
        <v>884.32</v>
      </c>
      <c r="P174" s="677"/>
      <c r="Q174" s="665">
        <v>884.32</v>
      </c>
    </row>
    <row r="175" spans="1:17" ht="14.4" customHeight="1" x14ac:dyDescent="0.3">
      <c r="A175" s="660" t="s">
        <v>1791</v>
      </c>
      <c r="B175" s="661" t="s">
        <v>770</v>
      </c>
      <c r="C175" s="661" t="s">
        <v>1666</v>
      </c>
      <c r="D175" s="661" t="s">
        <v>1688</v>
      </c>
      <c r="E175" s="661" t="s">
        <v>1689</v>
      </c>
      <c r="F175" s="664">
        <v>1</v>
      </c>
      <c r="G175" s="664">
        <v>1306</v>
      </c>
      <c r="H175" s="664">
        <v>1</v>
      </c>
      <c r="I175" s="664">
        <v>1306</v>
      </c>
      <c r="J175" s="664">
        <v>2</v>
      </c>
      <c r="K175" s="664">
        <v>2619</v>
      </c>
      <c r="L175" s="664">
        <v>2.0053598774885146</v>
      </c>
      <c r="M175" s="664">
        <v>1309.5</v>
      </c>
      <c r="N175" s="664"/>
      <c r="O175" s="664"/>
      <c r="P175" s="677"/>
      <c r="Q175" s="665"/>
    </row>
    <row r="176" spans="1:17" ht="14.4" customHeight="1" x14ac:dyDescent="0.3">
      <c r="A176" s="660" t="s">
        <v>1791</v>
      </c>
      <c r="B176" s="661" t="s">
        <v>770</v>
      </c>
      <c r="C176" s="661" t="s">
        <v>1666</v>
      </c>
      <c r="D176" s="661" t="s">
        <v>1690</v>
      </c>
      <c r="E176" s="661" t="s">
        <v>1691</v>
      </c>
      <c r="F176" s="664">
        <v>6</v>
      </c>
      <c r="G176" s="664">
        <v>8298</v>
      </c>
      <c r="H176" s="664">
        <v>1</v>
      </c>
      <c r="I176" s="664">
        <v>1383</v>
      </c>
      <c r="J176" s="664">
        <v>1</v>
      </c>
      <c r="K176" s="664">
        <v>1389</v>
      </c>
      <c r="L176" s="664">
        <v>0.16738973246565436</v>
      </c>
      <c r="M176" s="664">
        <v>1389</v>
      </c>
      <c r="N176" s="664">
        <v>2</v>
      </c>
      <c r="O176" s="664">
        <v>2782</v>
      </c>
      <c r="P176" s="677">
        <v>0.33526150879730054</v>
      </c>
      <c r="Q176" s="665">
        <v>1391</v>
      </c>
    </row>
    <row r="177" spans="1:17" ht="14.4" customHeight="1" x14ac:dyDescent="0.3">
      <c r="A177" s="660" t="s">
        <v>1791</v>
      </c>
      <c r="B177" s="661" t="s">
        <v>770</v>
      </c>
      <c r="C177" s="661" t="s">
        <v>1666</v>
      </c>
      <c r="D177" s="661" t="s">
        <v>1692</v>
      </c>
      <c r="E177" s="661" t="s">
        <v>1693</v>
      </c>
      <c r="F177" s="664">
        <v>2</v>
      </c>
      <c r="G177" s="664">
        <v>3680</v>
      </c>
      <c r="H177" s="664">
        <v>1</v>
      </c>
      <c r="I177" s="664">
        <v>1840</v>
      </c>
      <c r="J177" s="664">
        <v>2</v>
      </c>
      <c r="K177" s="664">
        <v>3692</v>
      </c>
      <c r="L177" s="664">
        <v>1.0032608695652174</v>
      </c>
      <c r="M177" s="664">
        <v>1846</v>
      </c>
      <c r="N177" s="664">
        <v>2</v>
      </c>
      <c r="O177" s="664">
        <v>3698</v>
      </c>
      <c r="P177" s="677">
        <v>1.004891304347826</v>
      </c>
      <c r="Q177" s="665">
        <v>1849</v>
      </c>
    </row>
    <row r="178" spans="1:17" ht="14.4" customHeight="1" x14ac:dyDescent="0.3">
      <c r="A178" s="660" t="s">
        <v>1791</v>
      </c>
      <c r="B178" s="661" t="s">
        <v>770</v>
      </c>
      <c r="C178" s="661" t="s">
        <v>1666</v>
      </c>
      <c r="D178" s="661" t="s">
        <v>1696</v>
      </c>
      <c r="E178" s="661" t="s">
        <v>1697</v>
      </c>
      <c r="F178" s="664">
        <v>1</v>
      </c>
      <c r="G178" s="664">
        <v>1169</v>
      </c>
      <c r="H178" s="664">
        <v>1</v>
      </c>
      <c r="I178" s="664">
        <v>1169</v>
      </c>
      <c r="J178" s="664">
        <v>1</v>
      </c>
      <c r="K178" s="664">
        <v>1175</v>
      </c>
      <c r="L178" s="664">
        <v>1.0051325919589393</v>
      </c>
      <c r="M178" s="664">
        <v>1175</v>
      </c>
      <c r="N178" s="664"/>
      <c r="O178" s="664"/>
      <c r="P178" s="677"/>
      <c r="Q178" s="665"/>
    </row>
    <row r="179" spans="1:17" ht="14.4" customHeight="1" x14ac:dyDescent="0.3">
      <c r="A179" s="660" t="s">
        <v>1791</v>
      </c>
      <c r="B179" s="661" t="s">
        <v>770</v>
      </c>
      <c r="C179" s="661" t="s">
        <v>1666</v>
      </c>
      <c r="D179" s="661" t="s">
        <v>1700</v>
      </c>
      <c r="E179" s="661" t="s">
        <v>1701</v>
      </c>
      <c r="F179" s="664"/>
      <c r="G179" s="664"/>
      <c r="H179" s="664"/>
      <c r="I179" s="664"/>
      <c r="J179" s="664">
        <v>1</v>
      </c>
      <c r="K179" s="664">
        <v>657</v>
      </c>
      <c r="L179" s="664"/>
      <c r="M179" s="664">
        <v>657</v>
      </c>
      <c r="N179" s="664">
        <v>1</v>
      </c>
      <c r="O179" s="664">
        <v>658</v>
      </c>
      <c r="P179" s="677"/>
      <c r="Q179" s="665">
        <v>658</v>
      </c>
    </row>
    <row r="180" spans="1:17" ht="14.4" customHeight="1" x14ac:dyDescent="0.3">
      <c r="A180" s="660" t="s">
        <v>1791</v>
      </c>
      <c r="B180" s="661" t="s">
        <v>770</v>
      </c>
      <c r="C180" s="661" t="s">
        <v>1666</v>
      </c>
      <c r="D180" s="661" t="s">
        <v>1706</v>
      </c>
      <c r="E180" s="661" t="s">
        <v>1707</v>
      </c>
      <c r="F180" s="664">
        <v>2</v>
      </c>
      <c r="G180" s="664">
        <v>3508</v>
      </c>
      <c r="H180" s="664">
        <v>1</v>
      </c>
      <c r="I180" s="664">
        <v>1754</v>
      </c>
      <c r="J180" s="664">
        <v>1</v>
      </c>
      <c r="K180" s="664">
        <v>1760</v>
      </c>
      <c r="L180" s="664">
        <v>0.50171037628278226</v>
      </c>
      <c r="M180" s="664">
        <v>1760</v>
      </c>
      <c r="N180" s="664">
        <v>1</v>
      </c>
      <c r="O180" s="664">
        <v>1762</v>
      </c>
      <c r="P180" s="677">
        <v>0.5022805017103763</v>
      </c>
      <c r="Q180" s="665">
        <v>1762</v>
      </c>
    </row>
    <row r="181" spans="1:17" ht="14.4" customHeight="1" x14ac:dyDescent="0.3">
      <c r="A181" s="660" t="s">
        <v>1791</v>
      </c>
      <c r="B181" s="661" t="s">
        <v>770</v>
      </c>
      <c r="C181" s="661" t="s">
        <v>1666</v>
      </c>
      <c r="D181" s="661" t="s">
        <v>1714</v>
      </c>
      <c r="E181" s="661" t="s">
        <v>1715</v>
      </c>
      <c r="F181" s="664">
        <v>1</v>
      </c>
      <c r="G181" s="664">
        <v>14328</v>
      </c>
      <c r="H181" s="664">
        <v>1</v>
      </c>
      <c r="I181" s="664">
        <v>14328</v>
      </c>
      <c r="J181" s="664">
        <v>5</v>
      </c>
      <c r="K181" s="664">
        <v>71656</v>
      </c>
      <c r="L181" s="664">
        <v>5.0011166945840309</v>
      </c>
      <c r="M181" s="664">
        <v>14331.2</v>
      </c>
      <c r="N181" s="664">
        <v>1</v>
      </c>
      <c r="O181" s="664">
        <v>14340</v>
      </c>
      <c r="P181" s="677">
        <v>1.0008375209380234</v>
      </c>
      <c r="Q181" s="665">
        <v>14340</v>
      </c>
    </row>
    <row r="182" spans="1:17" ht="14.4" customHeight="1" x14ac:dyDescent="0.3">
      <c r="A182" s="660" t="s">
        <v>1791</v>
      </c>
      <c r="B182" s="661" t="s">
        <v>770</v>
      </c>
      <c r="C182" s="661" t="s">
        <v>1666</v>
      </c>
      <c r="D182" s="661" t="s">
        <v>1732</v>
      </c>
      <c r="E182" s="661" t="s">
        <v>1733</v>
      </c>
      <c r="F182" s="664">
        <v>1</v>
      </c>
      <c r="G182" s="664">
        <v>1286</v>
      </c>
      <c r="H182" s="664">
        <v>1</v>
      </c>
      <c r="I182" s="664">
        <v>1286</v>
      </c>
      <c r="J182" s="664">
        <v>1</v>
      </c>
      <c r="K182" s="664">
        <v>1292</v>
      </c>
      <c r="L182" s="664">
        <v>1.0046656298600312</v>
      </c>
      <c r="M182" s="664">
        <v>1292</v>
      </c>
      <c r="N182" s="664"/>
      <c r="O182" s="664"/>
      <c r="P182" s="677"/>
      <c r="Q182" s="665"/>
    </row>
    <row r="183" spans="1:17" ht="14.4" customHeight="1" x14ac:dyDescent="0.3">
      <c r="A183" s="660" t="s">
        <v>1791</v>
      </c>
      <c r="B183" s="661" t="s">
        <v>770</v>
      </c>
      <c r="C183" s="661" t="s">
        <v>1666</v>
      </c>
      <c r="D183" s="661" t="s">
        <v>1734</v>
      </c>
      <c r="E183" s="661" t="s">
        <v>1735</v>
      </c>
      <c r="F183" s="664"/>
      <c r="G183" s="664"/>
      <c r="H183" s="664"/>
      <c r="I183" s="664"/>
      <c r="J183" s="664">
        <v>1</v>
      </c>
      <c r="K183" s="664">
        <v>489</v>
      </c>
      <c r="L183" s="664"/>
      <c r="M183" s="664">
        <v>489</v>
      </c>
      <c r="N183" s="664">
        <v>1</v>
      </c>
      <c r="O183" s="664">
        <v>490</v>
      </c>
      <c r="P183" s="677"/>
      <c r="Q183" s="665">
        <v>490</v>
      </c>
    </row>
    <row r="184" spans="1:17" ht="14.4" customHeight="1" x14ac:dyDescent="0.3">
      <c r="A184" s="660" t="s">
        <v>1791</v>
      </c>
      <c r="B184" s="661" t="s">
        <v>770</v>
      </c>
      <c r="C184" s="661" t="s">
        <v>1666</v>
      </c>
      <c r="D184" s="661" t="s">
        <v>1738</v>
      </c>
      <c r="E184" s="661" t="s">
        <v>1739</v>
      </c>
      <c r="F184" s="664">
        <v>1</v>
      </c>
      <c r="G184" s="664">
        <v>2535</v>
      </c>
      <c r="H184" s="664">
        <v>1</v>
      </c>
      <c r="I184" s="664">
        <v>2535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1792</v>
      </c>
      <c r="B185" s="661" t="s">
        <v>770</v>
      </c>
      <c r="C185" s="661" t="s">
        <v>1603</v>
      </c>
      <c r="D185" s="661" t="s">
        <v>1608</v>
      </c>
      <c r="E185" s="661" t="s">
        <v>1609</v>
      </c>
      <c r="F185" s="664"/>
      <c r="G185" s="664"/>
      <c r="H185" s="664"/>
      <c r="I185" s="664"/>
      <c r="J185" s="664">
        <v>180</v>
      </c>
      <c r="K185" s="664">
        <v>918</v>
      </c>
      <c r="L185" s="664"/>
      <c r="M185" s="664">
        <v>5.0999999999999996</v>
      </c>
      <c r="N185" s="664"/>
      <c r="O185" s="664"/>
      <c r="P185" s="677"/>
      <c r="Q185" s="665"/>
    </row>
    <row r="186" spans="1:17" ht="14.4" customHeight="1" x14ac:dyDescent="0.3">
      <c r="A186" s="660" t="s">
        <v>1792</v>
      </c>
      <c r="B186" s="661" t="s">
        <v>770</v>
      </c>
      <c r="C186" s="661" t="s">
        <v>1603</v>
      </c>
      <c r="D186" s="661" t="s">
        <v>1624</v>
      </c>
      <c r="E186" s="661" t="s">
        <v>1625</v>
      </c>
      <c r="F186" s="664"/>
      <c r="G186" s="664"/>
      <c r="H186" s="664"/>
      <c r="I186" s="664"/>
      <c r="J186" s="664"/>
      <c r="K186" s="664"/>
      <c r="L186" s="664"/>
      <c r="M186" s="664"/>
      <c r="N186" s="664">
        <v>1350</v>
      </c>
      <c r="O186" s="664">
        <v>25393.5</v>
      </c>
      <c r="P186" s="677"/>
      <c r="Q186" s="665">
        <v>18.809999999999999</v>
      </c>
    </row>
    <row r="187" spans="1:17" ht="14.4" customHeight="1" x14ac:dyDescent="0.3">
      <c r="A187" s="660" t="s">
        <v>1792</v>
      </c>
      <c r="B187" s="661" t="s">
        <v>770</v>
      </c>
      <c r="C187" s="661" t="s">
        <v>1603</v>
      </c>
      <c r="D187" s="661" t="s">
        <v>1630</v>
      </c>
      <c r="E187" s="661" t="s">
        <v>1631</v>
      </c>
      <c r="F187" s="664"/>
      <c r="G187" s="664"/>
      <c r="H187" s="664"/>
      <c r="I187" s="664"/>
      <c r="J187" s="664">
        <v>461</v>
      </c>
      <c r="K187" s="664">
        <v>8814.32</v>
      </c>
      <c r="L187" s="664"/>
      <c r="M187" s="664">
        <v>19.12</v>
      </c>
      <c r="N187" s="664">
        <v>640</v>
      </c>
      <c r="O187" s="664">
        <v>12761.6</v>
      </c>
      <c r="P187" s="677"/>
      <c r="Q187" s="665">
        <v>19.940000000000001</v>
      </c>
    </row>
    <row r="188" spans="1:17" ht="14.4" customHeight="1" x14ac:dyDescent="0.3">
      <c r="A188" s="660" t="s">
        <v>1792</v>
      </c>
      <c r="B188" s="661" t="s">
        <v>770</v>
      </c>
      <c r="C188" s="661" t="s">
        <v>1603</v>
      </c>
      <c r="D188" s="661" t="s">
        <v>1640</v>
      </c>
      <c r="E188" s="661" t="s">
        <v>1641</v>
      </c>
      <c r="F188" s="664"/>
      <c r="G188" s="664"/>
      <c r="H188" s="664"/>
      <c r="I188" s="664"/>
      <c r="J188" s="664">
        <v>1255</v>
      </c>
      <c r="K188" s="664">
        <v>4091.2999999999997</v>
      </c>
      <c r="L188" s="664"/>
      <c r="M188" s="664">
        <v>3.26</v>
      </c>
      <c r="N188" s="664"/>
      <c r="O188" s="664"/>
      <c r="P188" s="677"/>
      <c r="Q188" s="665"/>
    </row>
    <row r="189" spans="1:17" ht="14.4" customHeight="1" x14ac:dyDescent="0.3">
      <c r="A189" s="660" t="s">
        <v>1792</v>
      </c>
      <c r="B189" s="661" t="s">
        <v>770</v>
      </c>
      <c r="C189" s="661" t="s">
        <v>1666</v>
      </c>
      <c r="D189" s="661" t="s">
        <v>1696</v>
      </c>
      <c r="E189" s="661" t="s">
        <v>1697</v>
      </c>
      <c r="F189" s="664"/>
      <c r="G189" s="664"/>
      <c r="H189" s="664"/>
      <c r="I189" s="664"/>
      <c r="J189" s="664">
        <v>1</v>
      </c>
      <c r="K189" s="664">
        <v>1169</v>
      </c>
      <c r="L189" s="664"/>
      <c r="M189" s="664">
        <v>1169</v>
      </c>
      <c r="N189" s="664"/>
      <c r="O189" s="664"/>
      <c r="P189" s="677"/>
      <c r="Q189" s="665"/>
    </row>
    <row r="190" spans="1:17" ht="14.4" customHeight="1" x14ac:dyDescent="0.3">
      <c r="A190" s="660" t="s">
        <v>1792</v>
      </c>
      <c r="B190" s="661" t="s">
        <v>770</v>
      </c>
      <c r="C190" s="661" t="s">
        <v>1666</v>
      </c>
      <c r="D190" s="661" t="s">
        <v>1704</v>
      </c>
      <c r="E190" s="661" t="s">
        <v>1705</v>
      </c>
      <c r="F190" s="664"/>
      <c r="G190" s="664"/>
      <c r="H190" s="664"/>
      <c r="I190" s="664"/>
      <c r="J190" s="664"/>
      <c r="K190" s="664"/>
      <c r="L190" s="664"/>
      <c r="M190" s="664"/>
      <c r="N190" s="664">
        <v>2</v>
      </c>
      <c r="O190" s="664">
        <v>5086</v>
      </c>
      <c r="P190" s="677"/>
      <c r="Q190" s="665">
        <v>2543</v>
      </c>
    </row>
    <row r="191" spans="1:17" ht="14.4" customHeight="1" x14ac:dyDescent="0.3">
      <c r="A191" s="660" t="s">
        <v>1792</v>
      </c>
      <c r="B191" s="661" t="s">
        <v>770</v>
      </c>
      <c r="C191" s="661" t="s">
        <v>1666</v>
      </c>
      <c r="D191" s="661" t="s">
        <v>1706</v>
      </c>
      <c r="E191" s="661" t="s">
        <v>1707</v>
      </c>
      <c r="F191" s="664"/>
      <c r="G191" s="664"/>
      <c r="H191" s="664"/>
      <c r="I191" s="664"/>
      <c r="J191" s="664">
        <v>4</v>
      </c>
      <c r="K191" s="664">
        <v>7028</v>
      </c>
      <c r="L191" s="664"/>
      <c r="M191" s="664">
        <v>1757</v>
      </c>
      <c r="N191" s="664">
        <v>4</v>
      </c>
      <c r="O191" s="664">
        <v>7048</v>
      </c>
      <c r="P191" s="677"/>
      <c r="Q191" s="665">
        <v>1762</v>
      </c>
    </row>
    <row r="192" spans="1:17" ht="14.4" customHeight="1" x14ac:dyDescent="0.3">
      <c r="A192" s="660" t="s">
        <v>1792</v>
      </c>
      <c r="B192" s="661" t="s">
        <v>770</v>
      </c>
      <c r="C192" s="661" t="s">
        <v>1666</v>
      </c>
      <c r="D192" s="661" t="s">
        <v>1732</v>
      </c>
      <c r="E192" s="661" t="s">
        <v>1733</v>
      </c>
      <c r="F192" s="664"/>
      <c r="G192" s="664"/>
      <c r="H192" s="664"/>
      <c r="I192" s="664"/>
      <c r="J192" s="664">
        <v>2</v>
      </c>
      <c r="K192" s="664">
        <v>2578</v>
      </c>
      <c r="L192" s="664"/>
      <c r="M192" s="664">
        <v>1289</v>
      </c>
      <c r="N192" s="664"/>
      <c r="O192" s="664"/>
      <c r="P192" s="677"/>
      <c r="Q192" s="665"/>
    </row>
    <row r="193" spans="1:17" ht="14.4" customHeight="1" x14ac:dyDescent="0.3">
      <c r="A193" s="660" t="s">
        <v>1792</v>
      </c>
      <c r="B193" s="661" t="s">
        <v>770</v>
      </c>
      <c r="C193" s="661" t="s">
        <v>1666</v>
      </c>
      <c r="D193" s="661" t="s">
        <v>1734</v>
      </c>
      <c r="E193" s="661" t="s">
        <v>1735</v>
      </c>
      <c r="F193" s="664"/>
      <c r="G193" s="664"/>
      <c r="H193" s="664"/>
      <c r="I193" s="664"/>
      <c r="J193" s="664">
        <v>1</v>
      </c>
      <c r="K193" s="664">
        <v>489</v>
      </c>
      <c r="L193" s="664"/>
      <c r="M193" s="664">
        <v>489</v>
      </c>
      <c r="N193" s="664"/>
      <c r="O193" s="664"/>
      <c r="P193" s="677"/>
      <c r="Q193" s="665"/>
    </row>
    <row r="194" spans="1:17" ht="14.4" customHeight="1" x14ac:dyDescent="0.3">
      <c r="A194" s="660" t="s">
        <v>1792</v>
      </c>
      <c r="B194" s="661" t="s">
        <v>770</v>
      </c>
      <c r="C194" s="661" t="s">
        <v>1666</v>
      </c>
      <c r="D194" s="661" t="s">
        <v>1736</v>
      </c>
      <c r="E194" s="661" t="s">
        <v>1737</v>
      </c>
      <c r="F194" s="664"/>
      <c r="G194" s="664"/>
      <c r="H194" s="664"/>
      <c r="I194" s="664"/>
      <c r="J194" s="664">
        <v>1</v>
      </c>
      <c r="K194" s="664">
        <v>2242</v>
      </c>
      <c r="L194" s="664"/>
      <c r="M194" s="664">
        <v>2242</v>
      </c>
      <c r="N194" s="664">
        <v>1</v>
      </c>
      <c r="O194" s="664">
        <v>2258</v>
      </c>
      <c r="P194" s="677"/>
      <c r="Q194" s="665">
        <v>2258</v>
      </c>
    </row>
    <row r="195" spans="1:17" ht="14.4" customHeight="1" x14ac:dyDescent="0.3">
      <c r="A195" s="660" t="s">
        <v>1793</v>
      </c>
      <c r="B195" s="661" t="s">
        <v>770</v>
      </c>
      <c r="C195" s="661" t="s">
        <v>1593</v>
      </c>
      <c r="D195" s="661" t="s">
        <v>1599</v>
      </c>
      <c r="E195" s="661" t="s">
        <v>883</v>
      </c>
      <c r="F195" s="664"/>
      <c r="G195" s="664"/>
      <c r="H195" s="664"/>
      <c r="I195" s="664"/>
      <c r="J195" s="664">
        <v>0.5</v>
      </c>
      <c r="K195" s="664">
        <v>1092.1600000000001</v>
      </c>
      <c r="L195" s="664"/>
      <c r="M195" s="664">
        <v>2184.3200000000002</v>
      </c>
      <c r="N195" s="664"/>
      <c r="O195" s="664"/>
      <c r="P195" s="677"/>
      <c r="Q195" s="665"/>
    </row>
    <row r="196" spans="1:17" ht="14.4" customHeight="1" x14ac:dyDescent="0.3">
      <c r="A196" s="660" t="s">
        <v>1793</v>
      </c>
      <c r="B196" s="661" t="s">
        <v>770</v>
      </c>
      <c r="C196" s="661" t="s">
        <v>1593</v>
      </c>
      <c r="D196" s="661" t="s">
        <v>1600</v>
      </c>
      <c r="E196" s="661" t="s">
        <v>872</v>
      </c>
      <c r="F196" s="664"/>
      <c r="G196" s="664"/>
      <c r="H196" s="664"/>
      <c r="I196" s="664"/>
      <c r="J196" s="664">
        <v>0.05</v>
      </c>
      <c r="K196" s="664">
        <v>47.24</v>
      </c>
      <c r="L196" s="664"/>
      <c r="M196" s="664">
        <v>944.8</v>
      </c>
      <c r="N196" s="664"/>
      <c r="O196" s="664"/>
      <c r="P196" s="677"/>
      <c r="Q196" s="665"/>
    </row>
    <row r="197" spans="1:17" ht="14.4" customHeight="1" x14ac:dyDescent="0.3">
      <c r="A197" s="660" t="s">
        <v>1793</v>
      </c>
      <c r="B197" s="661" t="s">
        <v>770</v>
      </c>
      <c r="C197" s="661" t="s">
        <v>1603</v>
      </c>
      <c r="D197" s="661" t="s">
        <v>1608</v>
      </c>
      <c r="E197" s="661" t="s">
        <v>1609</v>
      </c>
      <c r="F197" s="664">
        <v>180</v>
      </c>
      <c r="G197" s="664">
        <v>871.2</v>
      </c>
      <c r="H197" s="664">
        <v>1</v>
      </c>
      <c r="I197" s="664">
        <v>4.84</v>
      </c>
      <c r="J197" s="664">
        <v>150</v>
      </c>
      <c r="K197" s="664">
        <v>765</v>
      </c>
      <c r="L197" s="664">
        <v>0.87809917355371891</v>
      </c>
      <c r="M197" s="664">
        <v>5.0999999999999996</v>
      </c>
      <c r="N197" s="664">
        <v>360</v>
      </c>
      <c r="O197" s="664">
        <v>1915.2</v>
      </c>
      <c r="P197" s="677">
        <v>2.1983471074380163</v>
      </c>
      <c r="Q197" s="665">
        <v>5.32</v>
      </c>
    </row>
    <row r="198" spans="1:17" ht="14.4" customHeight="1" x14ac:dyDescent="0.3">
      <c r="A198" s="660" t="s">
        <v>1793</v>
      </c>
      <c r="B198" s="661" t="s">
        <v>770</v>
      </c>
      <c r="C198" s="661" t="s">
        <v>1603</v>
      </c>
      <c r="D198" s="661" t="s">
        <v>1618</v>
      </c>
      <c r="E198" s="661" t="s">
        <v>1619</v>
      </c>
      <c r="F198" s="664">
        <v>270</v>
      </c>
      <c r="G198" s="664">
        <v>2072.6999999999998</v>
      </c>
      <c r="H198" s="664">
        <v>1</v>
      </c>
      <c r="I198" s="664">
        <v>7.6766666666666659</v>
      </c>
      <c r="J198" s="664">
        <v>644</v>
      </c>
      <c r="K198" s="664">
        <v>5293.68</v>
      </c>
      <c r="L198" s="664">
        <v>2.5540020263424523</v>
      </c>
      <c r="M198" s="664">
        <v>8.2200000000000006</v>
      </c>
      <c r="N198" s="664">
        <v>270</v>
      </c>
      <c r="O198" s="664">
        <v>2273.3999999999996</v>
      </c>
      <c r="P198" s="677">
        <v>1.0968302214502821</v>
      </c>
      <c r="Q198" s="665">
        <v>8.4199999999999982</v>
      </c>
    </row>
    <row r="199" spans="1:17" ht="14.4" customHeight="1" x14ac:dyDescent="0.3">
      <c r="A199" s="660" t="s">
        <v>1793</v>
      </c>
      <c r="B199" s="661" t="s">
        <v>770</v>
      </c>
      <c r="C199" s="661" t="s">
        <v>1603</v>
      </c>
      <c r="D199" s="661" t="s">
        <v>1622</v>
      </c>
      <c r="E199" s="661" t="s">
        <v>1623</v>
      </c>
      <c r="F199" s="664"/>
      <c r="G199" s="664"/>
      <c r="H199" s="664"/>
      <c r="I199" s="664"/>
      <c r="J199" s="664">
        <v>255</v>
      </c>
      <c r="K199" s="664">
        <v>2402.1000000000004</v>
      </c>
      <c r="L199" s="664"/>
      <c r="M199" s="664">
        <v>9.4200000000000017</v>
      </c>
      <c r="N199" s="664">
        <v>140</v>
      </c>
      <c r="O199" s="664">
        <v>1325.8</v>
      </c>
      <c r="P199" s="677"/>
      <c r="Q199" s="665">
        <v>9.4699999999999989</v>
      </c>
    </row>
    <row r="200" spans="1:17" ht="14.4" customHeight="1" x14ac:dyDescent="0.3">
      <c r="A200" s="660" t="s">
        <v>1793</v>
      </c>
      <c r="B200" s="661" t="s">
        <v>770</v>
      </c>
      <c r="C200" s="661" t="s">
        <v>1603</v>
      </c>
      <c r="D200" s="661" t="s">
        <v>1636</v>
      </c>
      <c r="E200" s="661" t="s">
        <v>1637</v>
      </c>
      <c r="F200" s="664"/>
      <c r="G200" s="664"/>
      <c r="H200" s="664"/>
      <c r="I200" s="664"/>
      <c r="J200" s="664">
        <v>1</v>
      </c>
      <c r="K200" s="664">
        <v>2193.58</v>
      </c>
      <c r="L200" s="664"/>
      <c r="M200" s="664">
        <v>2193.58</v>
      </c>
      <c r="N200" s="664"/>
      <c r="O200" s="664"/>
      <c r="P200" s="677"/>
      <c r="Q200" s="665"/>
    </row>
    <row r="201" spans="1:17" ht="14.4" customHeight="1" x14ac:dyDescent="0.3">
      <c r="A201" s="660" t="s">
        <v>1793</v>
      </c>
      <c r="B201" s="661" t="s">
        <v>770</v>
      </c>
      <c r="C201" s="661" t="s">
        <v>1603</v>
      </c>
      <c r="D201" s="661" t="s">
        <v>1640</v>
      </c>
      <c r="E201" s="661" t="s">
        <v>1641</v>
      </c>
      <c r="F201" s="664">
        <v>2159</v>
      </c>
      <c r="G201" s="664">
        <v>6660.2800000000007</v>
      </c>
      <c r="H201" s="664">
        <v>1</v>
      </c>
      <c r="I201" s="664">
        <v>3.0848911533117187</v>
      </c>
      <c r="J201" s="664">
        <v>1434</v>
      </c>
      <c r="K201" s="664">
        <v>4674.84</v>
      </c>
      <c r="L201" s="664">
        <v>0.70189841868510028</v>
      </c>
      <c r="M201" s="664">
        <v>3.2600000000000002</v>
      </c>
      <c r="N201" s="664">
        <v>3348</v>
      </c>
      <c r="O201" s="664">
        <v>11450.16</v>
      </c>
      <c r="P201" s="677">
        <v>1.7191709657852221</v>
      </c>
      <c r="Q201" s="665">
        <v>3.42</v>
      </c>
    </row>
    <row r="202" spans="1:17" ht="14.4" customHeight="1" x14ac:dyDescent="0.3">
      <c r="A202" s="660" t="s">
        <v>1793</v>
      </c>
      <c r="B202" s="661" t="s">
        <v>770</v>
      </c>
      <c r="C202" s="661" t="s">
        <v>1603</v>
      </c>
      <c r="D202" s="661" t="s">
        <v>1646</v>
      </c>
      <c r="E202" s="661" t="s">
        <v>1647</v>
      </c>
      <c r="F202" s="664"/>
      <c r="G202" s="664"/>
      <c r="H202" s="664"/>
      <c r="I202" s="664"/>
      <c r="J202" s="664">
        <v>436</v>
      </c>
      <c r="K202" s="664">
        <v>14518.8</v>
      </c>
      <c r="L202" s="664"/>
      <c r="M202" s="664">
        <v>33.299999999999997</v>
      </c>
      <c r="N202" s="664">
        <v>508</v>
      </c>
      <c r="O202" s="664">
        <v>17043.400000000001</v>
      </c>
      <c r="P202" s="677"/>
      <c r="Q202" s="665">
        <v>33.550000000000004</v>
      </c>
    </row>
    <row r="203" spans="1:17" ht="14.4" customHeight="1" x14ac:dyDescent="0.3">
      <c r="A203" s="660" t="s">
        <v>1793</v>
      </c>
      <c r="B203" s="661" t="s">
        <v>770</v>
      </c>
      <c r="C203" s="661" t="s">
        <v>1666</v>
      </c>
      <c r="D203" s="661" t="s">
        <v>1690</v>
      </c>
      <c r="E203" s="661" t="s">
        <v>1691</v>
      </c>
      <c r="F203" s="664">
        <v>1</v>
      </c>
      <c r="G203" s="664">
        <v>1383</v>
      </c>
      <c r="H203" s="664">
        <v>1</v>
      </c>
      <c r="I203" s="664">
        <v>1383</v>
      </c>
      <c r="J203" s="664">
        <v>5</v>
      </c>
      <c r="K203" s="664">
        <v>6921</v>
      </c>
      <c r="L203" s="664">
        <v>5.0043383947939262</v>
      </c>
      <c r="M203" s="664">
        <v>1384.2</v>
      </c>
      <c r="N203" s="664">
        <v>1</v>
      </c>
      <c r="O203" s="664">
        <v>1391</v>
      </c>
      <c r="P203" s="677">
        <v>1.0057845263919016</v>
      </c>
      <c r="Q203" s="665">
        <v>1391</v>
      </c>
    </row>
    <row r="204" spans="1:17" ht="14.4" customHeight="1" x14ac:dyDescent="0.3">
      <c r="A204" s="660" t="s">
        <v>1793</v>
      </c>
      <c r="B204" s="661" t="s">
        <v>770</v>
      </c>
      <c r="C204" s="661" t="s">
        <v>1666</v>
      </c>
      <c r="D204" s="661" t="s">
        <v>1692</v>
      </c>
      <c r="E204" s="661" t="s">
        <v>1693</v>
      </c>
      <c r="F204" s="664"/>
      <c r="G204" s="664"/>
      <c r="H204" s="664"/>
      <c r="I204" s="664"/>
      <c r="J204" s="664">
        <v>2</v>
      </c>
      <c r="K204" s="664">
        <v>3686</v>
      </c>
      <c r="L204" s="664"/>
      <c r="M204" s="664">
        <v>1843</v>
      </c>
      <c r="N204" s="664">
        <v>1</v>
      </c>
      <c r="O204" s="664">
        <v>1849</v>
      </c>
      <c r="P204" s="677"/>
      <c r="Q204" s="665">
        <v>1849</v>
      </c>
    </row>
    <row r="205" spans="1:17" ht="14.4" customHeight="1" x14ac:dyDescent="0.3">
      <c r="A205" s="660" t="s">
        <v>1793</v>
      </c>
      <c r="B205" s="661" t="s">
        <v>770</v>
      </c>
      <c r="C205" s="661" t="s">
        <v>1666</v>
      </c>
      <c r="D205" s="661" t="s">
        <v>1700</v>
      </c>
      <c r="E205" s="661" t="s">
        <v>1701</v>
      </c>
      <c r="F205" s="664"/>
      <c r="G205" s="664"/>
      <c r="H205" s="664"/>
      <c r="I205" s="664"/>
      <c r="J205" s="664">
        <v>1</v>
      </c>
      <c r="K205" s="664">
        <v>657</v>
      </c>
      <c r="L205" s="664"/>
      <c r="M205" s="664">
        <v>657</v>
      </c>
      <c r="N205" s="664"/>
      <c r="O205" s="664"/>
      <c r="P205" s="677"/>
      <c r="Q205" s="665"/>
    </row>
    <row r="206" spans="1:17" ht="14.4" customHeight="1" x14ac:dyDescent="0.3">
      <c r="A206" s="660" t="s">
        <v>1793</v>
      </c>
      <c r="B206" s="661" t="s">
        <v>770</v>
      </c>
      <c r="C206" s="661" t="s">
        <v>1666</v>
      </c>
      <c r="D206" s="661" t="s">
        <v>1706</v>
      </c>
      <c r="E206" s="661" t="s">
        <v>1707</v>
      </c>
      <c r="F206" s="664">
        <v>8</v>
      </c>
      <c r="G206" s="664">
        <v>14032</v>
      </c>
      <c r="H206" s="664">
        <v>1</v>
      </c>
      <c r="I206" s="664">
        <v>1754</v>
      </c>
      <c r="J206" s="664">
        <v>2</v>
      </c>
      <c r="K206" s="664">
        <v>3514</v>
      </c>
      <c r="L206" s="664">
        <v>0.25042759407069554</v>
      </c>
      <c r="M206" s="664">
        <v>1757</v>
      </c>
      <c r="N206" s="664">
        <v>12</v>
      </c>
      <c r="O206" s="664">
        <v>21144</v>
      </c>
      <c r="P206" s="677">
        <v>1.5068415051311288</v>
      </c>
      <c r="Q206" s="665">
        <v>1762</v>
      </c>
    </row>
    <row r="207" spans="1:17" ht="14.4" customHeight="1" x14ac:dyDescent="0.3">
      <c r="A207" s="660" t="s">
        <v>1793</v>
      </c>
      <c r="B207" s="661" t="s">
        <v>770</v>
      </c>
      <c r="C207" s="661" t="s">
        <v>1666</v>
      </c>
      <c r="D207" s="661" t="s">
        <v>1714</v>
      </c>
      <c r="E207" s="661" t="s">
        <v>1715</v>
      </c>
      <c r="F207" s="664"/>
      <c r="G207" s="664"/>
      <c r="H207" s="664"/>
      <c r="I207" s="664"/>
      <c r="J207" s="664">
        <v>1</v>
      </c>
      <c r="K207" s="664">
        <v>14328</v>
      </c>
      <c r="L207" s="664"/>
      <c r="M207" s="664">
        <v>14328</v>
      </c>
      <c r="N207" s="664">
        <v>1</v>
      </c>
      <c r="O207" s="664">
        <v>14340</v>
      </c>
      <c r="P207" s="677"/>
      <c r="Q207" s="665">
        <v>14340</v>
      </c>
    </row>
    <row r="208" spans="1:17" ht="14.4" customHeight="1" x14ac:dyDescent="0.3">
      <c r="A208" s="660" t="s">
        <v>1793</v>
      </c>
      <c r="B208" s="661" t="s">
        <v>770</v>
      </c>
      <c r="C208" s="661" t="s">
        <v>1666</v>
      </c>
      <c r="D208" s="661" t="s">
        <v>1732</v>
      </c>
      <c r="E208" s="661" t="s">
        <v>1733</v>
      </c>
      <c r="F208" s="664">
        <v>3</v>
      </c>
      <c r="G208" s="664">
        <v>3858</v>
      </c>
      <c r="H208" s="664">
        <v>1</v>
      </c>
      <c r="I208" s="664">
        <v>1286</v>
      </c>
      <c r="J208" s="664">
        <v>2</v>
      </c>
      <c r="K208" s="664">
        <v>2578</v>
      </c>
      <c r="L208" s="664">
        <v>0.66822187662001031</v>
      </c>
      <c r="M208" s="664">
        <v>1289</v>
      </c>
      <c r="N208" s="664">
        <v>5</v>
      </c>
      <c r="O208" s="664">
        <v>6470</v>
      </c>
      <c r="P208" s="677">
        <v>1.6770347330222914</v>
      </c>
      <c r="Q208" s="665">
        <v>1294</v>
      </c>
    </row>
    <row r="209" spans="1:17" ht="14.4" customHeight="1" x14ac:dyDescent="0.3">
      <c r="A209" s="660" t="s">
        <v>1793</v>
      </c>
      <c r="B209" s="661" t="s">
        <v>770</v>
      </c>
      <c r="C209" s="661" t="s">
        <v>1666</v>
      </c>
      <c r="D209" s="661" t="s">
        <v>1734</v>
      </c>
      <c r="E209" s="661" t="s">
        <v>1735</v>
      </c>
      <c r="F209" s="664">
        <v>1</v>
      </c>
      <c r="G209" s="664">
        <v>487</v>
      </c>
      <c r="H209" s="664">
        <v>1</v>
      </c>
      <c r="I209" s="664">
        <v>487</v>
      </c>
      <c r="J209" s="664">
        <v>1</v>
      </c>
      <c r="K209" s="664">
        <v>489</v>
      </c>
      <c r="L209" s="664">
        <v>1.0041067761806981</v>
      </c>
      <c r="M209" s="664">
        <v>489</v>
      </c>
      <c r="N209" s="664">
        <v>2</v>
      </c>
      <c r="O209" s="664">
        <v>980</v>
      </c>
      <c r="P209" s="677">
        <v>2.0123203285420943</v>
      </c>
      <c r="Q209" s="665">
        <v>490</v>
      </c>
    </row>
    <row r="210" spans="1:17" ht="14.4" customHeight="1" x14ac:dyDescent="0.3">
      <c r="A210" s="660" t="s">
        <v>1793</v>
      </c>
      <c r="B210" s="661" t="s">
        <v>770</v>
      </c>
      <c r="C210" s="661" t="s">
        <v>1666</v>
      </c>
      <c r="D210" s="661" t="s">
        <v>1746</v>
      </c>
      <c r="E210" s="661" t="s">
        <v>1747</v>
      </c>
      <c r="F210" s="664">
        <v>1</v>
      </c>
      <c r="G210" s="664">
        <v>499</v>
      </c>
      <c r="H210" s="664">
        <v>1</v>
      </c>
      <c r="I210" s="664">
        <v>499</v>
      </c>
      <c r="J210" s="664"/>
      <c r="K210" s="664"/>
      <c r="L210" s="664"/>
      <c r="M210" s="664"/>
      <c r="N210" s="664">
        <v>1</v>
      </c>
      <c r="O210" s="664">
        <v>502</v>
      </c>
      <c r="P210" s="677">
        <v>1.0060120240480961</v>
      </c>
      <c r="Q210" s="665">
        <v>502</v>
      </c>
    </row>
    <row r="211" spans="1:17" ht="14.4" customHeight="1" x14ac:dyDescent="0.3">
      <c r="A211" s="660" t="s">
        <v>1794</v>
      </c>
      <c r="B211" s="661" t="s">
        <v>770</v>
      </c>
      <c r="C211" s="661" t="s">
        <v>1593</v>
      </c>
      <c r="D211" s="661" t="s">
        <v>1594</v>
      </c>
      <c r="E211" s="661" t="s">
        <v>868</v>
      </c>
      <c r="F211" s="664"/>
      <c r="G211" s="664"/>
      <c r="H211" s="664"/>
      <c r="I211" s="664"/>
      <c r="J211" s="664">
        <v>1.05</v>
      </c>
      <c r="K211" s="664">
        <v>2076.9300000000003</v>
      </c>
      <c r="L211" s="664"/>
      <c r="M211" s="664">
        <v>1978.0285714285717</v>
      </c>
      <c r="N211" s="664">
        <v>0.4</v>
      </c>
      <c r="O211" s="664">
        <v>761.07</v>
      </c>
      <c r="P211" s="677"/>
      <c r="Q211" s="665">
        <v>1902.675</v>
      </c>
    </row>
    <row r="212" spans="1:17" ht="14.4" customHeight="1" x14ac:dyDescent="0.3">
      <c r="A212" s="660" t="s">
        <v>1794</v>
      </c>
      <c r="B212" s="661" t="s">
        <v>770</v>
      </c>
      <c r="C212" s="661" t="s">
        <v>1593</v>
      </c>
      <c r="D212" s="661" t="s">
        <v>1599</v>
      </c>
      <c r="E212" s="661" t="s">
        <v>883</v>
      </c>
      <c r="F212" s="664">
        <v>0.5</v>
      </c>
      <c r="G212" s="664">
        <v>1092.1600000000001</v>
      </c>
      <c r="H212" s="664">
        <v>1</v>
      </c>
      <c r="I212" s="664">
        <v>2184.3200000000002</v>
      </c>
      <c r="J212" s="664">
        <v>1.45</v>
      </c>
      <c r="K212" s="664">
        <v>3167.26</v>
      </c>
      <c r="L212" s="664">
        <v>2.8999963375329623</v>
      </c>
      <c r="M212" s="664">
        <v>2184.3172413793104</v>
      </c>
      <c r="N212" s="664">
        <v>0.95</v>
      </c>
      <c r="O212" s="664">
        <v>1682.26</v>
      </c>
      <c r="P212" s="677">
        <v>1.5403054497509521</v>
      </c>
      <c r="Q212" s="665">
        <v>1770.8000000000002</v>
      </c>
    </row>
    <row r="213" spans="1:17" ht="14.4" customHeight="1" x14ac:dyDescent="0.3">
      <c r="A213" s="660" t="s">
        <v>1794</v>
      </c>
      <c r="B213" s="661" t="s">
        <v>770</v>
      </c>
      <c r="C213" s="661" t="s">
        <v>1593</v>
      </c>
      <c r="D213" s="661" t="s">
        <v>1600</v>
      </c>
      <c r="E213" s="661" t="s">
        <v>872</v>
      </c>
      <c r="F213" s="664">
        <v>0.05</v>
      </c>
      <c r="G213" s="664">
        <v>47.24</v>
      </c>
      <c r="H213" s="664">
        <v>1</v>
      </c>
      <c r="I213" s="664">
        <v>944.8</v>
      </c>
      <c r="J213" s="664">
        <v>0.06</v>
      </c>
      <c r="K213" s="664">
        <v>47.24</v>
      </c>
      <c r="L213" s="664">
        <v>1</v>
      </c>
      <c r="M213" s="664">
        <v>787.33333333333337</v>
      </c>
      <c r="N213" s="664">
        <v>0.1</v>
      </c>
      <c r="O213" s="664">
        <v>90.38</v>
      </c>
      <c r="P213" s="677">
        <v>1.9132091447925486</v>
      </c>
      <c r="Q213" s="665">
        <v>903.8</v>
      </c>
    </row>
    <row r="214" spans="1:17" ht="14.4" customHeight="1" x14ac:dyDescent="0.3">
      <c r="A214" s="660" t="s">
        <v>1794</v>
      </c>
      <c r="B214" s="661" t="s">
        <v>770</v>
      </c>
      <c r="C214" s="661" t="s">
        <v>1603</v>
      </c>
      <c r="D214" s="661" t="s">
        <v>1610</v>
      </c>
      <c r="E214" s="661" t="s">
        <v>1611</v>
      </c>
      <c r="F214" s="664"/>
      <c r="G214" s="664"/>
      <c r="H214" s="664"/>
      <c r="I214" s="664"/>
      <c r="J214" s="664">
        <v>0</v>
      </c>
      <c r="K214" s="664">
        <v>0</v>
      </c>
      <c r="L214" s="664"/>
      <c r="M214" s="664"/>
      <c r="N214" s="664"/>
      <c r="O214" s="664"/>
      <c r="P214" s="677"/>
      <c r="Q214" s="665"/>
    </row>
    <row r="215" spans="1:17" ht="14.4" customHeight="1" x14ac:dyDescent="0.3">
      <c r="A215" s="660" t="s">
        <v>1794</v>
      </c>
      <c r="B215" s="661" t="s">
        <v>770</v>
      </c>
      <c r="C215" s="661" t="s">
        <v>1603</v>
      </c>
      <c r="D215" s="661" t="s">
        <v>1620</v>
      </c>
      <c r="E215" s="661" t="s">
        <v>1621</v>
      </c>
      <c r="F215" s="664">
        <v>140</v>
      </c>
      <c r="G215" s="664">
        <v>1054.2</v>
      </c>
      <c r="H215" s="664">
        <v>1</v>
      </c>
      <c r="I215" s="664">
        <v>7.53</v>
      </c>
      <c r="J215" s="664"/>
      <c r="K215" s="664"/>
      <c r="L215" s="664"/>
      <c r="M215" s="664"/>
      <c r="N215" s="664"/>
      <c r="O215" s="664"/>
      <c r="P215" s="677"/>
      <c r="Q215" s="665"/>
    </row>
    <row r="216" spans="1:17" ht="14.4" customHeight="1" x14ac:dyDescent="0.3">
      <c r="A216" s="660" t="s">
        <v>1794</v>
      </c>
      <c r="B216" s="661" t="s">
        <v>770</v>
      </c>
      <c r="C216" s="661" t="s">
        <v>1603</v>
      </c>
      <c r="D216" s="661" t="s">
        <v>1646</v>
      </c>
      <c r="E216" s="661" t="s">
        <v>1647</v>
      </c>
      <c r="F216" s="664">
        <v>416</v>
      </c>
      <c r="G216" s="664">
        <v>13694.72</v>
      </c>
      <c r="H216" s="664">
        <v>1</v>
      </c>
      <c r="I216" s="664">
        <v>32.92</v>
      </c>
      <c r="J216" s="664">
        <v>2094</v>
      </c>
      <c r="K216" s="664">
        <v>69730.2</v>
      </c>
      <c r="L216" s="664">
        <v>5.0917579914010656</v>
      </c>
      <c r="M216" s="664">
        <v>33.299999999999997</v>
      </c>
      <c r="N216" s="664">
        <v>1191</v>
      </c>
      <c r="O216" s="664">
        <v>39958.050000000003</v>
      </c>
      <c r="P216" s="677">
        <v>2.9177704984110666</v>
      </c>
      <c r="Q216" s="665">
        <v>33.550000000000004</v>
      </c>
    </row>
    <row r="217" spans="1:17" ht="14.4" customHeight="1" x14ac:dyDescent="0.3">
      <c r="A217" s="660" t="s">
        <v>1794</v>
      </c>
      <c r="B217" s="661" t="s">
        <v>770</v>
      </c>
      <c r="C217" s="661" t="s">
        <v>1663</v>
      </c>
      <c r="D217" s="661" t="s">
        <v>1664</v>
      </c>
      <c r="E217" s="661" t="s">
        <v>1665</v>
      </c>
      <c r="F217" s="664"/>
      <c r="G217" s="664"/>
      <c r="H217" s="664"/>
      <c r="I217" s="664"/>
      <c r="J217" s="664">
        <v>5</v>
      </c>
      <c r="K217" s="664">
        <v>4421.6000000000004</v>
      </c>
      <c r="L217" s="664"/>
      <c r="M217" s="664">
        <v>884.32</v>
      </c>
      <c r="N217" s="664">
        <v>3</v>
      </c>
      <c r="O217" s="664">
        <v>2652.96</v>
      </c>
      <c r="P217" s="677"/>
      <c r="Q217" s="665">
        <v>884.32</v>
      </c>
    </row>
    <row r="218" spans="1:17" ht="14.4" customHeight="1" x14ac:dyDescent="0.3">
      <c r="A218" s="660" t="s">
        <v>1794</v>
      </c>
      <c r="B218" s="661" t="s">
        <v>770</v>
      </c>
      <c r="C218" s="661" t="s">
        <v>1666</v>
      </c>
      <c r="D218" s="661" t="s">
        <v>1667</v>
      </c>
      <c r="E218" s="661" t="s">
        <v>1668</v>
      </c>
      <c r="F218" s="664">
        <v>2</v>
      </c>
      <c r="G218" s="664">
        <v>68</v>
      </c>
      <c r="H218" s="664">
        <v>1</v>
      </c>
      <c r="I218" s="664">
        <v>34</v>
      </c>
      <c r="J218" s="664">
        <v>1</v>
      </c>
      <c r="K218" s="664">
        <v>35</v>
      </c>
      <c r="L218" s="664">
        <v>0.51470588235294112</v>
      </c>
      <c r="M218" s="664">
        <v>35</v>
      </c>
      <c r="N218" s="664"/>
      <c r="O218" s="664"/>
      <c r="P218" s="677"/>
      <c r="Q218" s="665"/>
    </row>
    <row r="219" spans="1:17" ht="14.4" customHeight="1" x14ac:dyDescent="0.3">
      <c r="A219" s="660" t="s">
        <v>1794</v>
      </c>
      <c r="B219" s="661" t="s">
        <v>770</v>
      </c>
      <c r="C219" s="661" t="s">
        <v>1666</v>
      </c>
      <c r="D219" s="661" t="s">
        <v>1692</v>
      </c>
      <c r="E219" s="661" t="s">
        <v>1693</v>
      </c>
      <c r="F219" s="664">
        <v>1</v>
      </c>
      <c r="G219" s="664">
        <v>1840</v>
      </c>
      <c r="H219" s="664">
        <v>1</v>
      </c>
      <c r="I219" s="664">
        <v>1840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1794</v>
      </c>
      <c r="B220" s="661" t="s">
        <v>770</v>
      </c>
      <c r="C220" s="661" t="s">
        <v>1666</v>
      </c>
      <c r="D220" s="661" t="s">
        <v>1710</v>
      </c>
      <c r="E220" s="661" t="s">
        <v>1711</v>
      </c>
      <c r="F220" s="664"/>
      <c r="G220" s="664"/>
      <c r="H220" s="664"/>
      <c r="I220" s="664"/>
      <c r="J220" s="664">
        <v>1</v>
      </c>
      <c r="K220" s="664">
        <v>3437</v>
      </c>
      <c r="L220" s="664"/>
      <c r="M220" s="664">
        <v>3437</v>
      </c>
      <c r="N220" s="664"/>
      <c r="O220" s="664"/>
      <c r="P220" s="677"/>
      <c r="Q220" s="665"/>
    </row>
    <row r="221" spans="1:17" ht="14.4" customHeight="1" x14ac:dyDescent="0.3">
      <c r="A221" s="660" t="s">
        <v>1794</v>
      </c>
      <c r="B221" s="661" t="s">
        <v>770</v>
      </c>
      <c r="C221" s="661" t="s">
        <v>1666</v>
      </c>
      <c r="D221" s="661" t="s">
        <v>1714</v>
      </c>
      <c r="E221" s="661" t="s">
        <v>1715</v>
      </c>
      <c r="F221" s="664">
        <v>1</v>
      </c>
      <c r="G221" s="664">
        <v>14328</v>
      </c>
      <c r="H221" s="664">
        <v>1</v>
      </c>
      <c r="I221" s="664">
        <v>14328</v>
      </c>
      <c r="J221" s="664">
        <v>5</v>
      </c>
      <c r="K221" s="664">
        <v>71656</v>
      </c>
      <c r="L221" s="664">
        <v>5.0011166945840309</v>
      </c>
      <c r="M221" s="664">
        <v>14331.2</v>
      </c>
      <c r="N221" s="664">
        <v>3</v>
      </c>
      <c r="O221" s="664">
        <v>43020</v>
      </c>
      <c r="P221" s="677">
        <v>3.0025125628140703</v>
      </c>
      <c r="Q221" s="665">
        <v>14340</v>
      </c>
    </row>
    <row r="222" spans="1:17" ht="14.4" customHeight="1" x14ac:dyDescent="0.3">
      <c r="A222" s="660" t="s">
        <v>1794</v>
      </c>
      <c r="B222" s="661" t="s">
        <v>770</v>
      </c>
      <c r="C222" s="661" t="s">
        <v>1666</v>
      </c>
      <c r="D222" s="661" t="s">
        <v>1740</v>
      </c>
      <c r="E222" s="661" t="s">
        <v>1741</v>
      </c>
      <c r="F222" s="664"/>
      <c r="G222" s="664"/>
      <c r="H222" s="664"/>
      <c r="I222" s="664"/>
      <c r="J222" s="664">
        <v>1</v>
      </c>
      <c r="K222" s="664">
        <v>327</v>
      </c>
      <c r="L222" s="664"/>
      <c r="M222" s="664">
        <v>327</v>
      </c>
      <c r="N222" s="664"/>
      <c r="O222" s="664"/>
      <c r="P222" s="677"/>
      <c r="Q222" s="665"/>
    </row>
    <row r="223" spans="1:17" ht="14.4" customHeight="1" x14ac:dyDescent="0.3">
      <c r="A223" s="660" t="s">
        <v>1795</v>
      </c>
      <c r="B223" s="661" t="s">
        <v>770</v>
      </c>
      <c r="C223" s="661" t="s">
        <v>1593</v>
      </c>
      <c r="D223" s="661" t="s">
        <v>1594</v>
      </c>
      <c r="E223" s="661" t="s">
        <v>868</v>
      </c>
      <c r="F223" s="664">
        <v>0.1</v>
      </c>
      <c r="G223" s="664">
        <v>197.8</v>
      </c>
      <c r="H223" s="664">
        <v>1</v>
      </c>
      <c r="I223" s="664">
        <v>1978</v>
      </c>
      <c r="J223" s="664">
        <v>1.55</v>
      </c>
      <c r="K223" s="664">
        <v>3065.9500000000003</v>
      </c>
      <c r="L223" s="664">
        <v>15.500252780586452</v>
      </c>
      <c r="M223" s="664">
        <v>1978.0322580645163</v>
      </c>
      <c r="N223" s="664">
        <v>0.45</v>
      </c>
      <c r="O223" s="664">
        <v>856.2</v>
      </c>
      <c r="P223" s="677">
        <v>4.3286147623862483</v>
      </c>
      <c r="Q223" s="665">
        <v>1902.6666666666667</v>
      </c>
    </row>
    <row r="224" spans="1:17" ht="14.4" customHeight="1" x14ac:dyDescent="0.3">
      <c r="A224" s="660" t="s">
        <v>1795</v>
      </c>
      <c r="B224" s="661" t="s">
        <v>770</v>
      </c>
      <c r="C224" s="661" t="s">
        <v>1593</v>
      </c>
      <c r="D224" s="661" t="s">
        <v>1597</v>
      </c>
      <c r="E224" s="661" t="s">
        <v>883</v>
      </c>
      <c r="F224" s="664"/>
      <c r="G224" s="664"/>
      <c r="H224" s="664"/>
      <c r="I224" s="664"/>
      <c r="J224" s="664"/>
      <c r="K224" s="664"/>
      <c r="L224" s="664"/>
      <c r="M224" s="664"/>
      <c r="N224" s="664">
        <v>0.16</v>
      </c>
      <c r="O224" s="664">
        <v>1416.6399999999999</v>
      </c>
      <c r="P224" s="677"/>
      <c r="Q224" s="665">
        <v>8853.9999999999982</v>
      </c>
    </row>
    <row r="225" spans="1:17" ht="14.4" customHeight="1" x14ac:dyDescent="0.3">
      <c r="A225" s="660" t="s">
        <v>1795</v>
      </c>
      <c r="B225" s="661" t="s">
        <v>770</v>
      </c>
      <c r="C225" s="661" t="s">
        <v>1593</v>
      </c>
      <c r="D225" s="661" t="s">
        <v>1598</v>
      </c>
      <c r="E225" s="661"/>
      <c r="F225" s="664">
        <v>2.65</v>
      </c>
      <c r="G225" s="664">
        <v>2888.03</v>
      </c>
      <c r="H225" s="664">
        <v>1</v>
      </c>
      <c r="I225" s="664">
        <v>1089.8226415094341</v>
      </c>
      <c r="J225" s="664">
        <v>0.2</v>
      </c>
      <c r="K225" s="664">
        <v>218.43</v>
      </c>
      <c r="L225" s="664">
        <v>7.563287084967954E-2</v>
      </c>
      <c r="M225" s="664">
        <v>1092.1499999999999</v>
      </c>
      <c r="N225" s="664"/>
      <c r="O225" s="664"/>
      <c r="P225" s="677"/>
      <c r="Q225" s="665"/>
    </row>
    <row r="226" spans="1:17" ht="14.4" customHeight="1" x14ac:dyDescent="0.3">
      <c r="A226" s="660" t="s">
        <v>1795</v>
      </c>
      <c r="B226" s="661" t="s">
        <v>770</v>
      </c>
      <c r="C226" s="661" t="s">
        <v>1593</v>
      </c>
      <c r="D226" s="661" t="s">
        <v>1599</v>
      </c>
      <c r="E226" s="661" t="s">
        <v>883</v>
      </c>
      <c r="F226" s="664">
        <v>17.499999999999996</v>
      </c>
      <c r="G226" s="664">
        <v>38180.900000000009</v>
      </c>
      <c r="H226" s="664">
        <v>1</v>
      </c>
      <c r="I226" s="664">
        <v>2181.7657142857151</v>
      </c>
      <c r="J226" s="664">
        <v>9.5500000000000007</v>
      </c>
      <c r="K226" s="664">
        <v>20860.219999999998</v>
      </c>
      <c r="L226" s="664">
        <v>0.54635223370847708</v>
      </c>
      <c r="M226" s="664">
        <v>2184.3162303664917</v>
      </c>
      <c r="N226" s="664">
        <v>4.1500000000000004</v>
      </c>
      <c r="O226" s="664">
        <v>7348.8199999999988</v>
      </c>
      <c r="P226" s="677">
        <v>0.19247372377288113</v>
      </c>
      <c r="Q226" s="665">
        <v>1770.7999999999995</v>
      </c>
    </row>
    <row r="227" spans="1:17" ht="14.4" customHeight="1" x14ac:dyDescent="0.3">
      <c r="A227" s="660" t="s">
        <v>1795</v>
      </c>
      <c r="B227" s="661" t="s">
        <v>770</v>
      </c>
      <c r="C227" s="661" t="s">
        <v>1593</v>
      </c>
      <c r="D227" s="661" t="s">
        <v>1600</v>
      </c>
      <c r="E227" s="661" t="s">
        <v>872</v>
      </c>
      <c r="F227" s="664">
        <v>1.2000000000000002</v>
      </c>
      <c r="G227" s="664">
        <v>1133.76</v>
      </c>
      <c r="H227" s="664">
        <v>1</v>
      </c>
      <c r="I227" s="664">
        <v>944.79999999999984</v>
      </c>
      <c r="J227" s="664">
        <v>0.95000000000000018</v>
      </c>
      <c r="K227" s="664">
        <v>897.56</v>
      </c>
      <c r="L227" s="664">
        <v>0.79166666666666663</v>
      </c>
      <c r="M227" s="664">
        <v>944.79999999999973</v>
      </c>
      <c r="N227" s="664">
        <v>0.35</v>
      </c>
      <c r="O227" s="664">
        <v>316.33</v>
      </c>
      <c r="P227" s="677">
        <v>0.27900966694891333</v>
      </c>
      <c r="Q227" s="665">
        <v>903.80000000000007</v>
      </c>
    </row>
    <row r="228" spans="1:17" ht="14.4" customHeight="1" x14ac:dyDescent="0.3">
      <c r="A228" s="660" t="s">
        <v>1795</v>
      </c>
      <c r="B228" s="661" t="s">
        <v>770</v>
      </c>
      <c r="C228" s="661" t="s">
        <v>1603</v>
      </c>
      <c r="D228" s="661" t="s">
        <v>1608</v>
      </c>
      <c r="E228" s="661" t="s">
        <v>1609</v>
      </c>
      <c r="F228" s="664">
        <v>5440</v>
      </c>
      <c r="G228" s="664">
        <v>26074.000000000004</v>
      </c>
      <c r="H228" s="664">
        <v>1</v>
      </c>
      <c r="I228" s="664">
        <v>4.7930147058823538</v>
      </c>
      <c r="J228" s="664">
        <v>5060</v>
      </c>
      <c r="K228" s="664">
        <v>25806</v>
      </c>
      <c r="L228" s="664">
        <v>0.98972156170898196</v>
      </c>
      <c r="M228" s="664">
        <v>5.0999999999999996</v>
      </c>
      <c r="N228" s="664">
        <v>4230</v>
      </c>
      <c r="O228" s="664">
        <v>22503.600000000002</v>
      </c>
      <c r="P228" s="677">
        <v>0.86306665643936487</v>
      </c>
      <c r="Q228" s="665">
        <v>5.32</v>
      </c>
    </row>
    <row r="229" spans="1:17" ht="14.4" customHeight="1" x14ac:dyDescent="0.3">
      <c r="A229" s="660" t="s">
        <v>1795</v>
      </c>
      <c r="B229" s="661" t="s">
        <v>770</v>
      </c>
      <c r="C229" s="661" t="s">
        <v>1603</v>
      </c>
      <c r="D229" s="661" t="s">
        <v>1616</v>
      </c>
      <c r="E229" s="661" t="s">
        <v>1617</v>
      </c>
      <c r="F229" s="664">
        <v>2000</v>
      </c>
      <c r="G229" s="664">
        <v>11069</v>
      </c>
      <c r="H229" s="664">
        <v>1</v>
      </c>
      <c r="I229" s="664">
        <v>5.5345000000000004</v>
      </c>
      <c r="J229" s="664">
        <v>1315</v>
      </c>
      <c r="K229" s="664">
        <v>7298.25</v>
      </c>
      <c r="L229" s="664">
        <v>0.65934140392086005</v>
      </c>
      <c r="M229" s="664">
        <v>5.55</v>
      </c>
      <c r="N229" s="664">
        <v>1287</v>
      </c>
      <c r="O229" s="664">
        <v>7516.08</v>
      </c>
      <c r="P229" s="677">
        <v>0.67902068840907037</v>
      </c>
      <c r="Q229" s="665">
        <v>5.84</v>
      </c>
    </row>
    <row r="230" spans="1:17" ht="14.4" customHeight="1" x14ac:dyDescent="0.3">
      <c r="A230" s="660" t="s">
        <v>1795</v>
      </c>
      <c r="B230" s="661" t="s">
        <v>770</v>
      </c>
      <c r="C230" s="661" t="s">
        <v>1603</v>
      </c>
      <c r="D230" s="661" t="s">
        <v>1620</v>
      </c>
      <c r="E230" s="661" t="s">
        <v>1621</v>
      </c>
      <c r="F230" s="664">
        <v>450</v>
      </c>
      <c r="G230" s="664">
        <v>3457.5</v>
      </c>
      <c r="H230" s="664">
        <v>1</v>
      </c>
      <c r="I230" s="664">
        <v>7.6833333333333336</v>
      </c>
      <c r="J230" s="664">
        <v>1180</v>
      </c>
      <c r="K230" s="664">
        <v>9310.2000000000007</v>
      </c>
      <c r="L230" s="664">
        <v>2.6927548806941433</v>
      </c>
      <c r="M230" s="664">
        <v>7.8900000000000006</v>
      </c>
      <c r="N230" s="664">
        <v>550</v>
      </c>
      <c r="O230" s="664">
        <v>4427.5</v>
      </c>
      <c r="P230" s="677">
        <v>1.2805495300072307</v>
      </c>
      <c r="Q230" s="665">
        <v>8.0500000000000007</v>
      </c>
    </row>
    <row r="231" spans="1:17" ht="14.4" customHeight="1" x14ac:dyDescent="0.3">
      <c r="A231" s="660" t="s">
        <v>1795</v>
      </c>
      <c r="B231" s="661" t="s">
        <v>770</v>
      </c>
      <c r="C231" s="661" t="s">
        <v>1603</v>
      </c>
      <c r="D231" s="661" t="s">
        <v>1622</v>
      </c>
      <c r="E231" s="661" t="s">
        <v>1623</v>
      </c>
      <c r="F231" s="664"/>
      <c r="G231" s="664"/>
      <c r="H231" s="664"/>
      <c r="I231" s="664"/>
      <c r="J231" s="664">
        <v>120</v>
      </c>
      <c r="K231" s="664">
        <v>1130.4000000000001</v>
      </c>
      <c r="L231" s="664"/>
      <c r="M231" s="664">
        <v>9.42</v>
      </c>
      <c r="N231" s="664">
        <v>120</v>
      </c>
      <c r="O231" s="664">
        <v>1136.4000000000001</v>
      </c>
      <c r="P231" s="677"/>
      <c r="Q231" s="665">
        <v>9.4700000000000006</v>
      </c>
    </row>
    <row r="232" spans="1:17" ht="14.4" customHeight="1" x14ac:dyDescent="0.3">
      <c r="A232" s="660" t="s">
        <v>1795</v>
      </c>
      <c r="B232" s="661" t="s">
        <v>770</v>
      </c>
      <c r="C232" s="661" t="s">
        <v>1603</v>
      </c>
      <c r="D232" s="661" t="s">
        <v>1630</v>
      </c>
      <c r="E232" s="661" t="s">
        <v>1631</v>
      </c>
      <c r="F232" s="664"/>
      <c r="G232" s="664"/>
      <c r="H232" s="664"/>
      <c r="I232" s="664"/>
      <c r="J232" s="664"/>
      <c r="K232" s="664"/>
      <c r="L232" s="664"/>
      <c r="M232" s="664"/>
      <c r="N232" s="664">
        <v>460</v>
      </c>
      <c r="O232" s="664">
        <v>9172.4</v>
      </c>
      <c r="P232" s="677"/>
      <c r="Q232" s="665">
        <v>19.939999999999998</v>
      </c>
    </row>
    <row r="233" spans="1:17" ht="14.4" customHeight="1" x14ac:dyDescent="0.3">
      <c r="A233" s="660" t="s">
        <v>1795</v>
      </c>
      <c r="B233" s="661" t="s">
        <v>770</v>
      </c>
      <c r="C233" s="661" t="s">
        <v>1603</v>
      </c>
      <c r="D233" s="661" t="s">
        <v>1636</v>
      </c>
      <c r="E233" s="661" t="s">
        <v>1637</v>
      </c>
      <c r="F233" s="664">
        <v>33</v>
      </c>
      <c r="G233" s="664">
        <v>75545.760000000009</v>
      </c>
      <c r="H233" s="664">
        <v>1</v>
      </c>
      <c r="I233" s="664">
        <v>2289.2654545454548</v>
      </c>
      <c r="J233" s="664">
        <v>23</v>
      </c>
      <c r="K233" s="664">
        <v>50475.350000000006</v>
      </c>
      <c r="L233" s="664">
        <v>0.66814272568043531</v>
      </c>
      <c r="M233" s="664">
        <v>2194.5804347826088</v>
      </c>
      <c r="N233" s="664">
        <v>13</v>
      </c>
      <c r="O233" s="664">
        <v>28516.54</v>
      </c>
      <c r="P233" s="677">
        <v>0.37747373247684579</v>
      </c>
      <c r="Q233" s="665">
        <v>2193.58</v>
      </c>
    </row>
    <row r="234" spans="1:17" ht="14.4" customHeight="1" x14ac:dyDescent="0.3">
      <c r="A234" s="660" t="s">
        <v>1795</v>
      </c>
      <c r="B234" s="661" t="s">
        <v>770</v>
      </c>
      <c r="C234" s="661" t="s">
        <v>1603</v>
      </c>
      <c r="D234" s="661" t="s">
        <v>1640</v>
      </c>
      <c r="E234" s="661" t="s">
        <v>1641</v>
      </c>
      <c r="F234" s="664">
        <v>15339</v>
      </c>
      <c r="G234" s="664">
        <v>47585.73</v>
      </c>
      <c r="H234" s="664">
        <v>1</v>
      </c>
      <c r="I234" s="664">
        <v>3.1022706825738315</v>
      </c>
      <c r="J234" s="664">
        <v>14386</v>
      </c>
      <c r="K234" s="664">
        <v>46898.359999999986</v>
      </c>
      <c r="L234" s="664">
        <v>0.98555512335315609</v>
      </c>
      <c r="M234" s="664">
        <v>3.2599999999999989</v>
      </c>
      <c r="N234" s="664">
        <v>19117</v>
      </c>
      <c r="O234" s="664">
        <v>65380.139999999992</v>
      </c>
      <c r="P234" s="677">
        <v>1.3739442475716983</v>
      </c>
      <c r="Q234" s="665">
        <v>3.4199999999999995</v>
      </c>
    </row>
    <row r="235" spans="1:17" ht="14.4" customHeight="1" x14ac:dyDescent="0.3">
      <c r="A235" s="660" t="s">
        <v>1795</v>
      </c>
      <c r="B235" s="661" t="s">
        <v>770</v>
      </c>
      <c r="C235" s="661" t="s">
        <v>1603</v>
      </c>
      <c r="D235" s="661" t="s">
        <v>1642</v>
      </c>
      <c r="E235" s="661" t="s">
        <v>1643</v>
      </c>
      <c r="F235" s="664"/>
      <c r="G235" s="664"/>
      <c r="H235" s="664"/>
      <c r="I235" s="664"/>
      <c r="J235" s="664">
        <v>220</v>
      </c>
      <c r="K235" s="664">
        <v>53528.2</v>
      </c>
      <c r="L235" s="664"/>
      <c r="M235" s="664">
        <v>243.30999999999997</v>
      </c>
      <c r="N235" s="664"/>
      <c r="O235" s="664"/>
      <c r="P235" s="677"/>
      <c r="Q235" s="665"/>
    </row>
    <row r="236" spans="1:17" ht="14.4" customHeight="1" x14ac:dyDescent="0.3">
      <c r="A236" s="660" t="s">
        <v>1795</v>
      </c>
      <c r="B236" s="661" t="s">
        <v>770</v>
      </c>
      <c r="C236" s="661" t="s">
        <v>1603</v>
      </c>
      <c r="D236" s="661" t="s">
        <v>1646</v>
      </c>
      <c r="E236" s="661" t="s">
        <v>1647</v>
      </c>
      <c r="F236" s="664">
        <v>19664</v>
      </c>
      <c r="G236" s="664">
        <v>652008.23</v>
      </c>
      <c r="H236" s="664">
        <v>1</v>
      </c>
      <c r="I236" s="664">
        <v>33.157456773799836</v>
      </c>
      <c r="J236" s="664">
        <v>8268</v>
      </c>
      <c r="K236" s="664">
        <v>275324.40000000002</v>
      </c>
      <c r="L236" s="664">
        <v>0.42227135691216661</v>
      </c>
      <c r="M236" s="664">
        <v>33.300000000000004</v>
      </c>
      <c r="N236" s="664">
        <v>4470</v>
      </c>
      <c r="O236" s="664">
        <v>149968.5</v>
      </c>
      <c r="P236" s="677">
        <v>0.23001013346104543</v>
      </c>
      <c r="Q236" s="665">
        <v>33.549999999999997</v>
      </c>
    </row>
    <row r="237" spans="1:17" ht="14.4" customHeight="1" x14ac:dyDescent="0.3">
      <c r="A237" s="660" t="s">
        <v>1795</v>
      </c>
      <c r="B237" s="661" t="s">
        <v>770</v>
      </c>
      <c r="C237" s="661" t="s">
        <v>1603</v>
      </c>
      <c r="D237" s="661" t="s">
        <v>1658</v>
      </c>
      <c r="E237" s="661" t="s">
        <v>1659</v>
      </c>
      <c r="F237" s="664"/>
      <c r="G237" s="664"/>
      <c r="H237" s="664"/>
      <c r="I237" s="664"/>
      <c r="J237" s="664">
        <v>1644</v>
      </c>
      <c r="K237" s="664">
        <v>96700.079999999987</v>
      </c>
      <c r="L237" s="664"/>
      <c r="M237" s="664">
        <v>58.819999999999993</v>
      </c>
      <c r="N237" s="664"/>
      <c r="O237" s="664"/>
      <c r="P237" s="677"/>
      <c r="Q237" s="665"/>
    </row>
    <row r="238" spans="1:17" ht="14.4" customHeight="1" x14ac:dyDescent="0.3">
      <c r="A238" s="660" t="s">
        <v>1795</v>
      </c>
      <c r="B238" s="661" t="s">
        <v>770</v>
      </c>
      <c r="C238" s="661" t="s">
        <v>1663</v>
      </c>
      <c r="D238" s="661" t="s">
        <v>1664</v>
      </c>
      <c r="E238" s="661" t="s">
        <v>1665</v>
      </c>
      <c r="F238" s="664"/>
      <c r="G238" s="664"/>
      <c r="H238" s="664"/>
      <c r="I238" s="664"/>
      <c r="J238" s="664">
        <v>15</v>
      </c>
      <c r="K238" s="664">
        <v>13264.8</v>
      </c>
      <c r="L238" s="664"/>
      <c r="M238" s="664">
        <v>884.31999999999994</v>
      </c>
      <c r="N238" s="664">
        <v>11</v>
      </c>
      <c r="O238" s="664">
        <v>9727.52</v>
      </c>
      <c r="P238" s="677"/>
      <c r="Q238" s="665">
        <v>884.32</v>
      </c>
    </row>
    <row r="239" spans="1:17" ht="14.4" customHeight="1" x14ac:dyDescent="0.3">
      <c r="A239" s="660" t="s">
        <v>1795</v>
      </c>
      <c r="B239" s="661" t="s">
        <v>770</v>
      </c>
      <c r="C239" s="661" t="s">
        <v>1666</v>
      </c>
      <c r="D239" s="661" t="s">
        <v>1667</v>
      </c>
      <c r="E239" s="661" t="s">
        <v>1668</v>
      </c>
      <c r="F239" s="664">
        <v>1</v>
      </c>
      <c r="G239" s="664">
        <v>34</v>
      </c>
      <c r="H239" s="664">
        <v>1</v>
      </c>
      <c r="I239" s="664">
        <v>34</v>
      </c>
      <c r="J239" s="664"/>
      <c r="K239" s="664"/>
      <c r="L239" s="664"/>
      <c r="M239" s="664"/>
      <c r="N239" s="664"/>
      <c r="O239" s="664"/>
      <c r="P239" s="677"/>
      <c r="Q239" s="665"/>
    </row>
    <row r="240" spans="1:17" ht="14.4" customHeight="1" x14ac:dyDescent="0.3">
      <c r="A240" s="660" t="s">
        <v>1795</v>
      </c>
      <c r="B240" s="661" t="s">
        <v>770</v>
      </c>
      <c r="C240" s="661" t="s">
        <v>1666</v>
      </c>
      <c r="D240" s="661" t="s">
        <v>1669</v>
      </c>
      <c r="E240" s="661" t="s">
        <v>1670</v>
      </c>
      <c r="F240" s="664">
        <v>2</v>
      </c>
      <c r="G240" s="664">
        <v>840</v>
      </c>
      <c r="H240" s="664">
        <v>1</v>
      </c>
      <c r="I240" s="664">
        <v>420</v>
      </c>
      <c r="J240" s="664">
        <v>1</v>
      </c>
      <c r="K240" s="664">
        <v>420</v>
      </c>
      <c r="L240" s="664">
        <v>0.5</v>
      </c>
      <c r="M240" s="664">
        <v>420</v>
      </c>
      <c r="N240" s="664"/>
      <c r="O240" s="664"/>
      <c r="P240" s="677"/>
      <c r="Q240" s="665"/>
    </row>
    <row r="241" spans="1:17" ht="14.4" customHeight="1" x14ac:dyDescent="0.3">
      <c r="A241" s="660" t="s">
        <v>1795</v>
      </c>
      <c r="B241" s="661" t="s">
        <v>770</v>
      </c>
      <c r="C241" s="661" t="s">
        <v>1666</v>
      </c>
      <c r="D241" s="661" t="s">
        <v>1692</v>
      </c>
      <c r="E241" s="661" t="s">
        <v>1693</v>
      </c>
      <c r="F241" s="664">
        <v>3</v>
      </c>
      <c r="G241" s="664">
        <v>5520</v>
      </c>
      <c r="H241" s="664">
        <v>1</v>
      </c>
      <c r="I241" s="664">
        <v>1840</v>
      </c>
      <c r="J241" s="664">
        <v>9</v>
      </c>
      <c r="K241" s="664">
        <v>16584</v>
      </c>
      <c r="L241" s="664">
        <v>3.0043478260869567</v>
      </c>
      <c r="M241" s="664">
        <v>1842.6666666666667</v>
      </c>
      <c r="N241" s="664">
        <v>5</v>
      </c>
      <c r="O241" s="664">
        <v>9245</v>
      </c>
      <c r="P241" s="677">
        <v>1.6748188405797102</v>
      </c>
      <c r="Q241" s="665">
        <v>1849</v>
      </c>
    </row>
    <row r="242" spans="1:17" ht="14.4" customHeight="1" x14ac:dyDescent="0.3">
      <c r="A242" s="660" t="s">
        <v>1795</v>
      </c>
      <c r="B242" s="661" t="s">
        <v>770</v>
      </c>
      <c r="C242" s="661" t="s">
        <v>1666</v>
      </c>
      <c r="D242" s="661" t="s">
        <v>1700</v>
      </c>
      <c r="E242" s="661" t="s">
        <v>1701</v>
      </c>
      <c r="F242" s="664">
        <v>33</v>
      </c>
      <c r="G242" s="664">
        <v>21582</v>
      </c>
      <c r="H242" s="664">
        <v>1</v>
      </c>
      <c r="I242" s="664">
        <v>654</v>
      </c>
      <c r="J242" s="664">
        <v>23</v>
      </c>
      <c r="K242" s="664">
        <v>15072</v>
      </c>
      <c r="L242" s="664">
        <v>0.69835974423130387</v>
      </c>
      <c r="M242" s="664">
        <v>655.304347826087</v>
      </c>
      <c r="N242" s="664">
        <v>13</v>
      </c>
      <c r="O242" s="664">
        <v>8554</v>
      </c>
      <c r="P242" s="677">
        <v>0.39634880919284587</v>
      </c>
      <c r="Q242" s="665">
        <v>658</v>
      </c>
    </row>
    <row r="243" spans="1:17" ht="14.4" customHeight="1" x14ac:dyDescent="0.3">
      <c r="A243" s="660" t="s">
        <v>1795</v>
      </c>
      <c r="B243" s="661" t="s">
        <v>770</v>
      </c>
      <c r="C243" s="661" t="s">
        <v>1666</v>
      </c>
      <c r="D243" s="661" t="s">
        <v>1706</v>
      </c>
      <c r="E243" s="661" t="s">
        <v>1707</v>
      </c>
      <c r="F243" s="664">
        <v>49</v>
      </c>
      <c r="G243" s="664">
        <v>85946</v>
      </c>
      <c r="H243" s="664">
        <v>1</v>
      </c>
      <c r="I243" s="664">
        <v>1754</v>
      </c>
      <c r="J243" s="664">
        <v>49</v>
      </c>
      <c r="K243" s="664">
        <v>86000</v>
      </c>
      <c r="L243" s="664">
        <v>1.0006283014916342</v>
      </c>
      <c r="M243" s="664">
        <v>1755.1020408163265</v>
      </c>
      <c r="N243" s="664">
        <v>66</v>
      </c>
      <c r="O243" s="664">
        <v>116292</v>
      </c>
      <c r="P243" s="677">
        <v>1.3530821678728504</v>
      </c>
      <c r="Q243" s="665">
        <v>1762</v>
      </c>
    </row>
    <row r="244" spans="1:17" ht="14.4" customHeight="1" x14ac:dyDescent="0.3">
      <c r="A244" s="660" t="s">
        <v>1795</v>
      </c>
      <c r="B244" s="661" t="s">
        <v>770</v>
      </c>
      <c r="C244" s="661" t="s">
        <v>1666</v>
      </c>
      <c r="D244" s="661" t="s">
        <v>1708</v>
      </c>
      <c r="E244" s="661" t="s">
        <v>1709</v>
      </c>
      <c r="F244" s="664">
        <v>5</v>
      </c>
      <c r="G244" s="664">
        <v>2050</v>
      </c>
      <c r="H244" s="664">
        <v>1</v>
      </c>
      <c r="I244" s="664">
        <v>410</v>
      </c>
      <c r="J244" s="664">
        <v>3</v>
      </c>
      <c r="K244" s="664">
        <v>1232</v>
      </c>
      <c r="L244" s="664">
        <v>0.60097560975609754</v>
      </c>
      <c r="M244" s="664">
        <v>410.66666666666669</v>
      </c>
      <c r="N244" s="664">
        <v>3</v>
      </c>
      <c r="O244" s="664">
        <v>1239</v>
      </c>
      <c r="P244" s="677">
        <v>0.60439024390243901</v>
      </c>
      <c r="Q244" s="665">
        <v>413</v>
      </c>
    </row>
    <row r="245" spans="1:17" ht="14.4" customHeight="1" x14ac:dyDescent="0.3">
      <c r="A245" s="660" t="s">
        <v>1795</v>
      </c>
      <c r="B245" s="661" t="s">
        <v>770</v>
      </c>
      <c r="C245" s="661" t="s">
        <v>1666</v>
      </c>
      <c r="D245" s="661" t="s">
        <v>1714</v>
      </c>
      <c r="E245" s="661" t="s">
        <v>1715</v>
      </c>
      <c r="F245" s="664">
        <v>46</v>
      </c>
      <c r="G245" s="664">
        <v>659088</v>
      </c>
      <c r="H245" s="664">
        <v>1</v>
      </c>
      <c r="I245" s="664">
        <v>14328</v>
      </c>
      <c r="J245" s="664">
        <v>23</v>
      </c>
      <c r="K245" s="664">
        <v>329560</v>
      </c>
      <c r="L245" s="664">
        <v>0.50002427596921806</v>
      </c>
      <c r="M245" s="664">
        <v>14328.695652173914</v>
      </c>
      <c r="N245" s="664">
        <v>11</v>
      </c>
      <c r="O245" s="664">
        <v>157740</v>
      </c>
      <c r="P245" s="677">
        <v>0.23933071152865779</v>
      </c>
      <c r="Q245" s="665">
        <v>14340</v>
      </c>
    </row>
    <row r="246" spans="1:17" ht="14.4" customHeight="1" x14ac:dyDescent="0.3">
      <c r="A246" s="660" t="s">
        <v>1795</v>
      </c>
      <c r="B246" s="661" t="s">
        <v>770</v>
      </c>
      <c r="C246" s="661" t="s">
        <v>1666</v>
      </c>
      <c r="D246" s="661" t="s">
        <v>1726</v>
      </c>
      <c r="E246" s="661" t="s">
        <v>1727</v>
      </c>
      <c r="F246" s="664">
        <v>2</v>
      </c>
      <c r="G246" s="664">
        <v>1160</v>
      </c>
      <c r="H246" s="664">
        <v>1</v>
      </c>
      <c r="I246" s="664">
        <v>580</v>
      </c>
      <c r="J246" s="664">
        <v>1</v>
      </c>
      <c r="K246" s="664">
        <v>580</v>
      </c>
      <c r="L246" s="664">
        <v>0.5</v>
      </c>
      <c r="M246" s="664">
        <v>580</v>
      </c>
      <c r="N246" s="664">
        <v>2</v>
      </c>
      <c r="O246" s="664">
        <v>1172</v>
      </c>
      <c r="P246" s="677">
        <v>1.0103448275862068</v>
      </c>
      <c r="Q246" s="665">
        <v>586</v>
      </c>
    </row>
    <row r="247" spans="1:17" ht="14.4" customHeight="1" x14ac:dyDescent="0.3">
      <c r="A247" s="660" t="s">
        <v>1795</v>
      </c>
      <c r="B247" s="661" t="s">
        <v>770</v>
      </c>
      <c r="C247" s="661" t="s">
        <v>1666</v>
      </c>
      <c r="D247" s="661" t="s">
        <v>1732</v>
      </c>
      <c r="E247" s="661" t="s">
        <v>1733</v>
      </c>
      <c r="F247" s="664">
        <v>22</v>
      </c>
      <c r="G247" s="664">
        <v>28292</v>
      </c>
      <c r="H247" s="664">
        <v>1</v>
      </c>
      <c r="I247" s="664">
        <v>1286</v>
      </c>
      <c r="J247" s="664">
        <v>22</v>
      </c>
      <c r="K247" s="664">
        <v>28316</v>
      </c>
      <c r="L247" s="664">
        <v>1.0008482963381875</v>
      </c>
      <c r="M247" s="664">
        <v>1287.090909090909</v>
      </c>
      <c r="N247" s="664">
        <v>29</v>
      </c>
      <c r="O247" s="664">
        <v>37526</v>
      </c>
      <c r="P247" s="677">
        <v>1.3263820161176305</v>
      </c>
      <c r="Q247" s="665">
        <v>1294</v>
      </c>
    </row>
    <row r="248" spans="1:17" ht="14.4" customHeight="1" x14ac:dyDescent="0.3">
      <c r="A248" s="660" t="s">
        <v>1795</v>
      </c>
      <c r="B248" s="661" t="s">
        <v>770</v>
      </c>
      <c r="C248" s="661" t="s">
        <v>1666</v>
      </c>
      <c r="D248" s="661" t="s">
        <v>1734</v>
      </c>
      <c r="E248" s="661" t="s">
        <v>1735</v>
      </c>
      <c r="F248" s="664">
        <v>35</v>
      </c>
      <c r="G248" s="664">
        <v>17045</v>
      </c>
      <c r="H248" s="664">
        <v>1</v>
      </c>
      <c r="I248" s="664">
        <v>487</v>
      </c>
      <c r="J248" s="664">
        <v>32</v>
      </c>
      <c r="K248" s="664">
        <v>15612</v>
      </c>
      <c r="L248" s="664">
        <v>0.91592842475799352</v>
      </c>
      <c r="M248" s="664">
        <v>487.875</v>
      </c>
      <c r="N248" s="664">
        <v>24</v>
      </c>
      <c r="O248" s="664">
        <v>11760</v>
      </c>
      <c r="P248" s="677">
        <v>0.68993839835728954</v>
      </c>
      <c r="Q248" s="665">
        <v>490</v>
      </c>
    </row>
    <row r="249" spans="1:17" ht="14.4" customHeight="1" x14ac:dyDescent="0.3">
      <c r="A249" s="660" t="s">
        <v>1795</v>
      </c>
      <c r="B249" s="661" t="s">
        <v>770</v>
      </c>
      <c r="C249" s="661" t="s">
        <v>1666</v>
      </c>
      <c r="D249" s="661" t="s">
        <v>1736</v>
      </c>
      <c r="E249" s="661" t="s">
        <v>1737</v>
      </c>
      <c r="F249" s="664"/>
      <c r="G249" s="664"/>
      <c r="H249" s="664"/>
      <c r="I249" s="664"/>
      <c r="J249" s="664"/>
      <c r="K249" s="664"/>
      <c r="L249" s="664"/>
      <c r="M249" s="664"/>
      <c r="N249" s="664">
        <v>1</v>
      </c>
      <c r="O249" s="664">
        <v>2258</v>
      </c>
      <c r="P249" s="677"/>
      <c r="Q249" s="665">
        <v>2258</v>
      </c>
    </row>
    <row r="250" spans="1:17" ht="14.4" customHeight="1" x14ac:dyDescent="0.3">
      <c r="A250" s="660" t="s">
        <v>1795</v>
      </c>
      <c r="B250" s="661" t="s">
        <v>770</v>
      </c>
      <c r="C250" s="661" t="s">
        <v>1666</v>
      </c>
      <c r="D250" s="661" t="s">
        <v>1738</v>
      </c>
      <c r="E250" s="661" t="s">
        <v>1739</v>
      </c>
      <c r="F250" s="664"/>
      <c r="G250" s="664"/>
      <c r="H250" s="664"/>
      <c r="I250" s="664"/>
      <c r="J250" s="664">
        <v>1</v>
      </c>
      <c r="K250" s="664">
        <v>2535</v>
      </c>
      <c r="L250" s="664"/>
      <c r="M250" s="664">
        <v>2535</v>
      </c>
      <c r="N250" s="664"/>
      <c r="O250" s="664"/>
      <c r="P250" s="677"/>
      <c r="Q250" s="665"/>
    </row>
    <row r="251" spans="1:17" ht="14.4" customHeight="1" x14ac:dyDescent="0.3">
      <c r="A251" s="660" t="s">
        <v>1796</v>
      </c>
      <c r="B251" s="661" t="s">
        <v>770</v>
      </c>
      <c r="C251" s="661" t="s">
        <v>1593</v>
      </c>
      <c r="D251" s="661" t="s">
        <v>1594</v>
      </c>
      <c r="E251" s="661" t="s">
        <v>868</v>
      </c>
      <c r="F251" s="664"/>
      <c r="G251" s="664"/>
      <c r="H251" s="664"/>
      <c r="I251" s="664"/>
      <c r="J251" s="664"/>
      <c r="K251" s="664"/>
      <c r="L251" s="664"/>
      <c r="M251" s="664"/>
      <c r="N251" s="664">
        <v>0.85000000000000009</v>
      </c>
      <c r="O251" s="664">
        <v>1617.27</v>
      </c>
      <c r="P251" s="677"/>
      <c r="Q251" s="665">
        <v>1902.670588235294</v>
      </c>
    </row>
    <row r="252" spans="1:17" ht="14.4" customHeight="1" x14ac:dyDescent="0.3">
      <c r="A252" s="660" t="s">
        <v>1796</v>
      </c>
      <c r="B252" s="661" t="s">
        <v>770</v>
      </c>
      <c r="C252" s="661" t="s">
        <v>1593</v>
      </c>
      <c r="D252" s="661" t="s">
        <v>1599</v>
      </c>
      <c r="E252" s="661" t="s">
        <v>883</v>
      </c>
      <c r="F252" s="664">
        <v>0.4</v>
      </c>
      <c r="G252" s="664">
        <v>873.72</v>
      </c>
      <c r="H252" s="664">
        <v>1</v>
      </c>
      <c r="I252" s="664">
        <v>2184.2999999999997</v>
      </c>
      <c r="J252" s="664">
        <v>2.1500000000000004</v>
      </c>
      <c r="K252" s="664">
        <v>4696.2800000000007</v>
      </c>
      <c r="L252" s="664">
        <v>5.3750400586000096</v>
      </c>
      <c r="M252" s="664">
        <v>2184.3162790697675</v>
      </c>
      <c r="N252" s="664">
        <v>3.7</v>
      </c>
      <c r="O252" s="664">
        <v>6551.9599999999991</v>
      </c>
      <c r="P252" s="677">
        <v>7.4989241404568956</v>
      </c>
      <c r="Q252" s="665">
        <v>1770.7999999999997</v>
      </c>
    </row>
    <row r="253" spans="1:17" ht="14.4" customHeight="1" x14ac:dyDescent="0.3">
      <c r="A253" s="660" t="s">
        <v>1796</v>
      </c>
      <c r="B253" s="661" t="s">
        <v>770</v>
      </c>
      <c r="C253" s="661" t="s">
        <v>1593</v>
      </c>
      <c r="D253" s="661" t="s">
        <v>1600</v>
      </c>
      <c r="E253" s="661" t="s">
        <v>872</v>
      </c>
      <c r="F253" s="664">
        <v>0.1</v>
      </c>
      <c r="G253" s="664">
        <v>94.48</v>
      </c>
      <c r="H253" s="664">
        <v>1</v>
      </c>
      <c r="I253" s="664">
        <v>944.8</v>
      </c>
      <c r="J253" s="664"/>
      <c r="K253" s="664"/>
      <c r="L253" s="664"/>
      <c r="M253" s="664"/>
      <c r="N253" s="664">
        <v>0.1</v>
      </c>
      <c r="O253" s="664">
        <v>90.38</v>
      </c>
      <c r="P253" s="677">
        <v>0.95660457239627428</v>
      </c>
      <c r="Q253" s="665">
        <v>903.8</v>
      </c>
    </row>
    <row r="254" spans="1:17" ht="14.4" customHeight="1" x14ac:dyDescent="0.3">
      <c r="A254" s="660" t="s">
        <v>1796</v>
      </c>
      <c r="B254" s="661" t="s">
        <v>770</v>
      </c>
      <c r="C254" s="661" t="s">
        <v>1603</v>
      </c>
      <c r="D254" s="661" t="s">
        <v>1608</v>
      </c>
      <c r="E254" s="661" t="s">
        <v>1609</v>
      </c>
      <c r="F254" s="664"/>
      <c r="G254" s="664"/>
      <c r="H254" s="664"/>
      <c r="I254" s="664"/>
      <c r="J254" s="664">
        <v>180</v>
      </c>
      <c r="K254" s="664">
        <v>918</v>
      </c>
      <c r="L254" s="664"/>
      <c r="M254" s="664">
        <v>5.0999999999999996</v>
      </c>
      <c r="N254" s="664">
        <v>350</v>
      </c>
      <c r="O254" s="664">
        <v>1862</v>
      </c>
      <c r="P254" s="677"/>
      <c r="Q254" s="665">
        <v>5.32</v>
      </c>
    </row>
    <row r="255" spans="1:17" ht="14.4" customHeight="1" x14ac:dyDescent="0.3">
      <c r="A255" s="660" t="s">
        <v>1796</v>
      </c>
      <c r="B255" s="661" t="s">
        <v>770</v>
      </c>
      <c r="C255" s="661" t="s">
        <v>1603</v>
      </c>
      <c r="D255" s="661" t="s">
        <v>1616</v>
      </c>
      <c r="E255" s="661" t="s">
        <v>1617</v>
      </c>
      <c r="F255" s="664"/>
      <c r="G255" s="664"/>
      <c r="H255" s="664"/>
      <c r="I255" s="664"/>
      <c r="J255" s="664"/>
      <c r="K255" s="664"/>
      <c r="L255" s="664"/>
      <c r="M255" s="664"/>
      <c r="N255" s="664">
        <v>300</v>
      </c>
      <c r="O255" s="664">
        <v>1752</v>
      </c>
      <c r="P255" s="677"/>
      <c r="Q255" s="665">
        <v>5.84</v>
      </c>
    </row>
    <row r="256" spans="1:17" ht="14.4" customHeight="1" x14ac:dyDescent="0.3">
      <c r="A256" s="660" t="s">
        <v>1796</v>
      </c>
      <c r="B256" s="661" t="s">
        <v>770</v>
      </c>
      <c r="C256" s="661" t="s">
        <v>1603</v>
      </c>
      <c r="D256" s="661" t="s">
        <v>1640</v>
      </c>
      <c r="E256" s="661" t="s">
        <v>1641</v>
      </c>
      <c r="F256" s="664">
        <v>2103</v>
      </c>
      <c r="G256" s="664">
        <v>6561.36</v>
      </c>
      <c r="H256" s="664">
        <v>1</v>
      </c>
      <c r="I256" s="664">
        <v>3.1199999999999997</v>
      </c>
      <c r="J256" s="664">
        <v>7605</v>
      </c>
      <c r="K256" s="664">
        <v>24792.3</v>
      </c>
      <c r="L256" s="664">
        <v>3.7785306704707562</v>
      </c>
      <c r="M256" s="664">
        <v>3.26</v>
      </c>
      <c r="N256" s="664">
        <v>2601</v>
      </c>
      <c r="O256" s="664">
        <v>8895.42</v>
      </c>
      <c r="P256" s="677">
        <v>1.3557280807637442</v>
      </c>
      <c r="Q256" s="665">
        <v>3.42</v>
      </c>
    </row>
    <row r="257" spans="1:17" ht="14.4" customHeight="1" x14ac:dyDescent="0.3">
      <c r="A257" s="660" t="s">
        <v>1796</v>
      </c>
      <c r="B257" s="661" t="s">
        <v>770</v>
      </c>
      <c r="C257" s="661" t="s">
        <v>1603</v>
      </c>
      <c r="D257" s="661" t="s">
        <v>1646</v>
      </c>
      <c r="E257" s="661" t="s">
        <v>1647</v>
      </c>
      <c r="F257" s="664">
        <v>831</v>
      </c>
      <c r="G257" s="664">
        <v>27647.37</v>
      </c>
      <c r="H257" s="664">
        <v>1</v>
      </c>
      <c r="I257" s="664">
        <v>33.269999999999996</v>
      </c>
      <c r="J257" s="664">
        <v>1879</v>
      </c>
      <c r="K257" s="664">
        <v>62570.7</v>
      </c>
      <c r="L257" s="664">
        <v>2.2631700592135888</v>
      </c>
      <c r="M257" s="664">
        <v>33.299999999999997</v>
      </c>
      <c r="N257" s="664">
        <v>3922</v>
      </c>
      <c r="O257" s="664">
        <v>131583.09999999998</v>
      </c>
      <c r="P257" s="677">
        <v>4.7593351555681416</v>
      </c>
      <c r="Q257" s="665">
        <v>33.549999999999997</v>
      </c>
    </row>
    <row r="258" spans="1:17" ht="14.4" customHeight="1" x14ac:dyDescent="0.3">
      <c r="A258" s="660" t="s">
        <v>1796</v>
      </c>
      <c r="B258" s="661" t="s">
        <v>770</v>
      </c>
      <c r="C258" s="661" t="s">
        <v>1603</v>
      </c>
      <c r="D258" s="661" t="s">
        <v>1650</v>
      </c>
      <c r="E258" s="661" t="s">
        <v>1651</v>
      </c>
      <c r="F258" s="664">
        <v>365</v>
      </c>
      <c r="G258" s="664">
        <v>57470.3</v>
      </c>
      <c r="H258" s="664">
        <v>1</v>
      </c>
      <c r="I258" s="664">
        <v>157.45287671232879</v>
      </c>
      <c r="J258" s="664">
        <v>164</v>
      </c>
      <c r="K258" s="664">
        <v>26013.68</v>
      </c>
      <c r="L258" s="664">
        <v>0.45264562739362763</v>
      </c>
      <c r="M258" s="664">
        <v>158.62</v>
      </c>
      <c r="N258" s="664"/>
      <c r="O258" s="664"/>
      <c r="P258" s="677"/>
      <c r="Q258" s="665"/>
    </row>
    <row r="259" spans="1:17" ht="14.4" customHeight="1" x14ac:dyDescent="0.3">
      <c r="A259" s="660" t="s">
        <v>1796</v>
      </c>
      <c r="B259" s="661" t="s">
        <v>770</v>
      </c>
      <c r="C259" s="661" t="s">
        <v>1663</v>
      </c>
      <c r="D259" s="661" t="s">
        <v>1664</v>
      </c>
      <c r="E259" s="661" t="s">
        <v>1665</v>
      </c>
      <c r="F259" s="664"/>
      <c r="G259" s="664"/>
      <c r="H259" s="664"/>
      <c r="I259" s="664"/>
      <c r="J259" s="664">
        <v>3</v>
      </c>
      <c r="K259" s="664">
        <v>2652.96</v>
      </c>
      <c r="L259" s="664"/>
      <c r="M259" s="664">
        <v>884.32</v>
      </c>
      <c r="N259" s="664">
        <v>9</v>
      </c>
      <c r="O259" s="664">
        <v>7958.8799999999992</v>
      </c>
      <c r="P259" s="677"/>
      <c r="Q259" s="665">
        <v>884.31999999999994</v>
      </c>
    </row>
    <row r="260" spans="1:17" ht="14.4" customHeight="1" x14ac:dyDescent="0.3">
      <c r="A260" s="660" t="s">
        <v>1796</v>
      </c>
      <c r="B260" s="661" t="s">
        <v>770</v>
      </c>
      <c r="C260" s="661" t="s">
        <v>1666</v>
      </c>
      <c r="D260" s="661" t="s">
        <v>1671</v>
      </c>
      <c r="E260" s="661" t="s">
        <v>1672</v>
      </c>
      <c r="F260" s="664">
        <v>1</v>
      </c>
      <c r="G260" s="664">
        <v>163</v>
      </c>
      <c r="H260" s="664">
        <v>1</v>
      </c>
      <c r="I260" s="664">
        <v>163</v>
      </c>
      <c r="J260" s="664"/>
      <c r="K260" s="664"/>
      <c r="L260" s="664"/>
      <c r="M260" s="664"/>
      <c r="N260" s="664"/>
      <c r="O260" s="664"/>
      <c r="P260" s="677"/>
      <c r="Q260" s="665"/>
    </row>
    <row r="261" spans="1:17" ht="14.4" customHeight="1" x14ac:dyDescent="0.3">
      <c r="A261" s="660" t="s">
        <v>1796</v>
      </c>
      <c r="B261" s="661" t="s">
        <v>770</v>
      </c>
      <c r="C261" s="661" t="s">
        <v>1666</v>
      </c>
      <c r="D261" s="661" t="s">
        <v>1706</v>
      </c>
      <c r="E261" s="661" t="s">
        <v>1707</v>
      </c>
      <c r="F261" s="664">
        <v>7</v>
      </c>
      <c r="G261" s="664">
        <v>12278</v>
      </c>
      <c r="H261" s="664">
        <v>1</v>
      </c>
      <c r="I261" s="664">
        <v>1754</v>
      </c>
      <c r="J261" s="664">
        <v>21</v>
      </c>
      <c r="K261" s="664">
        <v>36918</v>
      </c>
      <c r="L261" s="664">
        <v>3.006841505131129</v>
      </c>
      <c r="M261" s="664">
        <v>1758</v>
      </c>
      <c r="N261" s="664">
        <v>9</v>
      </c>
      <c r="O261" s="664">
        <v>15858</v>
      </c>
      <c r="P261" s="677">
        <v>1.291578432969539</v>
      </c>
      <c r="Q261" s="665">
        <v>1762</v>
      </c>
    </row>
    <row r="262" spans="1:17" ht="14.4" customHeight="1" x14ac:dyDescent="0.3">
      <c r="A262" s="660" t="s">
        <v>1796</v>
      </c>
      <c r="B262" s="661" t="s">
        <v>770</v>
      </c>
      <c r="C262" s="661" t="s">
        <v>1666</v>
      </c>
      <c r="D262" s="661" t="s">
        <v>1708</v>
      </c>
      <c r="E262" s="661" t="s">
        <v>1709</v>
      </c>
      <c r="F262" s="664">
        <v>2</v>
      </c>
      <c r="G262" s="664">
        <v>820</v>
      </c>
      <c r="H262" s="664">
        <v>1</v>
      </c>
      <c r="I262" s="664">
        <v>410</v>
      </c>
      <c r="J262" s="664">
        <v>1</v>
      </c>
      <c r="K262" s="664">
        <v>412</v>
      </c>
      <c r="L262" s="664">
        <v>0.5024390243902439</v>
      </c>
      <c r="M262" s="664">
        <v>412</v>
      </c>
      <c r="N262" s="664">
        <v>1</v>
      </c>
      <c r="O262" s="664">
        <v>413</v>
      </c>
      <c r="P262" s="677">
        <v>0.50365853658536586</v>
      </c>
      <c r="Q262" s="665">
        <v>413</v>
      </c>
    </row>
    <row r="263" spans="1:17" ht="14.4" customHeight="1" x14ac:dyDescent="0.3">
      <c r="A263" s="660" t="s">
        <v>1796</v>
      </c>
      <c r="B263" s="661" t="s">
        <v>770</v>
      </c>
      <c r="C263" s="661" t="s">
        <v>1666</v>
      </c>
      <c r="D263" s="661" t="s">
        <v>1714</v>
      </c>
      <c r="E263" s="661" t="s">
        <v>1715</v>
      </c>
      <c r="F263" s="664">
        <v>2</v>
      </c>
      <c r="G263" s="664">
        <v>28656</v>
      </c>
      <c r="H263" s="664">
        <v>1</v>
      </c>
      <c r="I263" s="664">
        <v>14328</v>
      </c>
      <c r="J263" s="664">
        <v>4</v>
      </c>
      <c r="K263" s="664">
        <v>57328</v>
      </c>
      <c r="L263" s="664">
        <v>2.0005583472920154</v>
      </c>
      <c r="M263" s="664">
        <v>14332</v>
      </c>
      <c r="N263" s="664">
        <v>9</v>
      </c>
      <c r="O263" s="664">
        <v>129060</v>
      </c>
      <c r="P263" s="677">
        <v>4.5037688442211055</v>
      </c>
      <c r="Q263" s="665">
        <v>14340</v>
      </c>
    </row>
    <row r="264" spans="1:17" ht="14.4" customHeight="1" x14ac:dyDescent="0.3">
      <c r="A264" s="660" t="s">
        <v>1796</v>
      </c>
      <c r="B264" s="661" t="s">
        <v>770</v>
      </c>
      <c r="C264" s="661" t="s">
        <v>1666</v>
      </c>
      <c r="D264" s="661" t="s">
        <v>1732</v>
      </c>
      <c r="E264" s="661" t="s">
        <v>1733</v>
      </c>
      <c r="F264" s="664">
        <v>3</v>
      </c>
      <c r="G264" s="664">
        <v>3858</v>
      </c>
      <c r="H264" s="664">
        <v>1</v>
      </c>
      <c r="I264" s="664">
        <v>1286</v>
      </c>
      <c r="J264" s="664">
        <v>11</v>
      </c>
      <c r="K264" s="664">
        <v>14188</v>
      </c>
      <c r="L264" s="664">
        <v>3.6775531363400726</v>
      </c>
      <c r="M264" s="664">
        <v>1289.8181818181818</v>
      </c>
      <c r="N264" s="664">
        <v>4</v>
      </c>
      <c r="O264" s="664">
        <v>5176</v>
      </c>
      <c r="P264" s="677">
        <v>1.341627786417833</v>
      </c>
      <c r="Q264" s="665">
        <v>1294</v>
      </c>
    </row>
    <row r="265" spans="1:17" ht="14.4" customHeight="1" x14ac:dyDescent="0.3">
      <c r="A265" s="660" t="s">
        <v>1796</v>
      </c>
      <c r="B265" s="661" t="s">
        <v>770</v>
      </c>
      <c r="C265" s="661" t="s">
        <v>1666</v>
      </c>
      <c r="D265" s="661" t="s">
        <v>1734</v>
      </c>
      <c r="E265" s="661" t="s">
        <v>1735</v>
      </c>
      <c r="F265" s="664"/>
      <c r="G265" s="664"/>
      <c r="H265" s="664"/>
      <c r="I265" s="664"/>
      <c r="J265" s="664">
        <v>1</v>
      </c>
      <c r="K265" s="664">
        <v>489</v>
      </c>
      <c r="L265" s="664"/>
      <c r="M265" s="664">
        <v>489</v>
      </c>
      <c r="N265" s="664">
        <v>2</v>
      </c>
      <c r="O265" s="664">
        <v>980</v>
      </c>
      <c r="P265" s="677"/>
      <c r="Q265" s="665">
        <v>490</v>
      </c>
    </row>
    <row r="266" spans="1:17" ht="14.4" customHeight="1" x14ac:dyDescent="0.3">
      <c r="A266" s="660" t="s">
        <v>1797</v>
      </c>
      <c r="B266" s="661" t="s">
        <v>770</v>
      </c>
      <c r="C266" s="661" t="s">
        <v>1603</v>
      </c>
      <c r="D266" s="661" t="s">
        <v>1606</v>
      </c>
      <c r="E266" s="661" t="s">
        <v>1607</v>
      </c>
      <c r="F266" s="664"/>
      <c r="G266" s="664"/>
      <c r="H266" s="664"/>
      <c r="I266" s="664"/>
      <c r="J266" s="664"/>
      <c r="K266" s="664"/>
      <c r="L266" s="664"/>
      <c r="M266" s="664"/>
      <c r="N266" s="664">
        <v>200</v>
      </c>
      <c r="O266" s="664">
        <v>422</v>
      </c>
      <c r="P266" s="677"/>
      <c r="Q266" s="665">
        <v>2.11</v>
      </c>
    </row>
    <row r="267" spans="1:17" ht="14.4" customHeight="1" x14ac:dyDescent="0.3">
      <c r="A267" s="660" t="s">
        <v>1797</v>
      </c>
      <c r="B267" s="661" t="s">
        <v>770</v>
      </c>
      <c r="C267" s="661" t="s">
        <v>1603</v>
      </c>
      <c r="D267" s="661" t="s">
        <v>1608</v>
      </c>
      <c r="E267" s="661" t="s">
        <v>1609</v>
      </c>
      <c r="F267" s="664">
        <v>300</v>
      </c>
      <c r="G267" s="664">
        <v>1398</v>
      </c>
      <c r="H267" s="664">
        <v>1</v>
      </c>
      <c r="I267" s="664">
        <v>4.66</v>
      </c>
      <c r="J267" s="664"/>
      <c r="K267" s="664"/>
      <c r="L267" s="664"/>
      <c r="M267" s="664"/>
      <c r="N267" s="664"/>
      <c r="O267" s="664"/>
      <c r="P267" s="677"/>
      <c r="Q267" s="665"/>
    </row>
    <row r="268" spans="1:17" ht="14.4" customHeight="1" x14ac:dyDescent="0.3">
      <c r="A268" s="660" t="s">
        <v>1797</v>
      </c>
      <c r="B268" s="661" t="s">
        <v>770</v>
      </c>
      <c r="C268" s="661" t="s">
        <v>1603</v>
      </c>
      <c r="D268" s="661" t="s">
        <v>1636</v>
      </c>
      <c r="E268" s="661" t="s">
        <v>1637</v>
      </c>
      <c r="F268" s="664">
        <v>2</v>
      </c>
      <c r="G268" s="664">
        <v>4523.68</v>
      </c>
      <c r="H268" s="664">
        <v>1</v>
      </c>
      <c r="I268" s="664">
        <v>2261.84</v>
      </c>
      <c r="J268" s="664"/>
      <c r="K268" s="664"/>
      <c r="L268" s="664"/>
      <c r="M268" s="664"/>
      <c r="N268" s="664"/>
      <c r="O268" s="664"/>
      <c r="P268" s="677"/>
      <c r="Q268" s="665"/>
    </row>
    <row r="269" spans="1:17" ht="14.4" customHeight="1" x14ac:dyDescent="0.3">
      <c r="A269" s="660" t="s">
        <v>1797</v>
      </c>
      <c r="B269" s="661" t="s">
        <v>770</v>
      </c>
      <c r="C269" s="661" t="s">
        <v>1666</v>
      </c>
      <c r="D269" s="661" t="s">
        <v>1667</v>
      </c>
      <c r="E269" s="661" t="s">
        <v>1668</v>
      </c>
      <c r="F269" s="664"/>
      <c r="G269" s="664"/>
      <c r="H269" s="664"/>
      <c r="I269" s="664"/>
      <c r="J269" s="664">
        <v>1</v>
      </c>
      <c r="K269" s="664">
        <v>35</v>
      </c>
      <c r="L269" s="664"/>
      <c r="M269" s="664">
        <v>35</v>
      </c>
      <c r="N269" s="664"/>
      <c r="O269" s="664"/>
      <c r="P269" s="677"/>
      <c r="Q269" s="665"/>
    </row>
    <row r="270" spans="1:17" ht="14.4" customHeight="1" x14ac:dyDescent="0.3">
      <c r="A270" s="660" t="s">
        <v>1797</v>
      </c>
      <c r="B270" s="661" t="s">
        <v>770</v>
      </c>
      <c r="C270" s="661" t="s">
        <v>1666</v>
      </c>
      <c r="D270" s="661" t="s">
        <v>1671</v>
      </c>
      <c r="E270" s="661" t="s">
        <v>1672</v>
      </c>
      <c r="F270" s="664"/>
      <c r="G270" s="664"/>
      <c r="H270" s="664"/>
      <c r="I270" s="664"/>
      <c r="J270" s="664"/>
      <c r="K270" s="664"/>
      <c r="L270" s="664"/>
      <c r="M270" s="664"/>
      <c r="N270" s="664">
        <v>1</v>
      </c>
      <c r="O270" s="664">
        <v>165</v>
      </c>
      <c r="P270" s="677"/>
      <c r="Q270" s="665">
        <v>165</v>
      </c>
    </row>
    <row r="271" spans="1:17" ht="14.4" customHeight="1" x14ac:dyDescent="0.3">
      <c r="A271" s="660" t="s">
        <v>1797</v>
      </c>
      <c r="B271" s="661" t="s">
        <v>770</v>
      </c>
      <c r="C271" s="661" t="s">
        <v>1666</v>
      </c>
      <c r="D271" s="661" t="s">
        <v>1700</v>
      </c>
      <c r="E271" s="661" t="s">
        <v>1701</v>
      </c>
      <c r="F271" s="664">
        <v>2</v>
      </c>
      <c r="G271" s="664">
        <v>1308</v>
      </c>
      <c r="H271" s="664">
        <v>1</v>
      </c>
      <c r="I271" s="664">
        <v>654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1797</v>
      </c>
      <c r="B272" s="661" t="s">
        <v>770</v>
      </c>
      <c r="C272" s="661" t="s">
        <v>1666</v>
      </c>
      <c r="D272" s="661" t="s">
        <v>1730</v>
      </c>
      <c r="E272" s="661" t="s">
        <v>1731</v>
      </c>
      <c r="F272" s="664"/>
      <c r="G272" s="664"/>
      <c r="H272" s="664"/>
      <c r="I272" s="664"/>
      <c r="J272" s="664"/>
      <c r="K272" s="664"/>
      <c r="L272" s="664"/>
      <c r="M272" s="664"/>
      <c r="N272" s="664">
        <v>1</v>
      </c>
      <c r="O272" s="664">
        <v>421</v>
      </c>
      <c r="P272" s="677"/>
      <c r="Q272" s="665">
        <v>421</v>
      </c>
    </row>
    <row r="273" spans="1:17" ht="14.4" customHeight="1" x14ac:dyDescent="0.3">
      <c r="A273" s="660" t="s">
        <v>1797</v>
      </c>
      <c r="B273" s="661" t="s">
        <v>770</v>
      </c>
      <c r="C273" s="661" t="s">
        <v>1666</v>
      </c>
      <c r="D273" s="661" t="s">
        <v>1734</v>
      </c>
      <c r="E273" s="661" t="s">
        <v>1735</v>
      </c>
      <c r="F273" s="664">
        <v>2</v>
      </c>
      <c r="G273" s="664">
        <v>974</v>
      </c>
      <c r="H273" s="664">
        <v>1</v>
      </c>
      <c r="I273" s="664">
        <v>487</v>
      </c>
      <c r="J273" s="664"/>
      <c r="K273" s="664"/>
      <c r="L273" s="664"/>
      <c r="M273" s="664"/>
      <c r="N273" s="664"/>
      <c r="O273" s="664"/>
      <c r="P273" s="677"/>
      <c r="Q273" s="665"/>
    </row>
    <row r="274" spans="1:17" ht="14.4" customHeight="1" x14ac:dyDescent="0.3">
      <c r="A274" s="660" t="s">
        <v>1798</v>
      </c>
      <c r="B274" s="661" t="s">
        <v>770</v>
      </c>
      <c r="C274" s="661" t="s">
        <v>1593</v>
      </c>
      <c r="D274" s="661" t="s">
        <v>1599</v>
      </c>
      <c r="E274" s="661" t="s">
        <v>883</v>
      </c>
      <c r="F274" s="664"/>
      <c r="G274" s="664"/>
      <c r="H274" s="664"/>
      <c r="I274" s="664"/>
      <c r="J274" s="664">
        <v>0.45</v>
      </c>
      <c r="K274" s="664">
        <v>982.94</v>
      </c>
      <c r="L274" s="664"/>
      <c r="M274" s="664">
        <v>2184.3111111111111</v>
      </c>
      <c r="N274" s="664"/>
      <c r="O274" s="664"/>
      <c r="P274" s="677"/>
      <c r="Q274" s="665"/>
    </row>
    <row r="275" spans="1:17" ht="14.4" customHeight="1" x14ac:dyDescent="0.3">
      <c r="A275" s="660" t="s">
        <v>1798</v>
      </c>
      <c r="B275" s="661" t="s">
        <v>770</v>
      </c>
      <c r="C275" s="661" t="s">
        <v>1603</v>
      </c>
      <c r="D275" s="661" t="s">
        <v>1608</v>
      </c>
      <c r="E275" s="661" t="s">
        <v>1609</v>
      </c>
      <c r="F275" s="664"/>
      <c r="G275" s="664"/>
      <c r="H275" s="664"/>
      <c r="I275" s="664"/>
      <c r="J275" s="664">
        <v>150</v>
      </c>
      <c r="K275" s="664">
        <v>765</v>
      </c>
      <c r="L275" s="664"/>
      <c r="M275" s="664">
        <v>5.0999999999999996</v>
      </c>
      <c r="N275" s="664"/>
      <c r="O275" s="664"/>
      <c r="P275" s="677"/>
      <c r="Q275" s="665"/>
    </row>
    <row r="276" spans="1:17" ht="14.4" customHeight="1" x14ac:dyDescent="0.3">
      <c r="A276" s="660" t="s">
        <v>1798</v>
      </c>
      <c r="B276" s="661" t="s">
        <v>770</v>
      </c>
      <c r="C276" s="661" t="s">
        <v>1603</v>
      </c>
      <c r="D276" s="661" t="s">
        <v>1616</v>
      </c>
      <c r="E276" s="661" t="s">
        <v>1617</v>
      </c>
      <c r="F276" s="664"/>
      <c r="G276" s="664"/>
      <c r="H276" s="664"/>
      <c r="I276" s="664"/>
      <c r="J276" s="664"/>
      <c r="K276" s="664"/>
      <c r="L276" s="664"/>
      <c r="M276" s="664"/>
      <c r="N276" s="664">
        <v>280</v>
      </c>
      <c r="O276" s="664">
        <v>1635.2</v>
      </c>
      <c r="P276" s="677"/>
      <c r="Q276" s="665">
        <v>5.84</v>
      </c>
    </row>
    <row r="277" spans="1:17" ht="14.4" customHeight="1" x14ac:dyDescent="0.3">
      <c r="A277" s="660" t="s">
        <v>1798</v>
      </c>
      <c r="B277" s="661" t="s">
        <v>770</v>
      </c>
      <c r="C277" s="661" t="s">
        <v>1603</v>
      </c>
      <c r="D277" s="661" t="s">
        <v>1646</v>
      </c>
      <c r="E277" s="661" t="s">
        <v>1647</v>
      </c>
      <c r="F277" s="664"/>
      <c r="G277" s="664"/>
      <c r="H277" s="664"/>
      <c r="I277" s="664"/>
      <c r="J277" s="664">
        <v>487</v>
      </c>
      <c r="K277" s="664">
        <v>16217.1</v>
      </c>
      <c r="L277" s="664"/>
      <c r="M277" s="664">
        <v>33.300000000000004</v>
      </c>
      <c r="N277" s="664"/>
      <c r="O277" s="664"/>
      <c r="P277" s="677"/>
      <c r="Q277" s="665"/>
    </row>
    <row r="278" spans="1:17" ht="14.4" customHeight="1" x14ac:dyDescent="0.3">
      <c r="A278" s="660" t="s">
        <v>1798</v>
      </c>
      <c r="B278" s="661" t="s">
        <v>770</v>
      </c>
      <c r="C278" s="661" t="s">
        <v>1603</v>
      </c>
      <c r="D278" s="661" t="s">
        <v>1652</v>
      </c>
      <c r="E278" s="661" t="s">
        <v>1653</v>
      </c>
      <c r="F278" s="664"/>
      <c r="G278" s="664"/>
      <c r="H278" s="664"/>
      <c r="I278" s="664"/>
      <c r="J278" s="664">
        <v>100</v>
      </c>
      <c r="K278" s="664">
        <v>1934</v>
      </c>
      <c r="L278" s="664"/>
      <c r="M278" s="664">
        <v>19.34</v>
      </c>
      <c r="N278" s="664"/>
      <c r="O278" s="664"/>
      <c r="P278" s="677"/>
      <c r="Q278" s="665"/>
    </row>
    <row r="279" spans="1:17" ht="14.4" customHeight="1" x14ac:dyDescent="0.3">
      <c r="A279" s="660" t="s">
        <v>1798</v>
      </c>
      <c r="B279" s="661" t="s">
        <v>770</v>
      </c>
      <c r="C279" s="661" t="s">
        <v>1663</v>
      </c>
      <c r="D279" s="661" t="s">
        <v>1664</v>
      </c>
      <c r="E279" s="661" t="s">
        <v>1665</v>
      </c>
      <c r="F279" s="664"/>
      <c r="G279" s="664"/>
      <c r="H279" s="664"/>
      <c r="I279" s="664"/>
      <c r="J279" s="664">
        <v>1</v>
      </c>
      <c r="K279" s="664">
        <v>884.32</v>
      </c>
      <c r="L279" s="664"/>
      <c r="M279" s="664">
        <v>884.32</v>
      </c>
      <c r="N279" s="664"/>
      <c r="O279" s="664"/>
      <c r="P279" s="677"/>
      <c r="Q279" s="665"/>
    </row>
    <row r="280" spans="1:17" ht="14.4" customHeight="1" x14ac:dyDescent="0.3">
      <c r="A280" s="660" t="s">
        <v>1798</v>
      </c>
      <c r="B280" s="661" t="s">
        <v>770</v>
      </c>
      <c r="C280" s="661" t="s">
        <v>1666</v>
      </c>
      <c r="D280" s="661" t="s">
        <v>1702</v>
      </c>
      <c r="E280" s="661" t="s">
        <v>1703</v>
      </c>
      <c r="F280" s="664"/>
      <c r="G280" s="664"/>
      <c r="H280" s="664"/>
      <c r="I280" s="664"/>
      <c r="J280" s="664">
        <v>1</v>
      </c>
      <c r="K280" s="664">
        <v>685</v>
      </c>
      <c r="L280" s="664"/>
      <c r="M280" s="664">
        <v>685</v>
      </c>
      <c r="N280" s="664"/>
      <c r="O280" s="664"/>
      <c r="P280" s="677"/>
      <c r="Q280" s="665"/>
    </row>
    <row r="281" spans="1:17" ht="14.4" customHeight="1" x14ac:dyDescent="0.3">
      <c r="A281" s="660" t="s">
        <v>1798</v>
      </c>
      <c r="B281" s="661" t="s">
        <v>770</v>
      </c>
      <c r="C281" s="661" t="s">
        <v>1666</v>
      </c>
      <c r="D281" s="661" t="s">
        <v>1706</v>
      </c>
      <c r="E281" s="661" t="s">
        <v>1707</v>
      </c>
      <c r="F281" s="664"/>
      <c r="G281" s="664"/>
      <c r="H281" s="664"/>
      <c r="I281" s="664"/>
      <c r="J281" s="664">
        <v>1</v>
      </c>
      <c r="K281" s="664">
        <v>1760</v>
      </c>
      <c r="L281" s="664"/>
      <c r="M281" s="664">
        <v>1760</v>
      </c>
      <c r="N281" s="664">
        <v>2</v>
      </c>
      <c r="O281" s="664">
        <v>3524</v>
      </c>
      <c r="P281" s="677"/>
      <c r="Q281" s="665">
        <v>1762</v>
      </c>
    </row>
    <row r="282" spans="1:17" ht="14.4" customHeight="1" x14ac:dyDescent="0.3">
      <c r="A282" s="660" t="s">
        <v>1798</v>
      </c>
      <c r="B282" s="661" t="s">
        <v>770</v>
      </c>
      <c r="C282" s="661" t="s">
        <v>1666</v>
      </c>
      <c r="D282" s="661" t="s">
        <v>1708</v>
      </c>
      <c r="E282" s="661" t="s">
        <v>1709</v>
      </c>
      <c r="F282" s="664"/>
      <c r="G282" s="664"/>
      <c r="H282" s="664"/>
      <c r="I282" s="664"/>
      <c r="J282" s="664"/>
      <c r="K282" s="664"/>
      <c r="L282" s="664"/>
      <c r="M282" s="664"/>
      <c r="N282" s="664">
        <v>1</v>
      </c>
      <c r="O282" s="664">
        <v>413</v>
      </c>
      <c r="P282" s="677"/>
      <c r="Q282" s="665">
        <v>413</v>
      </c>
    </row>
    <row r="283" spans="1:17" ht="14.4" customHeight="1" x14ac:dyDescent="0.3">
      <c r="A283" s="660" t="s">
        <v>1798</v>
      </c>
      <c r="B283" s="661" t="s">
        <v>770</v>
      </c>
      <c r="C283" s="661" t="s">
        <v>1666</v>
      </c>
      <c r="D283" s="661" t="s">
        <v>1714</v>
      </c>
      <c r="E283" s="661" t="s">
        <v>1715</v>
      </c>
      <c r="F283" s="664"/>
      <c r="G283" s="664"/>
      <c r="H283" s="664"/>
      <c r="I283" s="664"/>
      <c r="J283" s="664">
        <v>1</v>
      </c>
      <c r="K283" s="664">
        <v>14336</v>
      </c>
      <c r="L283" s="664"/>
      <c r="M283" s="664">
        <v>14336</v>
      </c>
      <c r="N283" s="664"/>
      <c r="O283" s="664"/>
      <c r="P283" s="677"/>
      <c r="Q283" s="665"/>
    </row>
    <row r="284" spans="1:17" ht="14.4" customHeight="1" x14ac:dyDescent="0.3">
      <c r="A284" s="660" t="s">
        <v>1798</v>
      </c>
      <c r="B284" s="661" t="s">
        <v>770</v>
      </c>
      <c r="C284" s="661" t="s">
        <v>1666</v>
      </c>
      <c r="D284" s="661" t="s">
        <v>1726</v>
      </c>
      <c r="E284" s="661" t="s">
        <v>1727</v>
      </c>
      <c r="F284" s="664"/>
      <c r="G284" s="664"/>
      <c r="H284" s="664"/>
      <c r="I284" s="664"/>
      <c r="J284" s="664"/>
      <c r="K284" s="664"/>
      <c r="L284" s="664"/>
      <c r="M284" s="664"/>
      <c r="N284" s="664">
        <v>1</v>
      </c>
      <c r="O284" s="664">
        <v>586</v>
      </c>
      <c r="P284" s="677"/>
      <c r="Q284" s="665">
        <v>586</v>
      </c>
    </row>
    <row r="285" spans="1:17" ht="14.4" customHeight="1" x14ac:dyDescent="0.3">
      <c r="A285" s="660" t="s">
        <v>1798</v>
      </c>
      <c r="B285" s="661" t="s">
        <v>770</v>
      </c>
      <c r="C285" s="661" t="s">
        <v>1666</v>
      </c>
      <c r="D285" s="661" t="s">
        <v>1734</v>
      </c>
      <c r="E285" s="661" t="s">
        <v>1735</v>
      </c>
      <c r="F285" s="664"/>
      <c r="G285" s="664"/>
      <c r="H285" s="664"/>
      <c r="I285" s="664"/>
      <c r="J285" s="664">
        <v>1</v>
      </c>
      <c r="K285" s="664">
        <v>489</v>
      </c>
      <c r="L285" s="664"/>
      <c r="M285" s="664">
        <v>489</v>
      </c>
      <c r="N285" s="664"/>
      <c r="O285" s="664"/>
      <c r="P285" s="677"/>
      <c r="Q285" s="665"/>
    </row>
    <row r="286" spans="1:17" ht="14.4" customHeight="1" x14ac:dyDescent="0.3">
      <c r="A286" s="660" t="s">
        <v>1799</v>
      </c>
      <c r="B286" s="661" t="s">
        <v>770</v>
      </c>
      <c r="C286" s="661" t="s">
        <v>1593</v>
      </c>
      <c r="D286" s="661" t="s">
        <v>1594</v>
      </c>
      <c r="E286" s="661" t="s">
        <v>868</v>
      </c>
      <c r="F286" s="664"/>
      <c r="G286" s="664"/>
      <c r="H286" s="664"/>
      <c r="I286" s="664"/>
      <c r="J286" s="664">
        <v>2.6999999999999997</v>
      </c>
      <c r="K286" s="664">
        <v>5340.68</v>
      </c>
      <c r="L286" s="664"/>
      <c r="M286" s="664">
        <v>1978.0296296296299</v>
      </c>
      <c r="N286" s="664">
        <v>0.55000000000000004</v>
      </c>
      <c r="O286" s="664">
        <v>1046.47</v>
      </c>
      <c r="P286" s="677"/>
      <c r="Q286" s="665">
        <v>1902.6727272727271</v>
      </c>
    </row>
    <row r="287" spans="1:17" ht="14.4" customHeight="1" x14ac:dyDescent="0.3">
      <c r="A287" s="660" t="s">
        <v>1799</v>
      </c>
      <c r="B287" s="661" t="s">
        <v>770</v>
      </c>
      <c r="C287" s="661" t="s">
        <v>1593</v>
      </c>
      <c r="D287" s="661" t="s">
        <v>1598</v>
      </c>
      <c r="E287" s="661"/>
      <c r="F287" s="664">
        <v>0.2</v>
      </c>
      <c r="G287" s="664">
        <v>216.53</v>
      </c>
      <c r="H287" s="664">
        <v>1</v>
      </c>
      <c r="I287" s="664">
        <v>1082.6499999999999</v>
      </c>
      <c r="J287" s="664">
        <v>0.2</v>
      </c>
      <c r="K287" s="664">
        <v>218.43</v>
      </c>
      <c r="L287" s="664">
        <v>1.0087747656213919</v>
      </c>
      <c r="M287" s="664">
        <v>1092.1499999999999</v>
      </c>
      <c r="N287" s="664"/>
      <c r="O287" s="664"/>
      <c r="P287" s="677"/>
      <c r="Q287" s="665"/>
    </row>
    <row r="288" spans="1:17" ht="14.4" customHeight="1" x14ac:dyDescent="0.3">
      <c r="A288" s="660" t="s">
        <v>1799</v>
      </c>
      <c r="B288" s="661" t="s">
        <v>770</v>
      </c>
      <c r="C288" s="661" t="s">
        <v>1593</v>
      </c>
      <c r="D288" s="661" t="s">
        <v>1599</v>
      </c>
      <c r="E288" s="661" t="s">
        <v>883</v>
      </c>
      <c r="F288" s="664">
        <v>11.600000000000001</v>
      </c>
      <c r="G288" s="664">
        <v>25290.570000000003</v>
      </c>
      <c r="H288" s="664">
        <v>1</v>
      </c>
      <c r="I288" s="664">
        <v>2180.221551724138</v>
      </c>
      <c r="J288" s="664">
        <v>5</v>
      </c>
      <c r="K288" s="664">
        <v>10921.560000000001</v>
      </c>
      <c r="L288" s="664">
        <v>0.43184317316691556</v>
      </c>
      <c r="M288" s="664">
        <v>2184.3120000000004</v>
      </c>
      <c r="N288" s="664">
        <v>3.0999999999999996</v>
      </c>
      <c r="O288" s="664">
        <v>5489.48</v>
      </c>
      <c r="P288" s="677">
        <v>0.21705639690999448</v>
      </c>
      <c r="Q288" s="665">
        <v>1770.8</v>
      </c>
    </row>
    <row r="289" spans="1:17" ht="14.4" customHeight="1" x14ac:dyDescent="0.3">
      <c r="A289" s="660" t="s">
        <v>1799</v>
      </c>
      <c r="B289" s="661" t="s">
        <v>770</v>
      </c>
      <c r="C289" s="661" t="s">
        <v>1593</v>
      </c>
      <c r="D289" s="661" t="s">
        <v>1600</v>
      </c>
      <c r="E289" s="661" t="s">
        <v>872</v>
      </c>
      <c r="F289" s="664">
        <v>0.25</v>
      </c>
      <c r="G289" s="664">
        <v>236.20000000000002</v>
      </c>
      <c r="H289" s="664">
        <v>1</v>
      </c>
      <c r="I289" s="664">
        <v>944.80000000000007</v>
      </c>
      <c r="J289" s="664">
        <v>0.15000000000000002</v>
      </c>
      <c r="K289" s="664">
        <v>141.72</v>
      </c>
      <c r="L289" s="664">
        <v>0.6</v>
      </c>
      <c r="M289" s="664">
        <v>944.79999999999984</v>
      </c>
      <c r="N289" s="664">
        <v>0.2</v>
      </c>
      <c r="O289" s="664">
        <v>180.76</v>
      </c>
      <c r="P289" s="677">
        <v>0.76528365791701936</v>
      </c>
      <c r="Q289" s="665">
        <v>903.8</v>
      </c>
    </row>
    <row r="290" spans="1:17" ht="14.4" customHeight="1" x14ac:dyDescent="0.3">
      <c r="A290" s="660" t="s">
        <v>1799</v>
      </c>
      <c r="B290" s="661" t="s">
        <v>770</v>
      </c>
      <c r="C290" s="661" t="s">
        <v>1603</v>
      </c>
      <c r="D290" s="661" t="s">
        <v>1608</v>
      </c>
      <c r="E290" s="661" t="s">
        <v>1609</v>
      </c>
      <c r="F290" s="664">
        <v>750</v>
      </c>
      <c r="G290" s="664">
        <v>3603</v>
      </c>
      <c r="H290" s="664">
        <v>1</v>
      </c>
      <c r="I290" s="664">
        <v>4.8040000000000003</v>
      </c>
      <c r="J290" s="664">
        <v>1565</v>
      </c>
      <c r="K290" s="664">
        <v>7981.5</v>
      </c>
      <c r="L290" s="664">
        <v>2.2152373022481266</v>
      </c>
      <c r="M290" s="664">
        <v>5.0999999999999996</v>
      </c>
      <c r="N290" s="664">
        <v>690</v>
      </c>
      <c r="O290" s="664">
        <v>3670.7999999999997</v>
      </c>
      <c r="P290" s="677">
        <v>1.0188176519567027</v>
      </c>
      <c r="Q290" s="665">
        <v>5.3199999999999994</v>
      </c>
    </row>
    <row r="291" spans="1:17" ht="14.4" customHeight="1" x14ac:dyDescent="0.3">
      <c r="A291" s="660" t="s">
        <v>1799</v>
      </c>
      <c r="B291" s="661" t="s">
        <v>770</v>
      </c>
      <c r="C291" s="661" t="s">
        <v>1603</v>
      </c>
      <c r="D291" s="661" t="s">
        <v>1620</v>
      </c>
      <c r="E291" s="661" t="s">
        <v>1621</v>
      </c>
      <c r="F291" s="664">
        <v>2080</v>
      </c>
      <c r="G291" s="664">
        <v>16416.8</v>
      </c>
      <c r="H291" s="664">
        <v>1</v>
      </c>
      <c r="I291" s="664">
        <v>7.8926923076923075</v>
      </c>
      <c r="J291" s="664">
        <v>2415</v>
      </c>
      <c r="K291" s="664">
        <v>19054.349999999995</v>
      </c>
      <c r="L291" s="664">
        <v>1.1606616392963303</v>
      </c>
      <c r="M291" s="664">
        <v>7.8899999999999979</v>
      </c>
      <c r="N291" s="664">
        <v>2130</v>
      </c>
      <c r="O291" s="664">
        <v>17146.5</v>
      </c>
      <c r="P291" s="677">
        <v>1.0444483699624776</v>
      </c>
      <c r="Q291" s="665">
        <v>8.0500000000000007</v>
      </c>
    </row>
    <row r="292" spans="1:17" ht="14.4" customHeight="1" x14ac:dyDescent="0.3">
      <c r="A292" s="660" t="s">
        <v>1799</v>
      </c>
      <c r="B292" s="661" t="s">
        <v>770</v>
      </c>
      <c r="C292" s="661" t="s">
        <v>1603</v>
      </c>
      <c r="D292" s="661" t="s">
        <v>1622</v>
      </c>
      <c r="E292" s="661" t="s">
        <v>1623</v>
      </c>
      <c r="F292" s="664">
        <v>400</v>
      </c>
      <c r="G292" s="664">
        <v>3704</v>
      </c>
      <c r="H292" s="664">
        <v>1</v>
      </c>
      <c r="I292" s="664">
        <v>9.26</v>
      </c>
      <c r="J292" s="664"/>
      <c r="K292" s="664"/>
      <c r="L292" s="664"/>
      <c r="M292" s="664"/>
      <c r="N292" s="664">
        <v>140</v>
      </c>
      <c r="O292" s="664">
        <v>1325.8</v>
      </c>
      <c r="P292" s="677">
        <v>0.35793736501079915</v>
      </c>
      <c r="Q292" s="665">
        <v>9.4699999999999989</v>
      </c>
    </row>
    <row r="293" spans="1:17" ht="14.4" customHeight="1" x14ac:dyDescent="0.3">
      <c r="A293" s="660" t="s">
        <v>1799</v>
      </c>
      <c r="B293" s="661" t="s">
        <v>770</v>
      </c>
      <c r="C293" s="661" t="s">
        <v>1603</v>
      </c>
      <c r="D293" s="661" t="s">
        <v>1636</v>
      </c>
      <c r="E293" s="661" t="s">
        <v>1637</v>
      </c>
      <c r="F293" s="664">
        <v>5</v>
      </c>
      <c r="G293" s="664">
        <v>11460.04</v>
      </c>
      <c r="H293" s="664">
        <v>1</v>
      </c>
      <c r="I293" s="664">
        <v>2292.0080000000003</v>
      </c>
      <c r="J293" s="664">
        <v>2</v>
      </c>
      <c r="K293" s="664">
        <v>4387.16</v>
      </c>
      <c r="L293" s="664">
        <v>0.38282239852565958</v>
      </c>
      <c r="M293" s="664">
        <v>2193.58</v>
      </c>
      <c r="N293" s="664">
        <v>2</v>
      </c>
      <c r="O293" s="664">
        <v>4387.16</v>
      </c>
      <c r="P293" s="677">
        <v>0.38282239852565958</v>
      </c>
      <c r="Q293" s="665">
        <v>2193.58</v>
      </c>
    </row>
    <row r="294" spans="1:17" ht="14.4" customHeight="1" x14ac:dyDescent="0.3">
      <c r="A294" s="660" t="s">
        <v>1799</v>
      </c>
      <c r="B294" s="661" t="s">
        <v>770</v>
      </c>
      <c r="C294" s="661" t="s">
        <v>1603</v>
      </c>
      <c r="D294" s="661" t="s">
        <v>1640</v>
      </c>
      <c r="E294" s="661" t="s">
        <v>1641</v>
      </c>
      <c r="F294" s="664">
        <v>4255</v>
      </c>
      <c r="G294" s="664">
        <v>13157.199999999999</v>
      </c>
      <c r="H294" s="664">
        <v>1</v>
      </c>
      <c r="I294" s="664">
        <v>3.092173913043478</v>
      </c>
      <c r="J294" s="664">
        <v>10838</v>
      </c>
      <c r="K294" s="664">
        <v>35331.879999999997</v>
      </c>
      <c r="L294" s="664">
        <v>2.6853646672544311</v>
      </c>
      <c r="M294" s="664">
        <v>3.26</v>
      </c>
      <c r="N294" s="664">
        <v>7906</v>
      </c>
      <c r="O294" s="664">
        <v>27038.52</v>
      </c>
      <c r="P294" s="677">
        <v>2.0550360259021678</v>
      </c>
      <c r="Q294" s="665">
        <v>3.42</v>
      </c>
    </row>
    <row r="295" spans="1:17" ht="14.4" customHeight="1" x14ac:dyDescent="0.3">
      <c r="A295" s="660" t="s">
        <v>1799</v>
      </c>
      <c r="B295" s="661" t="s">
        <v>770</v>
      </c>
      <c r="C295" s="661" t="s">
        <v>1603</v>
      </c>
      <c r="D295" s="661" t="s">
        <v>1642</v>
      </c>
      <c r="E295" s="661" t="s">
        <v>1643</v>
      </c>
      <c r="F295" s="664">
        <v>220</v>
      </c>
      <c r="G295" s="664">
        <v>51667</v>
      </c>
      <c r="H295" s="664">
        <v>1</v>
      </c>
      <c r="I295" s="664">
        <v>234.85</v>
      </c>
      <c r="J295" s="664"/>
      <c r="K295" s="664"/>
      <c r="L295" s="664"/>
      <c r="M295" s="664"/>
      <c r="N295" s="664"/>
      <c r="O295" s="664"/>
      <c r="P295" s="677"/>
      <c r="Q295" s="665"/>
    </row>
    <row r="296" spans="1:17" ht="14.4" customHeight="1" x14ac:dyDescent="0.3">
      <c r="A296" s="660" t="s">
        <v>1799</v>
      </c>
      <c r="B296" s="661" t="s">
        <v>770</v>
      </c>
      <c r="C296" s="661" t="s">
        <v>1603</v>
      </c>
      <c r="D296" s="661" t="s">
        <v>1646</v>
      </c>
      <c r="E296" s="661" t="s">
        <v>1647</v>
      </c>
      <c r="F296" s="664">
        <v>10006</v>
      </c>
      <c r="G296" s="664">
        <v>331549.32</v>
      </c>
      <c r="H296" s="664">
        <v>1</v>
      </c>
      <c r="I296" s="664">
        <v>33.135050969418351</v>
      </c>
      <c r="J296" s="664">
        <v>6958</v>
      </c>
      <c r="K296" s="664">
        <v>231701.40000000002</v>
      </c>
      <c r="L296" s="664">
        <v>0.69884444341493457</v>
      </c>
      <c r="M296" s="664">
        <v>33.300000000000004</v>
      </c>
      <c r="N296" s="664">
        <v>3446</v>
      </c>
      <c r="O296" s="664">
        <v>115613.30000000002</v>
      </c>
      <c r="P296" s="677">
        <v>0.34870618947431414</v>
      </c>
      <c r="Q296" s="665">
        <v>33.550000000000004</v>
      </c>
    </row>
    <row r="297" spans="1:17" ht="14.4" customHeight="1" x14ac:dyDescent="0.3">
      <c r="A297" s="660" t="s">
        <v>1799</v>
      </c>
      <c r="B297" s="661" t="s">
        <v>770</v>
      </c>
      <c r="C297" s="661" t="s">
        <v>1603</v>
      </c>
      <c r="D297" s="661" t="s">
        <v>1652</v>
      </c>
      <c r="E297" s="661" t="s">
        <v>1653</v>
      </c>
      <c r="F297" s="664"/>
      <c r="G297" s="664"/>
      <c r="H297" s="664"/>
      <c r="I297" s="664"/>
      <c r="J297" s="664"/>
      <c r="K297" s="664"/>
      <c r="L297" s="664"/>
      <c r="M297" s="664"/>
      <c r="N297" s="664">
        <v>100</v>
      </c>
      <c r="O297" s="664">
        <v>2024</v>
      </c>
      <c r="P297" s="677"/>
      <c r="Q297" s="665">
        <v>20.239999999999998</v>
      </c>
    </row>
    <row r="298" spans="1:17" ht="14.4" customHeight="1" x14ac:dyDescent="0.3">
      <c r="A298" s="660" t="s">
        <v>1799</v>
      </c>
      <c r="B298" s="661" t="s">
        <v>770</v>
      </c>
      <c r="C298" s="661" t="s">
        <v>1663</v>
      </c>
      <c r="D298" s="661" t="s">
        <v>1664</v>
      </c>
      <c r="E298" s="661" t="s">
        <v>1665</v>
      </c>
      <c r="F298" s="664"/>
      <c r="G298" s="664"/>
      <c r="H298" s="664"/>
      <c r="I298" s="664"/>
      <c r="J298" s="664">
        <v>14</v>
      </c>
      <c r="K298" s="664">
        <v>12380.48</v>
      </c>
      <c r="L298" s="664"/>
      <c r="M298" s="664">
        <v>884.31999999999994</v>
      </c>
      <c r="N298" s="664">
        <v>7</v>
      </c>
      <c r="O298" s="664">
        <v>6190.24</v>
      </c>
      <c r="P298" s="677"/>
      <c r="Q298" s="665">
        <v>884.31999999999994</v>
      </c>
    </row>
    <row r="299" spans="1:17" ht="14.4" customHeight="1" x14ac:dyDescent="0.3">
      <c r="A299" s="660" t="s">
        <v>1799</v>
      </c>
      <c r="B299" s="661" t="s">
        <v>770</v>
      </c>
      <c r="C299" s="661" t="s">
        <v>1666</v>
      </c>
      <c r="D299" s="661" t="s">
        <v>1667</v>
      </c>
      <c r="E299" s="661" t="s">
        <v>1668</v>
      </c>
      <c r="F299" s="664"/>
      <c r="G299" s="664"/>
      <c r="H299" s="664"/>
      <c r="I299" s="664"/>
      <c r="J299" s="664">
        <v>1</v>
      </c>
      <c r="K299" s="664">
        <v>34</v>
      </c>
      <c r="L299" s="664"/>
      <c r="M299" s="664">
        <v>34</v>
      </c>
      <c r="N299" s="664"/>
      <c r="O299" s="664"/>
      <c r="P299" s="677"/>
      <c r="Q299" s="665"/>
    </row>
    <row r="300" spans="1:17" ht="14.4" customHeight="1" x14ac:dyDescent="0.3">
      <c r="A300" s="660" t="s">
        <v>1799</v>
      </c>
      <c r="B300" s="661" t="s">
        <v>770</v>
      </c>
      <c r="C300" s="661" t="s">
        <v>1666</v>
      </c>
      <c r="D300" s="661" t="s">
        <v>1692</v>
      </c>
      <c r="E300" s="661" t="s">
        <v>1693</v>
      </c>
      <c r="F300" s="664">
        <v>17</v>
      </c>
      <c r="G300" s="664">
        <v>31280</v>
      </c>
      <c r="H300" s="664">
        <v>1</v>
      </c>
      <c r="I300" s="664">
        <v>1840</v>
      </c>
      <c r="J300" s="664">
        <v>17</v>
      </c>
      <c r="K300" s="664">
        <v>31304</v>
      </c>
      <c r="L300" s="664">
        <v>1.0007672634271099</v>
      </c>
      <c r="M300" s="664">
        <v>1841.4117647058824</v>
      </c>
      <c r="N300" s="664">
        <v>16</v>
      </c>
      <c r="O300" s="664">
        <v>29584</v>
      </c>
      <c r="P300" s="677">
        <v>0.94578005115089514</v>
      </c>
      <c r="Q300" s="665">
        <v>1849</v>
      </c>
    </row>
    <row r="301" spans="1:17" ht="14.4" customHeight="1" x14ac:dyDescent="0.3">
      <c r="A301" s="660" t="s">
        <v>1799</v>
      </c>
      <c r="B301" s="661" t="s">
        <v>770</v>
      </c>
      <c r="C301" s="661" t="s">
        <v>1666</v>
      </c>
      <c r="D301" s="661" t="s">
        <v>1700</v>
      </c>
      <c r="E301" s="661" t="s">
        <v>1701</v>
      </c>
      <c r="F301" s="664">
        <v>5</v>
      </c>
      <c r="G301" s="664">
        <v>3270</v>
      </c>
      <c r="H301" s="664">
        <v>1</v>
      </c>
      <c r="I301" s="664">
        <v>654</v>
      </c>
      <c r="J301" s="664">
        <v>2</v>
      </c>
      <c r="K301" s="664">
        <v>1314</v>
      </c>
      <c r="L301" s="664">
        <v>0.40183486238532112</v>
      </c>
      <c r="M301" s="664">
        <v>657</v>
      </c>
      <c r="N301" s="664">
        <v>2</v>
      </c>
      <c r="O301" s="664">
        <v>1316</v>
      </c>
      <c r="P301" s="677">
        <v>0.40244648318042814</v>
      </c>
      <c r="Q301" s="665">
        <v>658</v>
      </c>
    </row>
    <row r="302" spans="1:17" ht="14.4" customHeight="1" x14ac:dyDescent="0.3">
      <c r="A302" s="660" t="s">
        <v>1799</v>
      </c>
      <c r="B302" s="661" t="s">
        <v>770</v>
      </c>
      <c r="C302" s="661" t="s">
        <v>1666</v>
      </c>
      <c r="D302" s="661" t="s">
        <v>1702</v>
      </c>
      <c r="E302" s="661" t="s">
        <v>1703</v>
      </c>
      <c r="F302" s="664"/>
      <c r="G302" s="664"/>
      <c r="H302" s="664"/>
      <c r="I302" s="664"/>
      <c r="J302" s="664"/>
      <c r="K302" s="664"/>
      <c r="L302" s="664"/>
      <c r="M302" s="664"/>
      <c r="N302" s="664">
        <v>1</v>
      </c>
      <c r="O302" s="664">
        <v>689</v>
      </c>
      <c r="P302" s="677"/>
      <c r="Q302" s="665">
        <v>689</v>
      </c>
    </row>
    <row r="303" spans="1:17" ht="14.4" customHeight="1" x14ac:dyDescent="0.3">
      <c r="A303" s="660" t="s">
        <v>1799</v>
      </c>
      <c r="B303" s="661" t="s">
        <v>770</v>
      </c>
      <c r="C303" s="661" t="s">
        <v>1666</v>
      </c>
      <c r="D303" s="661" t="s">
        <v>1706</v>
      </c>
      <c r="E303" s="661" t="s">
        <v>1707</v>
      </c>
      <c r="F303" s="664">
        <v>12</v>
      </c>
      <c r="G303" s="664">
        <v>21048</v>
      </c>
      <c r="H303" s="664">
        <v>1</v>
      </c>
      <c r="I303" s="664">
        <v>1754</v>
      </c>
      <c r="J303" s="664">
        <v>34</v>
      </c>
      <c r="K303" s="664">
        <v>59708</v>
      </c>
      <c r="L303" s="664">
        <v>2.8367540858988978</v>
      </c>
      <c r="M303" s="664">
        <v>1756.1176470588234</v>
      </c>
      <c r="N303" s="664">
        <v>23</v>
      </c>
      <c r="O303" s="664">
        <v>40526</v>
      </c>
      <c r="P303" s="677">
        <v>1.9254085898897757</v>
      </c>
      <c r="Q303" s="665">
        <v>1762</v>
      </c>
    </row>
    <row r="304" spans="1:17" ht="14.4" customHeight="1" x14ac:dyDescent="0.3">
      <c r="A304" s="660" t="s">
        <v>1799</v>
      </c>
      <c r="B304" s="661" t="s">
        <v>770</v>
      </c>
      <c r="C304" s="661" t="s">
        <v>1666</v>
      </c>
      <c r="D304" s="661" t="s">
        <v>1714</v>
      </c>
      <c r="E304" s="661" t="s">
        <v>1715</v>
      </c>
      <c r="F304" s="664">
        <v>24</v>
      </c>
      <c r="G304" s="664">
        <v>343872</v>
      </c>
      <c r="H304" s="664">
        <v>1</v>
      </c>
      <c r="I304" s="664">
        <v>14328</v>
      </c>
      <c r="J304" s="664">
        <v>17</v>
      </c>
      <c r="K304" s="664">
        <v>243608</v>
      </c>
      <c r="L304" s="664">
        <v>0.7084263912153359</v>
      </c>
      <c r="M304" s="664">
        <v>14329.882352941177</v>
      </c>
      <c r="N304" s="664">
        <v>7</v>
      </c>
      <c r="O304" s="664">
        <v>100380</v>
      </c>
      <c r="P304" s="677">
        <v>0.29191094360692349</v>
      </c>
      <c r="Q304" s="665">
        <v>14340</v>
      </c>
    </row>
    <row r="305" spans="1:17" ht="14.4" customHeight="1" x14ac:dyDescent="0.3">
      <c r="A305" s="660" t="s">
        <v>1799</v>
      </c>
      <c r="B305" s="661" t="s">
        <v>770</v>
      </c>
      <c r="C305" s="661" t="s">
        <v>1666</v>
      </c>
      <c r="D305" s="661" t="s">
        <v>1732</v>
      </c>
      <c r="E305" s="661" t="s">
        <v>1733</v>
      </c>
      <c r="F305" s="664">
        <v>6</v>
      </c>
      <c r="G305" s="664">
        <v>7716</v>
      </c>
      <c r="H305" s="664">
        <v>1</v>
      </c>
      <c r="I305" s="664">
        <v>1286</v>
      </c>
      <c r="J305" s="664">
        <v>16</v>
      </c>
      <c r="K305" s="664">
        <v>20606</v>
      </c>
      <c r="L305" s="664">
        <v>2.6705546915500258</v>
      </c>
      <c r="M305" s="664">
        <v>1287.875</v>
      </c>
      <c r="N305" s="664">
        <v>12</v>
      </c>
      <c r="O305" s="664">
        <v>15528</v>
      </c>
      <c r="P305" s="677">
        <v>2.0124416796267495</v>
      </c>
      <c r="Q305" s="665">
        <v>1294</v>
      </c>
    </row>
    <row r="306" spans="1:17" ht="14.4" customHeight="1" x14ac:dyDescent="0.3">
      <c r="A306" s="660" t="s">
        <v>1799</v>
      </c>
      <c r="B306" s="661" t="s">
        <v>770</v>
      </c>
      <c r="C306" s="661" t="s">
        <v>1666</v>
      </c>
      <c r="D306" s="661" t="s">
        <v>1734</v>
      </c>
      <c r="E306" s="661" t="s">
        <v>1735</v>
      </c>
      <c r="F306" s="664">
        <v>5</v>
      </c>
      <c r="G306" s="664">
        <v>2435</v>
      </c>
      <c r="H306" s="664">
        <v>1</v>
      </c>
      <c r="I306" s="664">
        <v>487</v>
      </c>
      <c r="J306" s="664">
        <v>9</v>
      </c>
      <c r="K306" s="664">
        <v>4397</v>
      </c>
      <c r="L306" s="664">
        <v>1.8057494866529775</v>
      </c>
      <c r="M306" s="664">
        <v>488.55555555555554</v>
      </c>
      <c r="N306" s="664">
        <v>4</v>
      </c>
      <c r="O306" s="664">
        <v>1960</v>
      </c>
      <c r="P306" s="677">
        <v>0.80492813141683783</v>
      </c>
      <c r="Q306" s="665">
        <v>490</v>
      </c>
    </row>
    <row r="307" spans="1:17" ht="14.4" customHeight="1" x14ac:dyDescent="0.3">
      <c r="A307" s="660" t="s">
        <v>1799</v>
      </c>
      <c r="B307" s="661" t="s">
        <v>770</v>
      </c>
      <c r="C307" s="661" t="s">
        <v>1666</v>
      </c>
      <c r="D307" s="661" t="s">
        <v>1738</v>
      </c>
      <c r="E307" s="661" t="s">
        <v>1739</v>
      </c>
      <c r="F307" s="664">
        <v>1</v>
      </c>
      <c r="G307" s="664">
        <v>2535</v>
      </c>
      <c r="H307" s="664">
        <v>1</v>
      </c>
      <c r="I307" s="664">
        <v>2535</v>
      </c>
      <c r="J307" s="664"/>
      <c r="K307" s="664"/>
      <c r="L307" s="664"/>
      <c r="M307" s="664"/>
      <c r="N307" s="664"/>
      <c r="O307" s="664"/>
      <c r="P307" s="677"/>
      <c r="Q307" s="665"/>
    </row>
    <row r="308" spans="1:17" ht="14.4" customHeight="1" x14ac:dyDescent="0.3">
      <c r="A308" s="660" t="s">
        <v>539</v>
      </c>
      <c r="B308" s="661" t="s">
        <v>770</v>
      </c>
      <c r="C308" s="661" t="s">
        <v>1593</v>
      </c>
      <c r="D308" s="661" t="s">
        <v>1594</v>
      </c>
      <c r="E308" s="661" t="s">
        <v>868</v>
      </c>
      <c r="F308" s="664"/>
      <c r="G308" s="664"/>
      <c r="H308" s="664"/>
      <c r="I308" s="664"/>
      <c r="J308" s="664"/>
      <c r="K308" s="664"/>
      <c r="L308" s="664"/>
      <c r="M308" s="664"/>
      <c r="N308" s="664">
        <v>0.75</v>
      </c>
      <c r="O308" s="664">
        <v>1427</v>
      </c>
      <c r="P308" s="677"/>
      <c r="Q308" s="665">
        <v>1902.6666666666667</v>
      </c>
    </row>
    <row r="309" spans="1:17" ht="14.4" customHeight="1" x14ac:dyDescent="0.3">
      <c r="A309" s="660" t="s">
        <v>539</v>
      </c>
      <c r="B309" s="661" t="s">
        <v>770</v>
      </c>
      <c r="C309" s="661" t="s">
        <v>1593</v>
      </c>
      <c r="D309" s="661" t="s">
        <v>1598</v>
      </c>
      <c r="E309" s="661"/>
      <c r="F309" s="664">
        <v>0.8</v>
      </c>
      <c r="G309" s="664">
        <v>868.02</v>
      </c>
      <c r="H309" s="664">
        <v>1</v>
      </c>
      <c r="I309" s="664">
        <v>1085.0249999999999</v>
      </c>
      <c r="J309" s="664"/>
      <c r="K309" s="664"/>
      <c r="L309" s="664"/>
      <c r="M309" s="664"/>
      <c r="N309" s="664"/>
      <c r="O309" s="664"/>
      <c r="P309" s="677"/>
      <c r="Q309" s="665"/>
    </row>
    <row r="310" spans="1:17" ht="14.4" customHeight="1" x14ac:dyDescent="0.3">
      <c r="A310" s="660" t="s">
        <v>539</v>
      </c>
      <c r="B310" s="661" t="s">
        <v>770</v>
      </c>
      <c r="C310" s="661" t="s">
        <v>1593</v>
      </c>
      <c r="D310" s="661" t="s">
        <v>1599</v>
      </c>
      <c r="E310" s="661" t="s">
        <v>883</v>
      </c>
      <c r="F310" s="664">
        <v>3.7</v>
      </c>
      <c r="G310" s="664">
        <v>8050.63</v>
      </c>
      <c r="H310" s="664">
        <v>1</v>
      </c>
      <c r="I310" s="664">
        <v>2175.8459459459459</v>
      </c>
      <c r="J310" s="664">
        <v>1.95</v>
      </c>
      <c r="K310" s="664">
        <v>4259.42</v>
      </c>
      <c r="L310" s="664">
        <v>0.5290790907047026</v>
      </c>
      <c r="M310" s="664">
        <v>2184.3179487179486</v>
      </c>
      <c r="N310" s="664">
        <v>3.3499999999999996</v>
      </c>
      <c r="O310" s="664">
        <v>5932.18</v>
      </c>
      <c r="P310" s="677">
        <v>0.73685910295219137</v>
      </c>
      <c r="Q310" s="665">
        <v>1770.8000000000002</v>
      </c>
    </row>
    <row r="311" spans="1:17" ht="14.4" customHeight="1" x14ac:dyDescent="0.3">
      <c r="A311" s="660" t="s">
        <v>539</v>
      </c>
      <c r="B311" s="661" t="s">
        <v>770</v>
      </c>
      <c r="C311" s="661" t="s">
        <v>1593</v>
      </c>
      <c r="D311" s="661" t="s">
        <v>1600</v>
      </c>
      <c r="E311" s="661" t="s">
        <v>872</v>
      </c>
      <c r="F311" s="664">
        <v>0.3</v>
      </c>
      <c r="G311" s="664">
        <v>283.44</v>
      </c>
      <c r="H311" s="664">
        <v>1</v>
      </c>
      <c r="I311" s="664">
        <v>944.80000000000007</v>
      </c>
      <c r="J311" s="664">
        <v>0.15000000000000002</v>
      </c>
      <c r="K311" s="664">
        <v>141.72</v>
      </c>
      <c r="L311" s="664">
        <v>0.5</v>
      </c>
      <c r="M311" s="664">
        <v>944.79999999999984</v>
      </c>
      <c r="N311" s="664">
        <v>0.44999999999999996</v>
      </c>
      <c r="O311" s="664">
        <v>406.71</v>
      </c>
      <c r="P311" s="677">
        <v>1.4349068585944114</v>
      </c>
      <c r="Q311" s="665">
        <v>903.80000000000007</v>
      </c>
    </row>
    <row r="312" spans="1:17" ht="14.4" customHeight="1" x14ac:dyDescent="0.3">
      <c r="A312" s="660" t="s">
        <v>539</v>
      </c>
      <c r="B312" s="661" t="s">
        <v>770</v>
      </c>
      <c r="C312" s="661" t="s">
        <v>1593</v>
      </c>
      <c r="D312" s="661" t="s">
        <v>1800</v>
      </c>
      <c r="E312" s="661" t="s">
        <v>886</v>
      </c>
      <c r="F312" s="664"/>
      <c r="G312" s="664"/>
      <c r="H312" s="664"/>
      <c r="I312" s="664"/>
      <c r="J312" s="664"/>
      <c r="K312" s="664"/>
      <c r="L312" s="664"/>
      <c r="M312" s="664"/>
      <c r="N312" s="664">
        <v>6</v>
      </c>
      <c r="O312" s="664">
        <v>112394.04</v>
      </c>
      <c r="P312" s="677"/>
      <c r="Q312" s="665">
        <v>18732.34</v>
      </c>
    </row>
    <row r="313" spans="1:17" ht="14.4" customHeight="1" x14ac:dyDescent="0.3">
      <c r="A313" s="660" t="s">
        <v>539</v>
      </c>
      <c r="B313" s="661" t="s">
        <v>770</v>
      </c>
      <c r="C313" s="661" t="s">
        <v>1593</v>
      </c>
      <c r="D313" s="661" t="s">
        <v>1800</v>
      </c>
      <c r="E313" s="661" t="s">
        <v>1801</v>
      </c>
      <c r="F313" s="664"/>
      <c r="G313" s="664"/>
      <c r="H313" s="664"/>
      <c r="I313" s="664"/>
      <c r="J313" s="664"/>
      <c r="K313" s="664"/>
      <c r="L313" s="664"/>
      <c r="M313" s="664"/>
      <c r="N313" s="664">
        <v>0</v>
      </c>
      <c r="O313" s="664">
        <v>0</v>
      </c>
      <c r="P313" s="677"/>
      <c r="Q313" s="665"/>
    </row>
    <row r="314" spans="1:17" ht="14.4" customHeight="1" x14ac:dyDescent="0.3">
      <c r="A314" s="660" t="s">
        <v>539</v>
      </c>
      <c r="B314" s="661" t="s">
        <v>770</v>
      </c>
      <c r="C314" s="661" t="s">
        <v>1603</v>
      </c>
      <c r="D314" s="661" t="s">
        <v>1606</v>
      </c>
      <c r="E314" s="661" t="s">
        <v>1607</v>
      </c>
      <c r="F314" s="664">
        <v>8290</v>
      </c>
      <c r="G314" s="664">
        <v>15803.800000000001</v>
      </c>
      <c r="H314" s="664">
        <v>1</v>
      </c>
      <c r="I314" s="664">
        <v>1.9063691194209893</v>
      </c>
      <c r="J314" s="664">
        <v>7360</v>
      </c>
      <c r="K314" s="664">
        <v>14720</v>
      </c>
      <c r="L314" s="664">
        <v>0.93142155684075978</v>
      </c>
      <c r="M314" s="664">
        <v>2</v>
      </c>
      <c r="N314" s="664">
        <v>2290</v>
      </c>
      <c r="O314" s="664">
        <v>6861.9</v>
      </c>
      <c r="P314" s="677">
        <v>0.43419304217972887</v>
      </c>
      <c r="Q314" s="665">
        <v>2.9964628820960697</v>
      </c>
    </row>
    <row r="315" spans="1:17" ht="14.4" customHeight="1" x14ac:dyDescent="0.3">
      <c r="A315" s="660" t="s">
        <v>539</v>
      </c>
      <c r="B315" s="661" t="s">
        <v>770</v>
      </c>
      <c r="C315" s="661" t="s">
        <v>1603</v>
      </c>
      <c r="D315" s="661" t="s">
        <v>1608</v>
      </c>
      <c r="E315" s="661" t="s">
        <v>1609</v>
      </c>
      <c r="F315" s="664"/>
      <c r="G315" s="664"/>
      <c r="H315" s="664"/>
      <c r="I315" s="664"/>
      <c r="J315" s="664"/>
      <c r="K315" s="664"/>
      <c r="L315" s="664"/>
      <c r="M315" s="664"/>
      <c r="N315" s="664">
        <v>-6510</v>
      </c>
      <c r="O315" s="664">
        <v>-7994.8</v>
      </c>
      <c r="P315" s="677"/>
      <c r="Q315" s="665">
        <v>1.2280798771121353</v>
      </c>
    </row>
    <row r="316" spans="1:17" ht="14.4" customHeight="1" x14ac:dyDescent="0.3">
      <c r="A316" s="660" t="s">
        <v>539</v>
      </c>
      <c r="B316" s="661" t="s">
        <v>770</v>
      </c>
      <c r="C316" s="661" t="s">
        <v>1603</v>
      </c>
      <c r="D316" s="661" t="s">
        <v>1616</v>
      </c>
      <c r="E316" s="661" t="s">
        <v>1617</v>
      </c>
      <c r="F316" s="664"/>
      <c r="G316" s="664"/>
      <c r="H316" s="664"/>
      <c r="I316" s="664"/>
      <c r="J316" s="664">
        <v>2250</v>
      </c>
      <c r="K316" s="664">
        <v>-12487.5</v>
      </c>
      <c r="L316" s="664"/>
      <c r="M316" s="664">
        <v>-5.55</v>
      </c>
      <c r="N316" s="664">
        <v>-12006</v>
      </c>
      <c r="O316" s="664">
        <v>-9981.9500000000007</v>
      </c>
      <c r="P316" s="677"/>
      <c r="Q316" s="665">
        <v>0.83141345993669835</v>
      </c>
    </row>
    <row r="317" spans="1:17" ht="14.4" customHeight="1" x14ac:dyDescent="0.3">
      <c r="A317" s="660" t="s">
        <v>539</v>
      </c>
      <c r="B317" s="661" t="s">
        <v>770</v>
      </c>
      <c r="C317" s="661" t="s">
        <v>1603</v>
      </c>
      <c r="D317" s="661" t="s">
        <v>1618</v>
      </c>
      <c r="E317" s="661" t="s">
        <v>1619</v>
      </c>
      <c r="F317" s="664"/>
      <c r="G317" s="664"/>
      <c r="H317" s="664"/>
      <c r="I317" s="664"/>
      <c r="J317" s="664"/>
      <c r="K317" s="664"/>
      <c r="L317" s="664"/>
      <c r="M317" s="664"/>
      <c r="N317" s="664">
        <v>-130</v>
      </c>
      <c r="O317" s="664">
        <v>-29.700000000000003</v>
      </c>
      <c r="P317" s="677"/>
      <c r="Q317" s="665">
        <v>0.22846153846153849</v>
      </c>
    </row>
    <row r="318" spans="1:17" ht="14.4" customHeight="1" x14ac:dyDescent="0.3">
      <c r="A318" s="660" t="s">
        <v>539</v>
      </c>
      <c r="B318" s="661" t="s">
        <v>770</v>
      </c>
      <c r="C318" s="661" t="s">
        <v>1603</v>
      </c>
      <c r="D318" s="661" t="s">
        <v>1622</v>
      </c>
      <c r="E318" s="661" t="s">
        <v>1623</v>
      </c>
      <c r="F318" s="664"/>
      <c r="G318" s="664"/>
      <c r="H318" s="664"/>
      <c r="I318" s="664"/>
      <c r="J318" s="664"/>
      <c r="K318" s="664"/>
      <c r="L318" s="664"/>
      <c r="M318" s="664"/>
      <c r="N318" s="664">
        <v>-140</v>
      </c>
      <c r="O318" s="664">
        <v>-19.600000000000001</v>
      </c>
      <c r="P318" s="677"/>
      <c r="Q318" s="665">
        <v>0.14000000000000001</v>
      </c>
    </row>
    <row r="319" spans="1:17" ht="14.4" customHeight="1" x14ac:dyDescent="0.3">
      <c r="A319" s="660" t="s">
        <v>539</v>
      </c>
      <c r="B319" s="661" t="s">
        <v>770</v>
      </c>
      <c r="C319" s="661" t="s">
        <v>1603</v>
      </c>
      <c r="D319" s="661" t="s">
        <v>1626</v>
      </c>
      <c r="E319" s="661" t="s">
        <v>1627</v>
      </c>
      <c r="F319" s="664">
        <v>6883.41</v>
      </c>
      <c r="G319" s="664">
        <v>238618.29000000007</v>
      </c>
      <c r="H319" s="664">
        <v>1</v>
      </c>
      <c r="I319" s="664">
        <v>34.665709292342029</v>
      </c>
      <c r="J319" s="664">
        <v>7993.45</v>
      </c>
      <c r="K319" s="664">
        <v>299942.53000000009</v>
      </c>
      <c r="L319" s="664">
        <v>1.2569972318551106</v>
      </c>
      <c r="M319" s="664">
        <v>37.523538647267465</v>
      </c>
      <c r="N319" s="664">
        <v>6512.380000000001</v>
      </c>
      <c r="O319" s="664">
        <v>254225.49999999994</v>
      </c>
      <c r="P319" s="677">
        <v>1.0654065956134371</v>
      </c>
      <c r="Q319" s="665">
        <v>39.037264410246316</v>
      </c>
    </row>
    <row r="320" spans="1:17" ht="14.4" customHeight="1" x14ac:dyDescent="0.3">
      <c r="A320" s="660" t="s">
        <v>539</v>
      </c>
      <c r="B320" s="661" t="s">
        <v>770</v>
      </c>
      <c r="C320" s="661" t="s">
        <v>1603</v>
      </c>
      <c r="D320" s="661" t="s">
        <v>1630</v>
      </c>
      <c r="E320" s="661" t="s">
        <v>1631</v>
      </c>
      <c r="F320" s="664"/>
      <c r="G320" s="664"/>
      <c r="H320" s="664"/>
      <c r="I320" s="664"/>
      <c r="J320" s="664"/>
      <c r="K320" s="664"/>
      <c r="L320" s="664"/>
      <c r="M320" s="664"/>
      <c r="N320" s="664">
        <v>-1050</v>
      </c>
      <c r="O320" s="664">
        <v>-1092</v>
      </c>
      <c r="P320" s="677"/>
      <c r="Q320" s="665">
        <v>1.04</v>
      </c>
    </row>
    <row r="321" spans="1:17" ht="14.4" customHeight="1" x14ac:dyDescent="0.3">
      <c r="A321" s="660" t="s">
        <v>539</v>
      </c>
      <c r="B321" s="661" t="s">
        <v>770</v>
      </c>
      <c r="C321" s="661" t="s">
        <v>1603</v>
      </c>
      <c r="D321" s="661" t="s">
        <v>1636</v>
      </c>
      <c r="E321" s="661" t="s">
        <v>1637</v>
      </c>
      <c r="F321" s="664"/>
      <c r="G321" s="664"/>
      <c r="H321" s="664"/>
      <c r="I321" s="664"/>
      <c r="J321" s="664"/>
      <c r="K321" s="664"/>
      <c r="L321" s="664"/>
      <c r="M321" s="664"/>
      <c r="N321" s="664">
        <v>-14</v>
      </c>
      <c r="O321" s="664">
        <v>-858.69</v>
      </c>
      <c r="P321" s="677"/>
      <c r="Q321" s="665">
        <v>61.335000000000001</v>
      </c>
    </row>
    <row r="322" spans="1:17" ht="14.4" customHeight="1" x14ac:dyDescent="0.3">
      <c r="A322" s="660" t="s">
        <v>539</v>
      </c>
      <c r="B322" s="661" t="s">
        <v>770</v>
      </c>
      <c r="C322" s="661" t="s">
        <v>1603</v>
      </c>
      <c r="D322" s="661" t="s">
        <v>1640</v>
      </c>
      <c r="E322" s="661" t="s">
        <v>1641</v>
      </c>
      <c r="F322" s="664"/>
      <c r="G322" s="664"/>
      <c r="H322" s="664"/>
      <c r="I322" s="664"/>
      <c r="J322" s="664"/>
      <c r="K322" s="664"/>
      <c r="L322" s="664"/>
      <c r="M322" s="664"/>
      <c r="N322" s="664">
        <v>-7404</v>
      </c>
      <c r="O322" s="664">
        <v>-1214.5500000000002</v>
      </c>
      <c r="P322" s="677"/>
      <c r="Q322" s="665">
        <v>0.1640397082658023</v>
      </c>
    </row>
    <row r="323" spans="1:17" ht="14.4" customHeight="1" x14ac:dyDescent="0.3">
      <c r="A323" s="660" t="s">
        <v>539</v>
      </c>
      <c r="B323" s="661" t="s">
        <v>770</v>
      </c>
      <c r="C323" s="661" t="s">
        <v>1603</v>
      </c>
      <c r="D323" s="661" t="s">
        <v>1646</v>
      </c>
      <c r="E323" s="661" t="s">
        <v>1647</v>
      </c>
      <c r="F323" s="664">
        <v>5541</v>
      </c>
      <c r="G323" s="664">
        <v>183841.21999999997</v>
      </c>
      <c r="H323" s="664">
        <v>1</v>
      </c>
      <c r="I323" s="664">
        <v>33.17834686879624</v>
      </c>
      <c r="J323" s="664">
        <v>1697</v>
      </c>
      <c r="K323" s="664">
        <v>56510.100000000006</v>
      </c>
      <c r="L323" s="664">
        <v>0.30738536221637353</v>
      </c>
      <c r="M323" s="664">
        <v>33.300000000000004</v>
      </c>
      <c r="N323" s="664">
        <v>-3245</v>
      </c>
      <c r="O323" s="664">
        <v>122574.85000000002</v>
      </c>
      <c r="P323" s="677">
        <v>0.66674301878544995</v>
      </c>
      <c r="Q323" s="665">
        <v>-37.773451463790451</v>
      </c>
    </row>
    <row r="324" spans="1:17" ht="14.4" customHeight="1" x14ac:dyDescent="0.3">
      <c r="A324" s="660" t="s">
        <v>539</v>
      </c>
      <c r="B324" s="661" t="s">
        <v>770</v>
      </c>
      <c r="C324" s="661" t="s">
        <v>1603</v>
      </c>
      <c r="D324" s="661" t="s">
        <v>1652</v>
      </c>
      <c r="E324" s="661" t="s">
        <v>1653</v>
      </c>
      <c r="F324" s="664"/>
      <c r="G324" s="664"/>
      <c r="H324" s="664"/>
      <c r="I324" s="664"/>
      <c r="J324" s="664"/>
      <c r="K324" s="664"/>
      <c r="L324" s="664"/>
      <c r="M324" s="664"/>
      <c r="N324" s="664">
        <v>-1680</v>
      </c>
      <c r="O324" s="664">
        <v>-2430</v>
      </c>
      <c r="P324" s="677"/>
      <c r="Q324" s="665">
        <v>1.4464285714285714</v>
      </c>
    </row>
    <row r="325" spans="1:17" ht="14.4" customHeight="1" x14ac:dyDescent="0.3">
      <c r="A325" s="660" t="s">
        <v>539</v>
      </c>
      <c r="B325" s="661" t="s">
        <v>770</v>
      </c>
      <c r="C325" s="661" t="s">
        <v>1603</v>
      </c>
      <c r="D325" s="661" t="s">
        <v>683</v>
      </c>
      <c r="E325" s="661"/>
      <c r="F325" s="664"/>
      <c r="G325" s="664"/>
      <c r="H325" s="664"/>
      <c r="I325" s="664"/>
      <c r="J325" s="664">
        <v>2100</v>
      </c>
      <c r="K325" s="664">
        <v>8750</v>
      </c>
      <c r="L325" s="664"/>
      <c r="M325" s="664">
        <v>4.166666666666667</v>
      </c>
      <c r="N325" s="664"/>
      <c r="O325" s="664"/>
      <c r="P325" s="677"/>
      <c r="Q325" s="665"/>
    </row>
    <row r="326" spans="1:17" ht="14.4" customHeight="1" x14ac:dyDescent="0.3">
      <c r="A326" s="660" t="s">
        <v>539</v>
      </c>
      <c r="B326" s="661" t="s">
        <v>770</v>
      </c>
      <c r="C326" s="661" t="s">
        <v>1663</v>
      </c>
      <c r="D326" s="661" t="s">
        <v>1664</v>
      </c>
      <c r="E326" s="661" t="s">
        <v>1665</v>
      </c>
      <c r="F326" s="664"/>
      <c r="G326" s="664"/>
      <c r="H326" s="664"/>
      <c r="I326" s="664"/>
      <c r="J326" s="664">
        <v>4</v>
      </c>
      <c r="K326" s="664">
        <v>3537.28</v>
      </c>
      <c r="L326" s="664"/>
      <c r="M326" s="664">
        <v>884.32</v>
      </c>
      <c r="N326" s="664">
        <v>9</v>
      </c>
      <c r="O326" s="664">
        <v>7958.8799999999992</v>
      </c>
      <c r="P326" s="677"/>
      <c r="Q326" s="665">
        <v>884.31999999999994</v>
      </c>
    </row>
    <row r="327" spans="1:17" ht="14.4" customHeight="1" x14ac:dyDescent="0.3">
      <c r="A327" s="660" t="s">
        <v>539</v>
      </c>
      <c r="B327" s="661" t="s">
        <v>770</v>
      </c>
      <c r="C327" s="661" t="s">
        <v>1666</v>
      </c>
      <c r="D327" s="661" t="s">
        <v>1706</v>
      </c>
      <c r="E327" s="661" t="s">
        <v>1707</v>
      </c>
      <c r="F327" s="664">
        <v>31</v>
      </c>
      <c r="G327" s="664">
        <v>54374</v>
      </c>
      <c r="H327" s="664">
        <v>1</v>
      </c>
      <c r="I327" s="664">
        <v>1754</v>
      </c>
      <c r="J327" s="664">
        <v>31</v>
      </c>
      <c r="K327" s="664">
        <v>54464</v>
      </c>
      <c r="L327" s="664">
        <v>1.0016552028543053</v>
      </c>
      <c r="M327" s="664">
        <v>1756.9032258064517</v>
      </c>
      <c r="N327" s="664">
        <v>60</v>
      </c>
      <c r="O327" s="664">
        <v>105720</v>
      </c>
      <c r="P327" s="677">
        <v>1.9443116195240373</v>
      </c>
      <c r="Q327" s="665">
        <v>1762</v>
      </c>
    </row>
    <row r="328" spans="1:17" ht="14.4" customHeight="1" x14ac:dyDescent="0.3">
      <c r="A328" s="660" t="s">
        <v>539</v>
      </c>
      <c r="B328" s="661" t="s">
        <v>770</v>
      </c>
      <c r="C328" s="661" t="s">
        <v>1666</v>
      </c>
      <c r="D328" s="661" t="s">
        <v>1714</v>
      </c>
      <c r="E328" s="661" t="s">
        <v>1715</v>
      </c>
      <c r="F328" s="664">
        <v>12</v>
      </c>
      <c r="G328" s="664">
        <v>171936</v>
      </c>
      <c r="H328" s="664">
        <v>1</v>
      </c>
      <c r="I328" s="664">
        <v>14328</v>
      </c>
      <c r="J328" s="664">
        <v>4</v>
      </c>
      <c r="K328" s="664">
        <v>57320</v>
      </c>
      <c r="L328" s="664">
        <v>0.33337986227433464</v>
      </c>
      <c r="M328" s="664">
        <v>14330</v>
      </c>
      <c r="N328" s="664">
        <v>9</v>
      </c>
      <c r="O328" s="664">
        <v>129060</v>
      </c>
      <c r="P328" s="677">
        <v>0.75062814070351758</v>
      </c>
      <c r="Q328" s="665">
        <v>14340</v>
      </c>
    </row>
    <row r="329" spans="1:17" ht="14.4" customHeight="1" x14ac:dyDescent="0.3">
      <c r="A329" s="660" t="s">
        <v>539</v>
      </c>
      <c r="B329" s="661" t="s">
        <v>770</v>
      </c>
      <c r="C329" s="661" t="s">
        <v>1666</v>
      </c>
      <c r="D329" s="661" t="s">
        <v>1718</v>
      </c>
      <c r="E329" s="661" t="s">
        <v>1719</v>
      </c>
      <c r="F329" s="664"/>
      <c r="G329" s="664"/>
      <c r="H329" s="664"/>
      <c r="I329" s="664"/>
      <c r="J329" s="664"/>
      <c r="K329" s="664"/>
      <c r="L329" s="664"/>
      <c r="M329" s="664"/>
      <c r="N329" s="664">
        <v>12</v>
      </c>
      <c r="O329" s="664">
        <v>0</v>
      </c>
      <c r="P329" s="677"/>
      <c r="Q329" s="665">
        <v>0</v>
      </c>
    </row>
    <row r="330" spans="1:17" ht="14.4" customHeight="1" x14ac:dyDescent="0.3">
      <c r="A330" s="660" t="s">
        <v>539</v>
      </c>
      <c r="B330" s="661" t="s">
        <v>770</v>
      </c>
      <c r="C330" s="661" t="s">
        <v>1666</v>
      </c>
      <c r="D330" s="661" t="s">
        <v>1728</v>
      </c>
      <c r="E330" s="661" t="s">
        <v>1729</v>
      </c>
      <c r="F330" s="664">
        <v>125</v>
      </c>
      <c r="G330" s="664">
        <v>243625</v>
      </c>
      <c r="H330" s="664">
        <v>1</v>
      </c>
      <c r="I330" s="664">
        <v>1949</v>
      </c>
      <c r="J330" s="664">
        <v>141</v>
      </c>
      <c r="K330" s="664">
        <v>275513</v>
      </c>
      <c r="L330" s="664">
        <v>1.1308896870189842</v>
      </c>
      <c r="M330" s="664">
        <v>1953.9929078014184</v>
      </c>
      <c r="N330" s="664">
        <v>120</v>
      </c>
      <c r="O330" s="664">
        <v>235800</v>
      </c>
      <c r="P330" s="677">
        <v>0.96788096459722939</v>
      </c>
      <c r="Q330" s="665">
        <v>1965</v>
      </c>
    </row>
    <row r="331" spans="1:17" ht="14.4" customHeight="1" x14ac:dyDescent="0.3">
      <c r="A331" s="660" t="s">
        <v>539</v>
      </c>
      <c r="B331" s="661" t="s">
        <v>770</v>
      </c>
      <c r="C331" s="661" t="s">
        <v>1666</v>
      </c>
      <c r="D331" s="661" t="s">
        <v>1730</v>
      </c>
      <c r="E331" s="661" t="s">
        <v>1731</v>
      </c>
      <c r="F331" s="664">
        <v>83</v>
      </c>
      <c r="G331" s="664">
        <v>34694</v>
      </c>
      <c r="H331" s="664">
        <v>1</v>
      </c>
      <c r="I331" s="664">
        <v>418</v>
      </c>
      <c r="J331" s="664">
        <v>80</v>
      </c>
      <c r="K331" s="664">
        <v>33518</v>
      </c>
      <c r="L331" s="664">
        <v>0.96610364904594459</v>
      </c>
      <c r="M331" s="664">
        <v>418.97500000000002</v>
      </c>
      <c r="N331" s="664">
        <v>53</v>
      </c>
      <c r="O331" s="664">
        <v>22313</v>
      </c>
      <c r="P331" s="677">
        <v>0.64313714186891102</v>
      </c>
      <c r="Q331" s="665">
        <v>421</v>
      </c>
    </row>
    <row r="332" spans="1:17" ht="14.4" customHeight="1" x14ac:dyDescent="0.3">
      <c r="A332" s="660" t="s">
        <v>539</v>
      </c>
      <c r="B332" s="661" t="s">
        <v>770</v>
      </c>
      <c r="C332" s="661" t="s">
        <v>1666</v>
      </c>
      <c r="D332" s="661" t="s">
        <v>1802</v>
      </c>
      <c r="E332" s="661" t="s">
        <v>1803</v>
      </c>
      <c r="F332" s="664"/>
      <c r="G332" s="664"/>
      <c r="H332" s="664"/>
      <c r="I332" s="664"/>
      <c r="J332" s="664">
        <v>0</v>
      </c>
      <c r="K332" s="664">
        <v>0</v>
      </c>
      <c r="L332" s="664"/>
      <c r="M332" s="664"/>
      <c r="N332" s="664"/>
      <c r="O332" s="664"/>
      <c r="P332" s="677"/>
      <c r="Q332" s="665"/>
    </row>
    <row r="333" spans="1:17" ht="14.4" customHeight="1" x14ac:dyDescent="0.3">
      <c r="A333" s="660" t="s">
        <v>539</v>
      </c>
      <c r="B333" s="661" t="s">
        <v>770</v>
      </c>
      <c r="C333" s="661" t="s">
        <v>1666</v>
      </c>
      <c r="D333" s="661" t="s">
        <v>1738</v>
      </c>
      <c r="E333" s="661" t="s">
        <v>1739</v>
      </c>
      <c r="F333" s="664"/>
      <c r="G333" s="664"/>
      <c r="H333" s="664"/>
      <c r="I333" s="664"/>
      <c r="J333" s="664">
        <v>1</v>
      </c>
      <c r="K333" s="664">
        <v>2535</v>
      </c>
      <c r="L333" s="664"/>
      <c r="M333" s="664">
        <v>2535</v>
      </c>
      <c r="N333" s="664"/>
      <c r="O333" s="664"/>
      <c r="P333" s="677"/>
      <c r="Q333" s="665"/>
    </row>
    <row r="334" spans="1:17" ht="14.4" customHeight="1" x14ac:dyDescent="0.3">
      <c r="A334" s="660" t="s">
        <v>539</v>
      </c>
      <c r="B334" s="661" t="s">
        <v>770</v>
      </c>
      <c r="C334" s="661" t="s">
        <v>1666</v>
      </c>
      <c r="D334" s="661" t="s">
        <v>1744</v>
      </c>
      <c r="E334" s="661" t="s">
        <v>1745</v>
      </c>
      <c r="F334" s="664">
        <v>6</v>
      </c>
      <c r="G334" s="664">
        <v>5892</v>
      </c>
      <c r="H334" s="664">
        <v>1</v>
      </c>
      <c r="I334" s="664">
        <v>982</v>
      </c>
      <c r="J334" s="664">
        <v>7</v>
      </c>
      <c r="K334" s="664">
        <v>6912</v>
      </c>
      <c r="L334" s="664">
        <v>1.1731160896130346</v>
      </c>
      <c r="M334" s="664">
        <v>987.42857142857144</v>
      </c>
      <c r="N334" s="664">
        <v>4</v>
      </c>
      <c r="O334" s="664">
        <v>4036</v>
      </c>
      <c r="P334" s="677">
        <v>0.68499660556687036</v>
      </c>
      <c r="Q334" s="665">
        <v>1009</v>
      </c>
    </row>
    <row r="335" spans="1:17" ht="14.4" customHeight="1" x14ac:dyDescent="0.3">
      <c r="A335" s="660" t="s">
        <v>539</v>
      </c>
      <c r="B335" s="661" t="s">
        <v>1804</v>
      </c>
      <c r="C335" s="661" t="s">
        <v>1593</v>
      </c>
      <c r="D335" s="661" t="s">
        <v>1800</v>
      </c>
      <c r="E335" s="661" t="s">
        <v>886</v>
      </c>
      <c r="F335" s="664"/>
      <c r="G335" s="664"/>
      <c r="H335" s="664"/>
      <c r="I335" s="664"/>
      <c r="J335" s="664">
        <v>5.5</v>
      </c>
      <c r="K335" s="664">
        <v>113134.23</v>
      </c>
      <c r="L335" s="664"/>
      <c r="M335" s="664">
        <v>20569.86</v>
      </c>
      <c r="N335" s="664">
        <v>12</v>
      </c>
      <c r="O335" s="664">
        <v>224787.84000000003</v>
      </c>
      <c r="P335" s="677"/>
      <c r="Q335" s="665">
        <v>18732.320000000003</v>
      </c>
    </row>
    <row r="336" spans="1:17" ht="14.4" customHeight="1" x14ac:dyDescent="0.3">
      <c r="A336" s="660" t="s">
        <v>539</v>
      </c>
      <c r="B336" s="661" t="s">
        <v>1804</v>
      </c>
      <c r="C336" s="661" t="s">
        <v>1593</v>
      </c>
      <c r="D336" s="661" t="s">
        <v>1800</v>
      </c>
      <c r="E336" s="661" t="s">
        <v>1801</v>
      </c>
      <c r="F336" s="664"/>
      <c r="G336" s="664"/>
      <c r="H336" s="664"/>
      <c r="I336" s="664"/>
      <c r="J336" s="664">
        <v>0</v>
      </c>
      <c r="K336" s="664">
        <v>0</v>
      </c>
      <c r="L336" s="664"/>
      <c r="M336" s="664"/>
      <c r="N336" s="664">
        <v>0</v>
      </c>
      <c r="O336" s="664">
        <v>0</v>
      </c>
      <c r="P336" s="677"/>
      <c r="Q336" s="665"/>
    </row>
    <row r="337" spans="1:17" ht="14.4" customHeight="1" x14ac:dyDescent="0.3">
      <c r="A337" s="660" t="s">
        <v>539</v>
      </c>
      <c r="B337" s="661" t="s">
        <v>1804</v>
      </c>
      <c r="C337" s="661" t="s">
        <v>1603</v>
      </c>
      <c r="D337" s="661" t="s">
        <v>1805</v>
      </c>
      <c r="E337" s="661" t="s">
        <v>1806</v>
      </c>
      <c r="F337" s="664">
        <v>6340</v>
      </c>
      <c r="G337" s="664">
        <v>10881.8</v>
      </c>
      <c r="H337" s="664">
        <v>1</v>
      </c>
      <c r="I337" s="664">
        <v>1.716372239747634</v>
      </c>
      <c r="J337" s="664">
        <v>6000</v>
      </c>
      <c r="K337" s="664">
        <v>8583.5</v>
      </c>
      <c r="L337" s="664">
        <v>0.7887941333235311</v>
      </c>
      <c r="M337" s="664">
        <v>1.4305833333333333</v>
      </c>
      <c r="N337" s="664">
        <v>4970</v>
      </c>
      <c r="O337" s="664">
        <v>8955</v>
      </c>
      <c r="P337" s="677">
        <v>0.82293370582072822</v>
      </c>
      <c r="Q337" s="665">
        <v>1.8018108651911469</v>
      </c>
    </row>
    <row r="338" spans="1:17" ht="14.4" customHeight="1" x14ac:dyDescent="0.3">
      <c r="A338" s="660" t="s">
        <v>539</v>
      </c>
      <c r="B338" s="661" t="s">
        <v>1804</v>
      </c>
      <c r="C338" s="661" t="s">
        <v>1603</v>
      </c>
      <c r="D338" s="661" t="s">
        <v>1807</v>
      </c>
      <c r="E338" s="661" t="s">
        <v>1808</v>
      </c>
      <c r="F338" s="664">
        <v>224230</v>
      </c>
      <c r="G338" s="664">
        <v>409258.10000000003</v>
      </c>
      <c r="H338" s="664">
        <v>1</v>
      </c>
      <c r="I338" s="664">
        <v>1.8251710297462429</v>
      </c>
      <c r="J338" s="664">
        <v>186770</v>
      </c>
      <c r="K338" s="664">
        <v>307460.5</v>
      </c>
      <c r="L338" s="664">
        <v>0.75126307823840255</v>
      </c>
      <c r="M338" s="664">
        <v>1.6461985329549713</v>
      </c>
      <c r="N338" s="664">
        <v>166090</v>
      </c>
      <c r="O338" s="664">
        <v>293433.60000000003</v>
      </c>
      <c r="P338" s="677">
        <v>0.71698910785150005</v>
      </c>
      <c r="Q338" s="665">
        <v>1.7667144319344936</v>
      </c>
    </row>
    <row r="339" spans="1:17" ht="14.4" customHeight="1" x14ac:dyDescent="0.3">
      <c r="A339" s="660" t="s">
        <v>539</v>
      </c>
      <c r="B339" s="661" t="s">
        <v>1804</v>
      </c>
      <c r="C339" s="661" t="s">
        <v>1666</v>
      </c>
      <c r="D339" s="661" t="s">
        <v>1809</v>
      </c>
      <c r="E339" s="661" t="s">
        <v>1810</v>
      </c>
      <c r="F339" s="664">
        <v>857</v>
      </c>
      <c r="G339" s="664">
        <v>860967</v>
      </c>
      <c r="H339" s="664">
        <v>1</v>
      </c>
      <c r="I339" s="664">
        <v>1004.6289381563594</v>
      </c>
      <c r="J339" s="664">
        <v>836</v>
      </c>
      <c r="K339" s="664">
        <v>841277</v>
      </c>
      <c r="L339" s="664">
        <v>0.97713036620451188</v>
      </c>
      <c r="M339" s="664">
        <v>1006.3122009569378</v>
      </c>
      <c r="N339" s="664">
        <v>813</v>
      </c>
      <c r="O339" s="664">
        <v>821594</v>
      </c>
      <c r="P339" s="677">
        <v>0.95426886280194245</v>
      </c>
      <c r="Q339" s="665">
        <v>1010.5707257072571</v>
      </c>
    </row>
    <row r="340" spans="1:17" ht="14.4" customHeight="1" x14ac:dyDescent="0.3">
      <c r="A340" s="660" t="s">
        <v>539</v>
      </c>
      <c r="B340" s="661" t="s">
        <v>1804</v>
      </c>
      <c r="C340" s="661" t="s">
        <v>1666</v>
      </c>
      <c r="D340" s="661" t="s">
        <v>1811</v>
      </c>
      <c r="E340" s="661" t="s">
        <v>1812</v>
      </c>
      <c r="F340" s="664"/>
      <c r="G340" s="664"/>
      <c r="H340" s="664"/>
      <c r="I340" s="664"/>
      <c r="J340" s="664">
        <v>1</v>
      </c>
      <c r="K340" s="664">
        <v>188</v>
      </c>
      <c r="L340" s="664"/>
      <c r="M340" s="664">
        <v>188</v>
      </c>
      <c r="N340" s="664"/>
      <c r="O340" s="664"/>
      <c r="P340" s="677"/>
      <c r="Q340" s="665"/>
    </row>
    <row r="341" spans="1:17" ht="14.4" customHeight="1" x14ac:dyDescent="0.3">
      <c r="A341" s="660" t="s">
        <v>539</v>
      </c>
      <c r="B341" s="661" t="s">
        <v>1804</v>
      </c>
      <c r="C341" s="661" t="s">
        <v>1666</v>
      </c>
      <c r="D341" s="661" t="s">
        <v>1813</v>
      </c>
      <c r="E341" s="661" t="s">
        <v>1814</v>
      </c>
      <c r="F341" s="664">
        <v>27</v>
      </c>
      <c r="G341" s="664">
        <v>17334</v>
      </c>
      <c r="H341" s="664">
        <v>1</v>
      </c>
      <c r="I341" s="664">
        <v>642</v>
      </c>
      <c r="J341" s="664">
        <v>29</v>
      </c>
      <c r="K341" s="664">
        <v>18690</v>
      </c>
      <c r="L341" s="664">
        <v>1.0782277604707511</v>
      </c>
      <c r="M341" s="664">
        <v>644.48275862068965</v>
      </c>
      <c r="N341" s="664">
        <v>20</v>
      </c>
      <c r="O341" s="664">
        <v>13000</v>
      </c>
      <c r="P341" s="677">
        <v>0.74997115495557864</v>
      </c>
      <c r="Q341" s="665">
        <v>650</v>
      </c>
    </row>
    <row r="342" spans="1:17" ht="14.4" customHeight="1" x14ac:dyDescent="0.3">
      <c r="A342" s="660" t="s">
        <v>539</v>
      </c>
      <c r="B342" s="661" t="s">
        <v>1804</v>
      </c>
      <c r="C342" s="661" t="s">
        <v>1666</v>
      </c>
      <c r="D342" s="661" t="s">
        <v>1815</v>
      </c>
      <c r="E342" s="661" t="s">
        <v>1816</v>
      </c>
      <c r="F342" s="664">
        <v>0</v>
      </c>
      <c r="G342" s="664">
        <v>0</v>
      </c>
      <c r="H342" s="664"/>
      <c r="I342" s="664"/>
      <c r="J342" s="664">
        <v>0</v>
      </c>
      <c r="K342" s="664">
        <v>0</v>
      </c>
      <c r="L342" s="664"/>
      <c r="M342" s="664"/>
      <c r="N342" s="664">
        <v>0</v>
      </c>
      <c r="O342" s="664">
        <v>0</v>
      </c>
      <c r="P342" s="677"/>
      <c r="Q342" s="665"/>
    </row>
    <row r="343" spans="1:17" ht="14.4" customHeight="1" x14ac:dyDescent="0.3">
      <c r="A343" s="660" t="s">
        <v>539</v>
      </c>
      <c r="B343" s="661" t="s">
        <v>1804</v>
      </c>
      <c r="C343" s="661" t="s">
        <v>1666</v>
      </c>
      <c r="D343" s="661" t="s">
        <v>1817</v>
      </c>
      <c r="E343" s="661" t="s">
        <v>1818</v>
      </c>
      <c r="F343" s="664">
        <v>3</v>
      </c>
      <c r="G343" s="664">
        <v>0</v>
      </c>
      <c r="H343" s="664"/>
      <c r="I343" s="664">
        <v>0</v>
      </c>
      <c r="J343" s="664"/>
      <c r="K343" s="664"/>
      <c r="L343" s="664"/>
      <c r="M343" s="664"/>
      <c r="N343" s="664">
        <v>1</v>
      </c>
      <c r="O343" s="664">
        <v>0</v>
      </c>
      <c r="P343" s="677"/>
      <c r="Q343" s="665">
        <v>0</v>
      </c>
    </row>
    <row r="344" spans="1:17" ht="14.4" customHeight="1" x14ac:dyDescent="0.3">
      <c r="A344" s="660" t="s">
        <v>539</v>
      </c>
      <c r="B344" s="661" t="s">
        <v>1804</v>
      </c>
      <c r="C344" s="661" t="s">
        <v>1666</v>
      </c>
      <c r="D344" s="661" t="s">
        <v>1716</v>
      </c>
      <c r="E344" s="661" t="s">
        <v>1717</v>
      </c>
      <c r="F344" s="664">
        <v>14</v>
      </c>
      <c r="G344" s="664">
        <v>0</v>
      </c>
      <c r="H344" s="664"/>
      <c r="I344" s="664">
        <v>0</v>
      </c>
      <c r="J344" s="664"/>
      <c r="K344" s="664"/>
      <c r="L344" s="664"/>
      <c r="M344" s="664"/>
      <c r="N344" s="664"/>
      <c r="O344" s="664"/>
      <c r="P344" s="677"/>
      <c r="Q344" s="665"/>
    </row>
    <row r="345" spans="1:17" ht="14.4" customHeight="1" x14ac:dyDescent="0.3">
      <c r="A345" s="660" t="s">
        <v>539</v>
      </c>
      <c r="B345" s="661" t="s">
        <v>1804</v>
      </c>
      <c r="C345" s="661" t="s">
        <v>1666</v>
      </c>
      <c r="D345" s="661" t="s">
        <v>1718</v>
      </c>
      <c r="E345" s="661" t="s">
        <v>1719</v>
      </c>
      <c r="F345" s="664"/>
      <c r="G345" s="664"/>
      <c r="H345" s="664"/>
      <c r="I345" s="664"/>
      <c r="J345" s="664"/>
      <c r="K345" s="664"/>
      <c r="L345" s="664"/>
      <c r="M345" s="664"/>
      <c r="N345" s="664">
        <v>2</v>
      </c>
      <c r="O345" s="664">
        <v>0</v>
      </c>
      <c r="P345" s="677"/>
      <c r="Q345" s="665">
        <v>0</v>
      </c>
    </row>
    <row r="346" spans="1:17" ht="14.4" customHeight="1" x14ac:dyDescent="0.3">
      <c r="A346" s="660" t="s">
        <v>539</v>
      </c>
      <c r="B346" s="661" t="s">
        <v>1804</v>
      </c>
      <c r="C346" s="661" t="s">
        <v>1666</v>
      </c>
      <c r="D346" s="661" t="s">
        <v>1819</v>
      </c>
      <c r="E346" s="661" t="s">
        <v>1820</v>
      </c>
      <c r="F346" s="664">
        <v>821</v>
      </c>
      <c r="G346" s="664">
        <v>0</v>
      </c>
      <c r="H346" s="664"/>
      <c r="I346" s="664">
        <v>0</v>
      </c>
      <c r="J346" s="664"/>
      <c r="K346" s="664"/>
      <c r="L346" s="664"/>
      <c r="M346" s="664"/>
      <c r="N346" s="664"/>
      <c r="O346" s="664"/>
      <c r="P346" s="677"/>
      <c r="Q346" s="665"/>
    </row>
    <row r="347" spans="1:17" ht="14.4" customHeight="1" x14ac:dyDescent="0.3">
      <c r="A347" s="660" t="s">
        <v>539</v>
      </c>
      <c r="B347" s="661" t="s">
        <v>1804</v>
      </c>
      <c r="C347" s="661" t="s">
        <v>1666</v>
      </c>
      <c r="D347" s="661" t="s">
        <v>1821</v>
      </c>
      <c r="E347" s="661" t="s">
        <v>1822</v>
      </c>
      <c r="F347" s="664"/>
      <c r="G347" s="664"/>
      <c r="H347" s="664"/>
      <c r="I347" s="664"/>
      <c r="J347" s="664">
        <v>2</v>
      </c>
      <c r="K347" s="664">
        <v>0</v>
      </c>
      <c r="L347" s="664"/>
      <c r="M347" s="664">
        <v>0</v>
      </c>
      <c r="N347" s="664"/>
      <c r="O347" s="664"/>
      <c r="P347" s="677"/>
      <c r="Q347" s="665"/>
    </row>
    <row r="348" spans="1:17" ht="14.4" customHeight="1" x14ac:dyDescent="0.3">
      <c r="A348" s="660" t="s">
        <v>539</v>
      </c>
      <c r="B348" s="661" t="s">
        <v>1804</v>
      </c>
      <c r="C348" s="661" t="s">
        <v>1666</v>
      </c>
      <c r="D348" s="661" t="s">
        <v>1740</v>
      </c>
      <c r="E348" s="661" t="s">
        <v>1741</v>
      </c>
      <c r="F348" s="664">
        <v>161</v>
      </c>
      <c r="G348" s="664">
        <v>52647</v>
      </c>
      <c r="H348" s="664">
        <v>1</v>
      </c>
      <c r="I348" s="664">
        <v>327</v>
      </c>
      <c r="J348" s="664">
        <v>146</v>
      </c>
      <c r="K348" s="664">
        <v>47931</v>
      </c>
      <c r="L348" s="664">
        <v>0.91042224628183943</v>
      </c>
      <c r="M348" s="664">
        <v>328.29452054794518</v>
      </c>
      <c r="N348" s="664">
        <v>148</v>
      </c>
      <c r="O348" s="664">
        <v>48988</v>
      </c>
      <c r="P348" s="677">
        <v>0.93049936368643982</v>
      </c>
      <c r="Q348" s="665">
        <v>331</v>
      </c>
    </row>
    <row r="349" spans="1:17" ht="14.4" customHeight="1" x14ac:dyDescent="0.3">
      <c r="A349" s="660" t="s">
        <v>539</v>
      </c>
      <c r="B349" s="661" t="s">
        <v>1804</v>
      </c>
      <c r="C349" s="661" t="s">
        <v>1666</v>
      </c>
      <c r="D349" s="661" t="s">
        <v>1823</v>
      </c>
      <c r="E349" s="661" t="s">
        <v>1824</v>
      </c>
      <c r="F349" s="664">
        <v>11</v>
      </c>
      <c r="G349" s="664">
        <v>3553</v>
      </c>
      <c r="H349" s="664">
        <v>1</v>
      </c>
      <c r="I349" s="664">
        <v>323</v>
      </c>
      <c r="J349" s="664">
        <v>9</v>
      </c>
      <c r="K349" s="664">
        <v>2916</v>
      </c>
      <c r="L349" s="664">
        <v>0.82071488882634391</v>
      </c>
      <c r="M349" s="664">
        <v>324</v>
      </c>
      <c r="N349" s="664">
        <v>10</v>
      </c>
      <c r="O349" s="664">
        <v>3270</v>
      </c>
      <c r="P349" s="677">
        <v>0.92034900084435689</v>
      </c>
      <c r="Q349" s="665">
        <v>327</v>
      </c>
    </row>
    <row r="350" spans="1:17" ht="14.4" customHeight="1" x14ac:dyDescent="0.3">
      <c r="A350" s="660" t="s">
        <v>539</v>
      </c>
      <c r="B350" s="661" t="s">
        <v>1804</v>
      </c>
      <c r="C350" s="661" t="s">
        <v>1666</v>
      </c>
      <c r="D350" s="661" t="s">
        <v>1825</v>
      </c>
      <c r="E350" s="661" t="s">
        <v>1826</v>
      </c>
      <c r="F350" s="664">
        <v>135</v>
      </c>
      <c r="G350" s="664">
        <v>87075</v>
      </c>
      <c r="H350" s="664">
        <v>1</v>
      </c>
      <c r="I350" s="664">
        <v>645</v>
      </c>
      <c r="J350" s="664">
        <v>142</v>
      </c>
      <c r="K350" s="664">
        <v>91944</v>
      </c>
      <c r="L350" s="664">
        <v>1.0559173126614987</v>
      </c>
      <c r="M350" s="664">
        <v>647.49295774647885</v>
      </c>
      <c r="N350" s="664">
        <v>132</v>
      </c>
      <c r="O350" s="664">
        <v>86196</v>
      </c>
      <c r="P350" s="677">
        <v>0.98990525409130059</v>
      </c>
      <c r="Q350" s="665">
        <v>653</v>
      </c>
    </row>
    <row r="351" spans="1:17" ht="14.4" customHeight="1" x14ac:dyDescent="0.3">
      <c r="A351" s="660" t="s">
        <v>539</v>
      </c>
      <c r="B351" s="661" t="s">
        <v>1804</v>
      </c>
      <c r="C351" s="661" t="s">
        <v>1666</v>
      </c>
      <c r="D351" s="661" t="s">
        <v>1827</v>
      </c>
      <c r="E351" s="661" t="s">
        <v>1828</v>
      </c>
      <c r="F351" s="664">
        <v>15</v>
      </c>
      <c r="G351" s="664">
        <v>9630</v>
      </c>
      <c r="H351" s="664">
        <v>1</v>
      </c>
      <c r="I351" s="664">
        <v>642</v>
      </c>
      <c r="J351" s="664">
        <v>9</v>
      </c>
      <c r="K351" s="664">
        <v>5826</v>
      </c>
      <c r="L351" s="664">
        <v>0.60498442367601246</v>
      </c>
      <c r="M351" s="664">
        <v>647.33333333333337</v>
      </c>
      <c r="N351" s="664">
        <v>14</v>
      </c>
      <c r="O351" s="664">
        <v>9100</v>
      </c>
      <c r="P351" s="677">
        <v>0.94496365524402903</v>
      </c>
      <c r="Q351" s="665">
        <v>650</v>
      </c>
    </row>
    <row r="352" spans="1:17" ht="14.4" customHeight="1" x14ac:dyDescent="0.3">
      <c r="A352" s="660" t="s">
        <v>1829</v>
      </c>
      <c r="B352" s="661" t="s">
        <v>770</v>
      </c>
      <c r="C352" s="661" t="s">
        <v>1593</v>
      </c>
      <c r="D352" s="661" t="s">
        <v>1597</v>
      </c>
      <c r="E352" s="661" t="s">
        <v>883</v>
      </c>
      <c r="F352" s="664"/>
      <c r="G352" s="664"/>
      <c r="H352" s="664"/>
      <c r="I352" s="664"/>
      <c r="J352" s="664"/>
      <c r="K352" s="664"/>
      <c r="L352" s="664"/>
      <c r="M352" s="664"/>
      <c r="N352" s="664">
        <v>0.01</v>
      </c>
      <c r="O352" s="664">
        <v>88.54</v>
      </c>
      <c r="P352" s="677"/>
      <c r="Q352" s="665">
        <v>8854</v>
      </c>
    </row>
    <row r="353" spans="1:17" ht="14.4" customHeight="1" x14ac:dyDescent="0.3">
      <c r="A353" s="660" t="s">
        <v>1829</v>
      </c>
      <c r="B353" s="661" t="s">
        <v>770</v>
      </c>
      <c r="C353" s="661" t="s">
        <v>1593</v>
      </c>
      <c r="D353" s="661" t="s">
        <v>1598</v>
      </c>
      <c r="E353" s="661"/>
      <c r="F353" s="664">
        <v>0.2</v>
      </c>
      <c r="G353" s="664">
        <v>218.43</v>
      </c>
      <c r="H353" s="664">
        <v>1</v>
      </c>
      <c r="I353" s="664">
        <v>1092.1499999999999</v>
      </c>
      <c r="J353" s="664"/>
      <c r="K353" s="664"/>
      <c r="L353" s="664"/>
      <c r="M353" s="664"/>
      <c r="N353" s="664"/>
      <c r="O353" s="664"/>
      <c r="P353" s="677"/>
      <c r="Q353" s="665"/>
    </row>
    <row r="354" spans="1:17" ht="14.4" customHeight="1" x14ac:dyDescent="0.3">
      <c r="A354" s="660" t="s">
        <v>1829</v>
      </c>
      <c r="B354" s="661" t="s">
        <v>770</v>
      </c>
      <c r="C354" s="661" t="s">
        <v>1593</v>
      </c>
      <c r="D354" s="661" t="s">
        <v>1599</v>
      </c>
      <c r="E354" s="661" t="s">
        <v>883</v>
      </c>
      <c r="F354" s="664"/>
      <c r="G354" s="664"/>
      <c r="H354" s="664"/>
      <c r="I354" s="664"/>
      <c r="J354" s="664">
        <v>0.45</v>
      </c>
      <c r="K354" s="664">
        <v>982.94</v>
      </c>
      <c r="L354" s="664"/>
      <c r="M354" s="664">
        <v>2184.3111111111111</v>
      </c>
      <c r="N354" s="664">
        <v>2.1500000000000004</v>
      </c>
      <c r="O354" s="664">
        <v>3807.22</v>
      </c>
      <c r="P354" s="677"/>
      <c r="Q354" s="665">
        <v>1770.7999999999997</v>
      </c>
    </row>
    <row r="355" spans="1:17" ht="14.4" customHeight="1" x14ac:dyDescent="0.3">
      <c r="A355" s="660" t="s">
        <v>1829</v>
      </c>
      <c r="B355" s="661" t="s">
        <v>770</v>
      </c>
      <c r="C355" s="661" t="s">
        <v>1593</v>
      </c>
      <c r="D355" s="661" t="s">
        <v>1600</v>
      </c>
      <c r="E355" s="661" t="s">
        <v>872</v>
      </c>
      <c r="F355" s="664"/>
      <c r="G355" s="664"/>
      <c r="H355" s="664"/>
      <c r="I355" s="664"/>
      <c r="J355" s="664">
        <v>0.05</v>
      </c>
      <c r="K355" s="664">
        <v>47.24</v>
      </c>
      <c r="L355" s="664"/>
      <c r="M355" s="664">
        <v>944.8</v>
      </c>
      <c r="N355" s="664">
        <v>0.2</v>
      </c>
      <c r="O355" s="664">
        <v>180.76</v>
      </c>
      <c r="P355" s="677"/>
      <c r="Q355" s="665">
        <v>903.8</v>
      </c>
    </row>
    <row r="356" spans="1:17" ht="14.4" customHeight="1" x14ac:dyDescent="0.3">
      <c r="A356" s="660" t="s">
        <v>1829</v>
      </c>
      <c r="B356" s="661" t="s">
        <v>770</v>
      </c>
      <c r="C356" s="661" t="s">
        <v>1603</v>
      </c>
      <c r="D356" s="661" t="s">
        <v>1646</v>
      </c>
      <c r="E356" s="661" t="s">
        <v>1647</v>
      </c>
      <c r="F356" s="664">
        <v>412</v>
      </c>
      <c r="G356" s="664">
        <v>13707.24</v>
      </c>
      <c r="H356" s="664">
        <v>1</v>
      </c>
      <c r="I356" s="664">
        <v>33.269999999999996</v>
      </c>
      <c r="J356" s="664">
        <v>423</v>
      </c>
      <c r="K356" s="664">
        <v>14085.9</v>
      </c>
      <c r="L356" s="664">
        <v>1.0276248172498621</v>
      </c>
      <c r="M356" s="664">
        <v>33.299999999999997</v>
      </c>
      <c r="N356" s="664">
        <v>1963</v>
      </c>
      <c r="O356" s="664">
        <v>65858.649999999994</v>
      </c>
      <c r="P356" s="677">
        <v>4.8046616240760356</v>
      </c>
      <c r="Q356" s="665">
        <v>33.549999999999997</v>
      </c>
    </row>
    <row r="357" spans="1:17" ht="14.4" customHeight="1" x14ac:dyDescent="0.3">
      <c r="A357" s="660" t="s">
        <v>1829</v>
      </c>
      <c r="B357" s="661" t="s">
        <v>770</v>
      </c>
      <c r="C357" s="661" t="s">
        <v>1663</v>
      </c>
      <c r="D357" s="661" t="s">
        <v>1664</v>
      </c>
      <c r="E357" s="661" t="s">
        <v>1665</v>
      </c>
      <c r="F357" s="664"/>
      <c r="G357" s="664"/>
      <c r="H357" s="664"/>
      <c r="I357" s="664"/>
      <c r="J357" s="664">
        <v>1</v>
      </c>
      <c r="K357" s="664">
        <v>884.32</v>
      </c>
      <c r="L357" s="664"/>
      <c r="M357" s="664">
        <v>884.32</v>
      </c>
      <c r="N357" s="664">
        <v>5</v>
      </c>
      <c r="O357" s="664">
        <v>4421.6000000000004</v>
      </c>
      <c r="P357" s="677"/>
      <c r="Q357" s="665">
        <v>884.32</v>
      </c>
    </row>
    <row r="358" spans="1:17" ht="14.4" customHeight="1" x14ac:dyDescent="0.3">
      <c r="A358" s="660" t="s">
        <v>1829</v>
      </c>
      <c r="B358" s="661" t="s">
        <v>770</v>
      </c>
      <c r="C358" s="661" t="s">
        <v>1666</v>
      </c>
      <c r="D358" s="661" t="s">
        <v>1714</v>
      </c>
      <c r="E358" s="661" t="s">
        <v>1715</v>
      </c>
      <c r="F358" s="664">
        <v>1</v>
      </c>
      <c r="G358" s="664">
        <v>14328</v>
      </c>
      <c r="H358" s="664">
        <v>1</v>
      </c>
      <c r="I358" s="664">
        <v>14328</v>
      </c>
      <c r="J358" s="664">
        <v>1</v>
      </c>
      <c r="K358" s="664">
        <v>14336</v>
      </c>
      <c r="L358" s="664">
        <v>1.0005583472920156</v>
      </c>
      <c r="M358" s="664">
        <v>14336</v>
      </c>
      <c r="N358" s="664">
        <v>5</v>
      </c>
      <c r="O358" s="664">
        <v>71700</v>
      </c>
      <c r="P358" s="677">
        <v>5.0041876046901175</v>
      </c>
      <c r="Q358" s="665">
        <v>14340</v>
      </c>
    </row>
    <row r="359" spans="1:17" ht="14.4" customHeight="1" x14ac:dyDescent="0.3">
      <c r="A359" s="660" t="s">
        <v>1830</v>
      </c>
      <c r="B359" s="661" t="s">
        <v>770</v>
      </c>
      <c r="C359" s="661" t="s">
        <v>1593</v>
      </c>
      <c r="D359" s="661" t="s">
        <v>1599</v>
      </c>
      <c r="E359" s="661" t="s">
        <v>883</v>
      </c>
      <c r="F359" s="664"/>
      <c r="G359" s="664"/>
      <c r="H359" s="664"/>
      <c r="I359" s="664"/>
      <c r="J359" s="664"/>
      <c r="K359" s="664"/>
      <c r="L359" s="664"/>
      <c r="M359" s="664"/>
      <c r="N359" s="664">
        <v>0.5</v>
      </c>
      <c r="O359" s="664">
        <v>885.4</v>
      </c>
      <c r="P359" s="677"/>
      <c r="Q359" s="665">
        <v>1770.8</v>
      </c>
    </row>
    <row r="360" spans="1:17" ht="14.4" customHeight="1" x14ac:dyDescent="0.3">
      <c r="A360" s="660" t="s">
        <v>1830</v>
      </c>
      <c r="B360" s="661" t="s">
        <v>770</v>
      </c>
      <c r="C360" s="661" t="s">
        <v>1603</v>
      </c>
      <c r="D360" s="661" t="s">
        <v>1616</v>
      </c>
      <c r="E360" s="661" t="s">
        <v>1617</v>
      </c>
      <c r="F360" s="664"/>
      <c r="G360" s="664"/>
      <c r="H360" s="664"/>
      <c r="I360" s="664"/>
      <c r="J360" s="664"/>
      <c r="K360" s="664"/>
      <c r="L360" s="664"/>
      <c r="M360" s="664"/>
      <c r="N360" s="664">
        <v>290</v>
      </c>
      <c r="O360" s="664">
        <v>1693.6</v>
      </c>
      <c r="P360" s="677"/>
      <c r="Q360" s="665">
        <v>5.84</v>
      </c>
    </row>
    <row r="361" spans="1:17" ht="14.4" customHeight="1" x14ac:dyDescent="0.3">
      <c r="A361" s="660" t="s">
        <v>1830</v>
      </c>
      <c r="B361" s="661" t="s">
        <v>770</v>
      </c>
      <c r="C361" s="661" t="s">
        <v>1603</v>
      </c>
      <c r="D361" s="661" t="s">
        <v>1646</v>
      </c>
      <c r="E361" s="661" t="s">
        <v>1647</v>
      </c>
      <c r="F361" s="664"/>
      <c r="G361" s="664"/>
      <c r="H361" s="664"/>
      <c r="I361" s="664"/>
      <c r="J361" s="664"/>
      <c r="K361" s="664"/>
      <c r="L361" s="664"/>
      <c r="M361" s="664"/>
      <c r="N361" s="664">
        <v>403</v>
      </c>
      <c r="O361" s="664">
        <v>13520.65</v>
      </c>
      <c r="P361" s="677"/>
      <c r="Q361" s="665">
        <v>33.549999999999997</v>
      </c>
    </row>
    <row r="362" spans="1:17" ht="14.4" customHeight="1" x14ac:dyDescent="0.3">
      <c r="A362" s="660" t="s">
        <v>1830</v>
      </c>
      <c r="B362" s="661" t="s">
        <v>770</v>
      </c>
      <c r="C362" s="661" t="s">
        <v>1663</v>
      </c>
      <c r="D362" s="661" t="s">
        <v>1664</v>
      </c>
      <c r="E362" s="661" t="s">
        <v>1665</v>
      </c>
      <c r="F362" s="664"/>
      <c r="G362" s="664"/>
      <c r="H362" s="664"/>
      <c r="I362" s="664"/>
      <c r="J362" s="664"/>
      <c r="K362" s="664"/>
      <c r="L362" s="664"/>
      <c r="M362" s="664"/>
      <c r="N362" s="664">
        <v>1</v>
      </c>
      <c r="O362" s="664">
        <v>884.32</v>
      </c>
      <c r="P362" s="677"/>
      <c r="Q362" s="665">
        <v>884.32</v>
      </c>
    </row>
    <row r="363" spans="1:17" ht="14.4" customHeight="1" x14ac:dyDescent="0.3">
      <c r="A363" s="660" t="s">
        <v>1830</v>
      </c>
      <c r="B363" s="661" t="s">
        <v>770</v>
      </c>
      <c r="C363" s="661" t="s">
        <v>1666</v>
      </c>
      <c r="D363" s="661" t="s">
        <v>1671</v>
      </c>
      <c r="E363" s="661" t="s">
        <v>1672</v>
      </c>
      <c r="F363" s="664"/>
      <c r="G363" s="664"/>
      <c r="H363" s="664"/>
      <c r="I363" s="664"/>
      <c r="J363" s="664"/>
      <c r="K363" s="664"/>
      <c r="L363" s="664"/>
      <c r="M363" s="664"/>
      <c r="N363" s="664">
        <v>1</v>
      </c>
      <c r="O363" s="664">
        <v>165</v>
      </c>
      <c r="P363" s="677"/>
      <c r="Q363" s="665">
        <v>165</v>
      </c>
    </row>
    <row r="364" spans="1:17" ht="14.4" customHeight="1" x14ac:dyDescent="0.3">
      <c r="A364" s="660" t="s">
        <v>1830</v>
      </c>
      <c r="B364" s="661" t="s">
        <v>770</v>
      </c>
      <c r="C364" s="661" t="s">
        <v>1666</v>
      </c>
      <c r="D364" s="661" t="s">
        <v>1706</v>
      </c>
      <c r="E364" s="661" t="s">
        <v>1707</v>
      </c>
      <c r="F364" s="664"/>
      <c r="G364" s="664"/>
      <c r="H364" s="664"/>
      <c r="I364" s="664"/>
      <c r="J364" s="664"/>
      <c r="K364" s="664"/>
      <c r="L364" s="664"/>
      <c r="M364" s="664"/>
      <c r="N364" s="664">
        <v>1</v>
      </c>
      <c r="O364" s="664">
        <v>1762</v>
      </c>
      <c r="P364" s="677"/>
      <c r="Q364" s="665">
        <v>1762</v>
      </c>
    </row>
    <row r="365" spans="1:17" ht="14.4" customHeight="1" x14ac:dyDescent="0.3">
      <c r="A365" s="660" t="s">
        <v>1830</v>
      </c>
      <c r="B365" s="661" t="s">
        <v>770</v>
      </c>
      <c r="C365" s="661" t="s">
        <v>1666</v>
      </c>
      <c r="D365" s="661" t="s">
        <v>1708</v>
      </c>
      <c r="E365" s="661" t="s">
        <v>1709</v>
      </c>
      <c r="F365" s="664"/>
      <c r="G365" s="664"/>
      <c r="H365" s="664"/>
      <c r="I365" s="664"/>
      <c r="J365" s="664"/>
      <c r="K365" s="664"/>
      <c r="L365" s="664"/>
      <c r="M365" s="664"/>
      <c r="N365" s="664">
        <v>1</v>
      </c>
      <c r="O365" s="664">
        <v>413</v>
      </c>
      <c r="P365" s="677"/>
      <c r="Q365" s="665">
        <v>413</v>
      </c>
    </row>
    <row r="366" spans="1:17" ht="14.4" customHeight="1" x14ac:dyDescent="0.3">
      <c r="A366" s="660" t="s">
        <v>1830</v>
      </c>
      <c r="B366" s="661" t="s">
        <v>770</v>
      </c>
      <c r="C366" s="661" t="s">
        <v>1666</v>
      </c>
      <c r="D366" s="661" t="s">
        <v>1714</v>
      </c>
      <c r="E366" s="661" t="s">
        <v>1715</v>
      </c>
      <c r="F366" s="664"/>
      <c r="G366" s="664"/>
      <c r="H366" s="664"/>
      <c r="I366" s="664"/>
      <c r="J366" s="664"/>
      <c r="K366" s="664"/>
      <c r="L366" s="664"/>
      <c r="M366" s="664"/>
      <c r="N366" s="664">
        <v>1</v>
      </c>
      <c r="O366" s="664">
        <v>14340</v>
      </c>
      <c r="P366" s="677"/>
      <c r="Q366" s="665">
        <v>14340</v>
      </c>
    </row>
    <row r="367" spans="1:17" ht="14.4" customHeight="1" x14ac:dyDescent="0.3">
      <c r="A367" s="660" t="s">
        <v>1831</v>
      </c>
      <c r="B367" s="661" t="s">
        <v>770</v>
      </c>
      <c r="C367" s="661" t="s">
        <v>1593</v>
      </c>
      <c r="D367" s="661" t="s">
        <v>1599</v>
      </c>
      <c r="E367" s="661" t="s">
        <v>883</v>
      </c>
      <c r="F367" s="664"/>
      <c r="G367" s="664"/>
      <c r="H367" s="664"/>
      <c r="I367" s="664"/>
      <c r="J367" s="664"/>
      <c r="K367" s="664"/>
      <c r="L367" s="664"/>
      <c r="M367" s="664"/>
      <c r="N367" s="664">
        <v>0.5</v>
      </c>
      <c r="O367" s="664">
        <v>885.4</v>
      </c>
      <c r="P367" s="677"/>
      <c r="Q367" s="665">
        <v>1770.8</v>
      </c>
    </row>
    <row r="368" spans="1:17" ht="14.4" customHeight="1" x14ac:dyDescent="0.3">
      <c r="A368" s="660" t="s">
        <v>1831</v>
      </c>
      <c r="B368" s="661" t="s">
        <v>770</v>
      </c>
      <c r="C368" s="661" t="s">
        <v>1603</v>
      </c>
      <c r="D368" s="661" t="s">
        <v>1606</v>
      </c>
      <c r="E368" s="661" t="s">
        <v>1607</v>
      </c>
      <c r="F368" s="664">
        <v>100</v>
      </c>
      <c r="G368" s="664">
        <v>190</v>
      </c>
      <c r="H368" s="664">
        <v>1</v>
      </c>
      <c r="I368" s="664">
        <v>1.9</v>
      </c>
      <c r="J368" s="664"/>
      <c r="K368" s="664"/>
      <c r="L368" s="664"/>
      <c r="M368" s="664"/>
      <c r="N368" s="664">
        <v>100</v>
      </c>
      <c r="O368" s="664">
        <v>211</v>
      </c>
      <c r="P368" s="677">
        <v>1.1105263157894736</v>
      </c>
      <c r="Q368" s="665">
        <v>2.11</v>
      </c>
    </row>
    <row r="369" spans="1:17" ht="14.4" customHeight="1" x14ac:dyDescent="0.3">
      <c r="A369" s="660" t="s">
        <v>1831</v>
      </c>
      <c r="B369" s="661" t="s">
        <v>770</v>
      </c>
      <c r="C369" s="661" t="s">
        <v>1603</v>
      </c>
      <c r="D369" s="661" t="s">
        <v>1608</v>
      </c>
      <c r="E369" s="661" t="s">
        <v>1609</v>
      </c>
      <c r="F369" s="664">
        <v>150</v>
      </c>
      <c r="G369" s="664">
        <v>699</v>
      </c>
      <c r="H369" s="664">
        <v>1</v>
      </c>
      <c r="I369" s="664">
        <v>4.66</v>
      </c>
      <c r="J369" s="664">
        <v>600</v>
      </c>
      <c r="K369" s="664">
        <v>3060</v>
      </c>
      <c r="L369" s="664">
        <v>4.377682403433476</v>
      </c>
      <c r="M369" s="664">
        <v>5.0999999999999996</v>
      </c>
      <c r="N369" s="664"/>
      <c r="O369" s="664"/>
      <c r="P369" s="677"/>
      <c r="Q369" s="665"/>
    </row>
    <row r="370" spans="1:17" ht="14.4" customHeight="1" x14ac:dyDescent="0.3">
      <c r="A370" s="660" t="s">
        <v>1831</v>
      </c>
      <c r="B370" s="661" t="s">
        <v>770</v>
      </c>
      <c r="C370" s="661" t="s">
        <v>1603</v>
      </c>
      <c r="D370" s="661" t="s">
        <v>1616</v>
      </c>
      <c r="E370" s="661" t="s">
        <v>1617</v>
      </c>
      <c r="F370" s="664">
        <v>1500</v>
      </c>
      <c r="G370" s="664">
        <v>8316</v>
      </c>
      <c r="H370" s="664">
        <v>1</v>
      </c>
      <c r="I370" s="664">
        <v>5.5439999999999996</v>
      </c>
      <c r="J370" s="664"/>
      <c r="K370" s="664"/>
      <c r="L370" s="664"/>
      <c r="M370" s="664"/>
      <c r="N370" s="664">
        <v>1100</v>
      </c>
      <c r="O370" s="664">
        <v>6424</v>
      </c>
      <c r="P370" s="677">
        <v>0.77248677248677244</v>
      </c>
      <c r="Q370" s="665">
        <v>5.84</v>
      </c>
    </row>
    <row r="371" spans="1:17" ht="14.4" customHeight="1" x14ac:dyDescent="0.3">
      <c r="A371" s="660" t="s">
        <v>1831</v>
      </c>
      <c r="B371" s="661" t="s">
        <v>770</v>
      </c>
      <c r="C371" s="661" t="s">
        <v>1603</v>
      </c>
      <c r="D371" s="661" t="s">
        <v>1636</v>
      </c>
      <c r="E371" s="661" t="s">
        <v>1637</v>
      </c>
      <c r="F371" s="664">
        <v>1</v>
      </c>
      <c r="G371" s="664">
        <v>2261.84</v>
      </c>
      <c r="H371" s="664">
        <v>1</v>
      </c>
      <c r="I371" s="664">
        <v>2261.84</v>
      </c>
      <c r="J371" s="664">
        <v>4</v>
      </c>
      <c r="K371" s="664">
        <v>8777.86</v>
      </c>
      <c r="L371" s="664">
        <v>3.8808492201039861</v>
      </c>
      <c r="M371" s="664">
        <v>2194.4650000000001</v>
      </c>
      <c r="N371" s="664"/>
      <c r="O371" s="664"/>
      <c r="P371" s="677"/>
      <c r="Q371" s="665"/>
    </row>
    <row r="372" spans="1:17" ht="14.4" customHeight="1" x14ac:dyDescent="0.3">
      <c r="A372" s="660" t="s">
        <v>1831</v>
      </c>
      <c r="B372" s="661" t="s">
        <v>770</v>
      </c>
      <c r="C372" s="661" t="s">
        <v>1603</v>
      </c>
      <c r="D372" s="661" t="s">
        <v>1640</v>
      </c>
      <c r="E372" s="661" t="s">
        <v>1641</v>
      </c>
      <c r="F372" s="664"/>
      <c r="G372" s="664"/>
      <c r="H372" s="664"/>
      <c r="I372" s="664"/>
      <c r="J372" s="664">
        <v>780</v>
      </c>
      <c r="K372" s="664">
        <v>2542.8000000000002</v>
      </c>
      <c r="L372" s="664"/>
      <c r="M372" s="664">
        <v>3.2600000000000002</v>
      </c>
      <c r="N372" s="664"/>
      <c r="O372" s="664"/>
      <c r="P372" s="677"/>
      <c r="Q372" s="665"/>
    </row>
    <row r="373" spans="1:17" ht="14.4" customHeight="1" x14ac:dyDescent="0.3">
      <c r="A373" s="660" t="s">
        <v>1831</v>
      </c>
      <c r="B373" s="661" t="s">
        <v>770</v>
      </c>
      <c r="C373" s="661" t="s">
        <v>1603</v>
      </c>
      <c r="D373" s="661" t="s">
        <v>1646</v>
      </c>
      <c r="E373" s="661" t="s">
        <v>1647</v>
      </c>
      <c r="F373" s="664"/>
      <c r="G373" s="664"/>
      <c r="H373" s="664"/>
      <c r="I373" s="664"/>
      <c r="J373" s="664"/>
      <c r="K373" s="664"/>
      <c r="L373" s="664"/>
      <c r="M373" s="664"/>
      <c r="N373" s="664">
        <v>468</v>
      </c>
      <c r="O373" s="664">
        <v>15701.4</v>
      </c>
      <c r="P373" s="677"/>
      <c r="Q373" s="665">
        <v>33.549999999999997</v>
      </c>
    </row>
    <row r="374" spans="1:17" ht="14.4" customHeight="1" x14ac:dyDescent="0.3">
      <c r="A374" s="660" t="s">
        <v>1831</v>
      </c>
      <c r="B374" s="661" t="s">
        <v>770</v>
      </c>
      <c r="C374" s="661" t="s">
        <v>1663</v>
      </c>
      <c r="D374" s="661" t="s">
        <v>1664</v>
      </c>
      <c r="E374" s="661" t="s">
        <v>1665</v>
      </c>
      <c r="F374" s="664"/>
      <c r="G374" s="664"/>
      <c r="H374" s="664"/>
      <c r="I374" s="664"/>
      <c r="J374" s="664"/>
      <c r="K374" s="664"/>
      <c r="L374" s="664"/>
      <c r="M374" s="664"/>
      <c r="N374" s="664">
        <v>1</v>
      </c>
      <c r="O374" s="664">
        <v>884.32</v>
      </c>
      <c r="P374" s="677"/>
      <c r="Q374" s="665">
        <v>884.32</v>
      </c>
    </row>
    <row r="375" spans="1:17" ht="14.4" customHeight="1" x14ac:dyDescent="0.3">
      <c r="A375" s="660" t="s">
        <v>1831</v>
      </c>
      <c r="B375" s="661" t="s">
        <v>770</v>
      </c>
      <c r="C375" s="661" t="s">
        <v>1666</v>
      </c>
      <c r="D375" s="661" t="s">
        <v>1667</v>
      </c>
      <c r="E375" s="661" t="s">
        <v>1668</v>
      </c>
      <c r="F375" s="664"/>
      <c r="G375" s="664"/>
      <c r="H375" s="664"/>
      <c r="I375" s="664"/>
      <c r="J375" s="664"/>
      <c r="K375" s="664"/>
      <c r="L375" s="664"/>
      <c r="M375" s="664"/>
      <c r="N375" s="664">
        <v>2</v>
      </c>
      <c r="O375" s="664">
        <v>70</v>
      </c>
      <c r="P375" s="677"/>
      <c r="Q375" s="665">
        <v>35</v>
      </c>
    </row>
    <row r="376" spans="1:17" ht="14.4" customHeight="1" x14ac:dyDescent="0.3">
      <c r="A376" s="660" t="s">
        <v>1831</v>
      </c>
      <c r="B376" s="661" t="s">
        <v>770</v>
      </c>
      <c r="C376" s="661" t="s">
        <v>1666</v>
      </c>
      <c r="D376" s="661" t="s">
        <v>1682</v>
      </c>
      <c r="E376" s="661" t="s">
        <v>1683</v>
      </c>
      <c r="F376" s="664">
        <v>1</v>
      </c>
      <c r="G376" s="664">
        <v>1965</v>
      </c>
      <c r="H376" s="664">
        <v>1</v>
      </c>
      <c r="I376" s="664">
        <v>1965</v>
      </c>
      <c r="J376" s="664"/>
      <c r="K376" s="664"/>
      <c r="L376" s="664"/>
      <c r="M376" s="664"/>
      <c r="N376" s="664">
        <v>1</v>
      </c>
      <c r="O376" s="664">
        <v>1975</v>
      </c>
      <c r="P376" s="677">
        <v>1.005089058524173</v>
      </c>
      <c r="Q376" s="665">
        <v>1975</v>
      </c>
    </row>
    <row r="377" spans="1:17" ht="14.4" customHeight="1" x14ac:dyDescent="0.3">
      <c r="A377" s="660" t="s">
        <v>1831</v>
      </c>
      <c r="B377" s="661" t="s">
        <v>770</v>
      </c>
      <c r="C377" s="661" t="s">
        <v>1666</v>
      </c>
      <c r="D377" s="661" t="s">
        <v>1700</v>
      </c>
      <c r="E377" s="661" t="s">
        <v>1701</v>
      </c>
      <c r="F377" s="664">
        <v>1</v>
      </c>
      <c r="G377" s="664">
        <v>654</v>
      </c>
      <c r="H377" s="664">
        <v>1</v>
      </c>
      <c r="I377" s="664">
        <v>654</v>
      </c>
      <c r="J377" s="664">
        <v>4</v>
      </c>
      <c r="K377" s="664">
        <v>2622</v>
      </c>
      <c r="L377" s="664">
        <v>4.0091743119266052</v>
      </c>
      <c r="M377" s="664">
        <v>655.5</v>
      </c>
      <c r="N377" s="664"/>
      <c r="O377" s="664"/>
      <c r="P377" s="677"/>
      <c r="Q377" s="665"/>
    </row>
    <row r="378" spans="1:17" ht="14.4" customHeight="1" x14ac:dyDescent="0.3">
      <c r="A378" s="660" t="s">
        <v>1831</v>
      </c>
      <c r="B378" s="661" t="s">
        <v>770</v>
      </c>
      <c r="C378" s="661" t="s">
        <v>1666</v>
      </c>
      <c r="D378" s="661" t="s">
        <v>1706</v>
      </c>
      <c r="E378" s="661" t="s">
        <v>1707</v>
      </c>
      <c r="F378" s="664">
        <v>2</v>
      </c>
      <c r="G378" s="664">
        <v>3508</v>
      </c>
      <c r="H378" s="664">
        <v>1</v>
      </c>
      <c r="I378" s="664">
        <v>1754</v>
      </c>
      <c r="J378" s="664">
        <v>2</v>
      </c>
      <c r="K378" s="664">
        <v>3508</v>
      </c>
      <c r="L378" s="664">
        <v>1</v>
      </c>
      <c r="M378" s="664">
        <v>1754</v>
      </c>
      <c r="N378" s="664">
        <v>2</v>
      </c>
      <c r="O378" s="664">
        <v>3524</v>
      </c>
      <c r="P378" s="677">
        <v>1.0045610034207526</v>
      </c>
      <c r="Q378" s="665">
        <v>1762</v>
      </c>
    </row>
    <row r="379" spans="1:17" ht="14.4" customHeight="1" x14ac:dyDescent="0.3">
      <c r="A379" s="660" t="s">
        <v>1831</v>
      </c>
      <c r="B379" s="661" t="s">
        <v>770</v>
      </c>
      <c r="C379" s="661" t="s">
        <v>1666</v>
      </c>
      <c r="D379" s="661" t="s">
        <v>1708</v>
      </c>
      <c r="E379" s="661" t="s">
        <v>1709</v>
      </c>
      <c r="F379" s="664">
        <v>1</v>
      </c>
      <c r="G379" s="664">
        <v>410</v>
      </c>
      <c r="H379" s="664">
        <v>1</v>
      </c>
      <c r="I379" s="664">
        <v>410</v>
      </c>
      <c r="J379" s="664"/>
      <c r="K379" s="664"/>
      <c r="L379" s="664"/>
      <c r="M379" s="664"/>
      <c r="N379" s="664">
        <v>1</v>
      </c>
      <c r="O379" s="664">
        <v>413</v>
      </c>
      <c r="P379" s="677">
        <v>1.0073170731707317</v>
      </c>
      <c r="Q379" s="665">
        <v>413</v>
      </c>
    </row>
    <row r="380" spans="1:17" ht="14.4" customHeight="1" x14ac:dyDescent="0.3">
      <c r="A380" s="660" t="s">
        <v>1831</v>
      </c>
      <c r="B380" s="661" t="s">
        <v>770</v>
      </c>
      <c r="C380" s="661" t="s">
        <v>1666</v>
      </c>
      <c r="D380" s="661" t="s">
        <v>1714</v>
      </c>
      <c r="E380" s="661" t="s">
        <v>1715</v>
      </c>
      <c r="F380" s="664"/>
      <c r="G380" s="664"/>
      <c r="H380" s="664"/>
      <c r="I380" s="664"/>
      <c r="J380" s="664"/>
      <c r="K380" s="664"/>
      <c r="L380" s="664"/>
      <c r="M380" s="664"/>
      <c r="N380" s="664">
        <v>1</v>
      </c>
      <c r="O380" s="664">
        <v>14340</v>
      </c>
      <c r="P380" s="677"/>
      <c r="Q380" s="665">
        <v>14340</v>
      </c>
    </row>
    <row r="381" spans="1:17" ht="14.4" customHeight="1" x14ac:dyDescent="0.3">
      <c r="A381" s="660" t="s">
        <v>1831</v>
      </c>
      <c r="B381" s="661" t="s">
        <v>770</v>
      </c>
      <c r="C381" s="661" t="s">
        <v>1666</v>
      </c>
      <c r="D381" s="661" t="s">
        <v>1732</v>
      </c>
      <c r="E381" s="661" t="s">
        <v>1733</v>
      </c>
      <c r="F381" s="664"/>
      <c r="G381" s="664"/>
      <c r="H381" s="664"/>
      <c r="I381" s="664"/>
      <c r="J381" s="664">
        <v>1</v>
      </c>
      <c r="K381" s="664">
        <v>1286</v>
      </c>
      <c r="L381" s="664"/>
      <c r="M381" s="664">
        <v>1286</v>
      </c>
      <c r="N381" s="664"/>
      <c r="O381" s="664"/>
      <c r="P381" s="677"/>
      <c r="Q381" s="665"/>
    </row>
    <row r="382" spans="1:17" ht="14.4" customHeight="1" x14ac:dyDescent="0.3">
      <c r="A382" s="660" t="s">
        <v>1831</v>
      </c>
      <c r="B382" s="661" t="s">
        <v>770</v>
      </c>
      <c r="C382" s="661" t="s">
        <v>1666</v>
      </c>
      <c r="D382" s="661" t="s">
        <v>1734</v>
      </c>
      <c r="E382" s="661" t="s">
        <v>1735</v>
      </c>
      <c r="F382" s="664">
        <v>1</v>
      </c>
      <c r="G382" s="664">
        <v>487</v>
      </c>
      <c r="H382" s="664">
        <v>1</v>
      </c>
      <c r="I382" s="664">
        <v>487</v>
      </c>
      <c r="J382" s="664">
        <v>4</v>
      </c>
      <c r="K382" s="664">
        <v>1952</v>
      </c>
      <c r="L382" s="664">
        <v>4.0082135523613962</v>
      </c>
      <c r="M382" s="664">
        <v>488</v>
      </c>
      <c r="N382" s="664"/>
      <c r="O382" s="664"/>
      <c r="P382" s="677"/>
      <c r="Q382" s="665"/>
    </row>
    <row r="383" spans="1:17" ht="14.4" customHeight="1" x14ac:dyDescent="0.3">
      <c r="A383" s="660" t="s">
        <v>1832</v>
      </c>
      <c r="B383" s="661" t="s">
        <v>770</v>
      </c>
      <c r="C383" s="661" t="s">
        <v>1593</v>
      </c>
      <c r="D383" s="661" t="s">
        <v>1599</v>
      </c>
      <c r="E383" s="661" t="s">
        <v>883</v>
      </c>
      <c r="F383" s="664">
        <v>0.5</v>
      </c>
      <c r="G383" s="664">
        <v>1092.1600000000001</v>
      </c>
      <c r="H383" s="664">
        <v>1</v>
      </c>
      <c r="I383" s="664">
        <v>2184.3200000000002</v>
      </c>
      <c r="J383" s="664"/>
      <c r="K383" s="664"/>
      <c r="L383" s="664"/>
      <c r="M383" s="664"/>
      <c r="N383" s="664">
        <v>0.95</v>
      </c>
      <c r="O383" s="664">
        <v>1682.26</v>
      </c>
      <c r="P383" s="677">
        <v>1.5403054497509521</v>
      </c>
      <c r="Q383" s="665">
        <v>1770.8000000000002</v>
      </c>
    </row>
    <row r="384" spans="1:17" ht="14.4" customHeight="1" x14ac:dyDescent="0.3">
      <c r="A384" s="660" t="s">
        <v>1832</v>
      </c>
      <c r="B384" s="661" t="s">
        <v>770</v>
      </c>
      <c r="C384" s="661" t="s">
        <v>1603</v>
      </c>
      <c r="D384" s="661" t="s">
        <v>1616</v>
      </c>
      <c r="E384" s="661" t="s">
        <v>1617</v>
      </c>
      <c r="F384" s="664">
        <v>1000</v>
      </c>
      <c r="G384" s="664">
        <v>5530</v>
      </c>
      <c r="H384" s="664">
        <v>1</v>
      </c>
      <c r="I384" s="664">
        <v>5.53</v>
      </c>
      <c r="J384" s="664">
        <v>300</v>
      </c>
      <c r="K384" s="664">
        <v>1665</v>
      </c>
      <c r="L384" s="664">
        <v>0.30108499095840868</v>
      </c>
      <c r="M384" s="664">
        <v>5.55</v>
      </c>
      <c r="N384" s="664"/>
      <c r="O384" s="664"/>
      <c r="P384" s="677"/>
      <c r="Q384" s="665"/>
    </row>
    <row r="385" spans="1:17" ht="14.4" customHeight="1" x14ac:dyDescent="0.3">
      <c r="A385" s="660" t="s">
        <v>1832</v>
      </c>
      <c r="B385" s="661" t="s">
        <v>770</v>
      </c>
      <c r="C385" s="661" t="s">
        <v>1603</v>
      </c>
      <c r="D385" s="661" t="s">
        <v>1630</v>
      </c>
      <c r="E385" s="661" t="s">
        <v>1631</v>
      </c>
      <c r="F385" s="664">
        <v>2306</v>
      </c>
      <c r="G385" s="664">
        <v>39542.47</v>
      </c>
      <c r="H385" s="664">
        <v>1</v>
      </c>
      <c r="I385" s="664">
        <v>17.147645273200347</v>
      </c>
      <c r="J385" s="664">
        <v>2093</v>
      </c>
      <c r="K385" s="664">
        <v>40018.160000000003</v>
      </c>
      <c r="L385" s="664">
        <v>1.0120298504367584</v>
      </c>
      <c r="M385" s="664">
        <v>19.12</v>
      </c>
      <c r="N385" s="664">
        <v>480</v>
      </c>
      <c r="O385" s="664">
        <v>9571.2000000000007</v>
      </c>
      <c r="P385" s="677">
        <v>0.24204861254241328</v>
      </c>
      <c r="Q385" s="665">
        <v>19.940000000000001</v>
      </c>
    </row>
    <row r="386" spans="1:17" ht="14.4" customHeight="1" x14ac:dyDescent="0.3">
      <c r="A386" s="660" t="s">
        <v>1832</v>
      </c>
      <c r="B386" s="661" t="s">
        <v>770</v>
      </c>
      <c r="C386" s="661" t="s">
        <v>1603</v>
      </c>
      <c r="D386" s="661" t="s">
        <v>1640</v>
      </c>
      <c r="E386" s="661" t="s">
        <v>1641</v>
      </c>
      <c r="F386" s="664"/>
      <c r="G386" s="664"/>
      <c r="H386" s="664"/>
      <c r="I386" s="664"/>
      <c r="J386" s="664">
        <v>735</v>
      </c>
      <c r="K386" s="664">
        <v>2396.1</v>
      </c>
      <c r="L386" s="664"/>
      <c r="M386" s="664">
        <v>3.26</v>
      </c>
      <c r="N386" s="664"/>
      <c r="O386" s="664"/>
      <c r="P386" s="677"/>
      <c r="Q386" s="665"/>
    </row>
    <row r="387" spans="1:17" ht="14.4" customHeight="1" x14ac:dyDescent="0.3">
      <c r="A387" s="660" t="s">
        <v>1832</v>
      </c>
      <c r="B387" s="661" t="s">
        <v>770</v>
      </c>
      <c r="C387" s="661" t="s">
        <v>1603</v>
      </c>
      <c r="D387" s="661" t="s">
        <v>1646</v>
      </c>
      <c r="E387" s="661" t="s">
        <v>1647</v>
      </c>
      <c r="F387" s="664">
        <v>410</v>
      </c>
      <c r="G387" s="664">
        <v>13497.2</v>
      </c>
      <c r="H387" s="664">
        <v>1</v>
      </c>
      <c r="I387" s="664">
        <v>32.92</v>
      </c>
      <c r="J387" s="664">
        <v>367</v>
      </c>
      <c r="K387" s="664">
        <v>12221.1</v>
      </c>
      <c r="L387" s="664">
        <v>0.90545446462970092</v>
      </c>
      <c r="M387" s="664">
        <v>33.300000000000004</v>
      </c>
      <c r="N387" s="664">
        <v>833</v>
      </c>
      <c r="O387" s="664">
        <v>27947.15</v>
      </c>
      <c r="P387" s="677">
        <v>2.0705887146963815</v>
      </c>
      <c r="Q387" s="665">
        <v>33.550000000000004</v>
      </c>
    </row>
    <row r="388" spans="1:17" ht="14.4" customHeight="1" x14ac:dyDescent="0.3">
      <c r="A388" s="660" t="s">
        <v>1832</v>
      </c>
      <c r="B388" s="661" t="s">
        <v>770</v>
      </c>
      <c r="C388" s="661" t="s">
        <v>1663</v>
      </c>
      <c r="D388" s="661" t="s">
        <v>1664</v>
      </c>
      <c r="E388" s="661" t="s">
        <v>1665</v>
      </c>
      <c r="F388" s="664"/>
      <c r="G388" s="664"/>
      <c r="H388" s="664"/>
      <c r="I388" s="664"/>
      <c r="J388" s="664"/>
      <c r="K388" s="664"/>
      <c r="L388" s="664"/>
      <c r="M388" s="664"/>
      <c r="N388" s="664">
        <v>2</v>
      </c>
      <c r="O388" s="664">
        <v>1768.64</v>
      </c>
      <c r="P388" s="677"/>
      <c r="Q388" s="665">
        <v>884.32</v>
      </c>
    </row>
    <row r="389" spans="1:17" ht="14.4" customHeight="1" x14ac:dyDescent="0.3">
      <c r="A389" s="660" t="s">
        <v>1832</v>
      </c>
      <c r="B389" s="661" t="s">
        <v>770</v>
      </c>
      <c r="C389" s="661" t="s">
        <v>1666</v>
      </c>
      <c r="D389" s="661" t="s">
        <v>1669</v>
      </c>
      <c r="E389" s="661" t="s">
        <v>1670</v>
      </c>
      <c r="F389" s="664">
        <v>1</v>
      </c>
      <c r="G389" s="664">
        <v>420</v>
      </c>
      <c r="H389" s="664">
        <v>1</v>
      </c>
      <c r="I389" s="664">
        <v>420</v>
      </c>
      <c r="J389" s="664">
        <v>1</v>
      </c>
      <c r="K389" s="664">
        <v>423</v>
      </c>
      <c r="L389" s="664">
        <v>1.0071428571428571</v>
      </c>
      <c r="M389" s="664">
        <v>423</v>
      </c>
      <c r="N389" s="664"/>
      <c r="O389" s="664"/>
      <c r="P389" s="677"/>
      <c r="Q389" s="665"/>
    </row>
    <row r="390" spans="1:17" ht="14.4" customHeight="1" x14ac:dyDescent="0.3">
      <c r="A390" s="660" t="s">
        <v>1832</v>
      </c>
      <c r="B390" s="661" t="s">
        <v>770</v>
      </c>
      <c r="C390" s="661" t="s">
        <v>1666</v>
      </c>
      <c r="D390" s="661" t="s">
        <v>1706</v>
      </c>
      <c r="E390" s="661" t="s">
        <v>1707</v>
      </c>
      <c r="F390" s="664">
        <v>6</v>
      </c>
      <c r="G390" s="664">
        <v>10524</v>
      </c>
      <c r="H390" s="664">
        <v>1</v>
      </c>
      <c r="I390" s="664">
        <v>1754</v>
      </c>
      <c r="J390" s="664">
        <v>8</v>
      </c>
      <c r="K390" s="664">
        <v>14062</v>
      </c>
      <c r="L390" s="664">
        <v>1.3361839604713037</v>
      </c>
      <c r="M390" s="664">
        <v>1757.75</v>
      </c>
      <c r="N390" s="664">
        <v>1</v>
      </c>
      <c r="O390" s="664">
        <v>1762</v>
      </c>
      <c r="P390" s="677">
        <v>0.16742683390345875</v>
      </c>
      <c r="Q390" s="665">
        <v>1762</v>
      </c>
    </row>
    <row r="391" spans="1:17" ht="14.4" customHeight="1" x14ac:dyDescent="0.3">
      <c r="A391" s="660" t="s">
        <v>1832</v>
      </c>
      <c r="B391" s="661" t="s">
        <v>770</v>
      </c>
      <c r="C391" s="661" t="s">
        <v>1666</v>
      </c>
      <c r="D391" s="661" t="s">
        <v>1708</v>
      </c>
      <c r="E391" s="661" t="s">
        <v>1709</v>
      </c>
      <c r="F391" s="664">
        <v>2</v>
      </c>
      <c r="G391" s="664">
        <v>820</v>
      </c>
      <c r="H391" s="664">
        <v>1</v>
      </c>
      <c r="I391" s="664">
        <v>410</v>
      </c>
      <c r="J391" s="664">
        <v>1</v>
      </c>
      <c r="K391" s="664">
        <v>412</v>
      </c>
      <c r="L391" s="664">
        <v>0.5024390243902439</v>
      </c>
      <c r="M391" s="664">
        <v>412</v>
      </c>
      <c r="N391" s="664"/>
      <c r="O391" s="664"/>
      <c r="P391" s="677"/>
      <c r="Q391" s="665"/>
    </row>
    <row r="392" spans="1:17" ht="14.4" customHeight="1" x14ac:dyDescent="0.3">
      <c r="A392" s="660" t="s">
        <v>1832</v>
      </c>
      <c r="B392" s="661" t="s">
        <v>770</v>
      </c>
      <c r="C392" s="661" t="s">
        <v>1666</v>
      </c>
      <c r="D392" s="661" t="s">
        <v>1714</v>
      </c>
      <c r="E392" s="661" t="s">
        <v>1715</v>
      </c>
      <c r="F392" s="664">
        <v>1</v>
      </c>
      <c r="G392" s="664">
        <v>14328</v>
      </c>
      <c r="H392" s="664">
        <v>1</v>
      </c>
      <c r="I392" s="664">
        <v>14328</v>
      </c>
      <c r="J392" s="664">
        <v>1</v>
      </c>
      <c r="K392" s="664">
        <v>14328</v>
      </c>
      <c r="L392" s="664">
        <v>1</v>
      </c>
      <c r="M392" s="664">
        <v>14328</v>
      </c>
      <c r="N392" s="664">
        <v>2</v>
      </c>
      <c r="O392" s="664">
        <v>28680</v>
      </c>
      <c r="P392" s="677">
        <v>2.0016750418760467</v>
      </c>
      <c r="Q392" s="665">
        <v>14340</v>
      </c>
    </row>
    <row r="393" spans="1:17" ht="14.4" customHeight="1" x14ac:dyDescent="0.3">
      <c r="A393" s="660" t="s">
        <v>1832</v>
      </c>
      <c r="B393" s="661" t="s">
        <v>770</v>
      </c>
      <c r="C393" s="661" t="s">
        <v>1666</v>
      </c>
      <c r="D393" s="661" t="s">
        <v>1732</v>
      </c>
      <c r="E393" s="661" t="s">
        <v>1733</v>
      </c>
      <c r="F393" s="664"/>
      <c r="G393" s="664"/>
      <c r="H393" s="664"/>
      <c r="I393" s="664"/>
      <c r="J393" s="664">
        <v>1</v>
      </c>
      <c r="K393" s="664">
        <v>1292</v>
      </c>
      <c r="L393" s="664"/>
      <c r="M393" s="664">
        <v>1292</v>
      </c>
      <c r="N393" s="664"/>
      <c r="O393" s="664"/>
      <c r="P393" s="677"/>
      <c r="Q393" s="665"/>
    </row>
    <row r="394" spans="1:17" ht="14.4" customHeight="1" x14ac:dyDescent="0.3">
      <c r="A394" s="660" t="s">
        <v>1832</v>
      </c>
      <c r="B394" s="661" t="s">
        <v>770</v>
      </c>
      <c r="C394" s="661" t="s">
        <v>1666</v>
      </c>
      <c r="D394" s="661" t="s">
        <v>1736</v>
      </c>
      <c r="E394" s="661" t="s">
        <v>1737</v>
      </c>
      <c r="F394" s="664">
        <v>4</v>
      </c>
      <c r="G394" s="664">
        <v>8968</v>
      </c>
      <c r="H394" s="664">
        <v>1</v>
      </c>
      <c r="I394" s="664">
        <v>2242</v>
      </c>
      <c r="J394" s="664">
        <v>4</v>
      </c>
      <c r="K394" s="664">
        <v>8979</v>
      </c>
      <c r="L394" s="664">
        <v>1.0012265834076717</v>
      </c>
      <c r="M394" s="664">
        <v>2244.75</v>
      </c>
      <c r="N394" s="664">
        <v>1</v>
      </c>
      <c r="O394" s="664">
        <v>2258</v>
      </c>
      <c r="P394" s="677">
        <v>0.2517841213202498</v>
      </c>
      <c r="Q394" s="665">
        <v>2258</v>
      </c>
    </row>
    <row r="395" spans="1:17" ht="14.4" customHeight="1" x14ac:dyDescent="0.3">
      <c r="A395" s="660" t="s">
        <v>1833</v>
      </c>
      <c r="B395" s="661" t="s">
        <v>770</v>
      </c>
      <c r="C395" s="661" t="s">
        <v>1593</v>
      </c>
      <c r="D395" s="661" t="s">
        <v>1594</v>
      </c>
      <c r="E395" s="661" t="s">
        <v>868</v>
      </c>
      <c r="F395" s="664"/>
      <c r="G395" s="664"/>
      <c r="H395" s="664"/>
      <c r="I395" s="664"/>
      <c r="J395" s="664"/>
      <c r="K395" s="664"/>
      <c r="L395" s="664"/>
      <c r="M395" s="664"/>
      <c r="N395" s="664">
        <v>1.3</v>
      </c>
      <c r="O395" s="664">
        <v>2473.48</v>
      </c>
      <c r="P395" s="677"/>
      <c r="Q395" s="665">
        <v>1902.676923076923</v>
      </c>
    </row>
    <row r="396" spans="1:17" ht="14.4" customHeight="1" x14ac:dyDescent="0.3">
      <c r="A396" s="660" t="s">
        <v>1833</v>
      </c>
      <c r="B396" s="661" t="s">
        <v>770</v>
      </c>
      <c r="C396" s="661" t="s">
        <v>1593</v>
      </c>
      <c r="D396" s="661" t="s">
        <v>1597</v>
      </c>
      <c r="E396" s="661" t="s">
        <v>883</v>
      </c>
      <c r="F396" s="664"/>
      <c r="G396" s="664"/>
      <c r="H396" s="664"/>
      <c r="I396" s="664"/>
      <c r="J396" s="664"/>
      <c r="K396" s="664"/>
      <c r="L396" s="664"/>
      <c r="M396" s="664"/>
      <c r="N396" s="664">
        <v>0.08</v>
      </c>
      <c r="O396" s="664">
        <v>708.32</v>
      </c>
      <c r="P396" s="677"/>
      <c r="Q396" s="665">
        <v>8854</v>
      </c>
    </row>
    <row r="397" spans="1:17" ht="14.4" customHeight="1" x14ac:dyDescent="0.3">
      <c r="A397" s="660" t="s">
        <v>1833</v>
      </c>
      <c r="B397" s="661" t="s">
        <v>770</v>
      </c>
      <c r="C397" s="661" t="s">
        <v>1593</v>
      </c>
      <c r="D397" s="661" t="s">
        <v>1598</v>
      </c>
      <c r="E397" s="661"/>
      <c r="F397" s="664">
        <v>3.8000000000000007</v>
      </c>
      <c r="G397" s="664">
        <v>4125.4700000000012</v>
      </c>
      <c r="H397" s="664">
        <v>1</v>
      </c>
      <c r="I397" s="664">
        <v>1085.6500000000001</v>
      </c>
      <c r="J397" s="664">
        <v>1</v>
      </c>
      <c r="K397" s="664">
        <v>1092.1500000000001</v>
      </c>
      <c r="L397" s="664">
        <v>0.26473347279219089</v>
      </c>
      <c r="M397" s="664">
        <v>1092.1500000000001</v>
      </c>
      <c r="N397" s="664"/>
      <c r="O397" s="664"/>
      <c r="P397" s="677"/>
      <c r="Q397" s="665"/>
    </row>
    <row r="398" spans="1:17" ht="14.4" customHeight="1" x14ac:dyDescent="0.3">
      <c r="A398" s="660" t="s">
        <v>1833</v>
      </c>
      <c r="B398" s="661" t="s">
        <v>770</v>
      </c>
      <c r="C398" s="661" t="s">
        <v>1593</v>
      </c>
      <c r="D398" s="661" t="s">
        <v>1599</v>
      </c>
      <c r="E398" s="661" t="s">
        <v>883</v>
      </c>
      <c r="F398" s="664">
        <v>20.749999999999996</v>
      </c>
      <c r="G398" s="664">
        <v>45190.640000000007</v>
      </c>
      <c r="H398" s="664">
        <v>1</v>
      </c>
      <c r="I398" s="664">
        <v>2177.8621686746997</v>
      </c>
      <c r="J398" s="664">
        <v>12.299999999999999</v>
      </c>
      <c r="K398" s="664">
        <v>26867.079999999998</v>
      </c>
      <c r="L398" s="664">
        <v>0.59452753933115343</v>
      </c>
      <c r="M398" s="664">
        <v>2184.3154471544717</v>
      </c>
      <c r="N398" s="664">
        <v>8.6</v>
      </c>
      <c r="O398" s="664">
        <v>15228.880000000001</v>
      </c>
      <c r="P398" s="677">
        <v>0.33699190805883694</v>
      </c>
      <c r="Q398" s="665">
        <v>1770.8000000000002</v>
      </c>
    </row>
    <row r="399" spans="1:17" ht="14.4" customHeight="1" x14ac:dyDescent="0.3">
      <c r="A399" s="660" t="s">
        <v>1833</v>
      </c>
      <c r="B399" s="661" t="s">
        <v>770</v>
      </c>
      <c r="C399" s="661" t="s">
        <v>1593</v>
      </c>
      <c r="D399" s="661" t="s">
        <v>1600</v>
      </c>
      <c r="E399" s="661" t="s">
        <v>872</v>
      </c>
      <c r="F399" s="664">
        <v>1.05</v>
      </c>
      <c r="G399" s="664">
        <v>991.22000000000014</v>
      </c>
      <c r="H399" s="664">
        <v>1</v>
      </c>
      <c r="I399" s="664">
        <v>944.01904761904768</v>
      </c>
      <c r="J399" s="664">
        <v>1.2000000000000002</v>
      </c>
      <c r="K399" s="664">
        <v>1133.76</v>
      </c>
      <c r="L399" s="664">
        <v>1.1438025867113253</v>
      </c>
      <c r="M399" s="664">
        <v>944.79999999999984</v>
      </c>
      <c r="N399" s="664">
        <v>0.6</v>
      </c>
      <c r="O399" s="664">
        <v>542.28</v>
      </c>
      <c r="P399" s="677">
        <v>0.54708339218336988</v>
      </c>
      <c r="Q399" s="665">
        <v>903.8</v>
      </c>
    </row>
    <row r="400" spans="1:17" ht="14.4" customHeight="1" x14ac:dyDescent="0.3">
      <c r="A400" s="660" t="s">
        <v>1833</v>
      </c>
      <c r="B400" s="661" t="s">
        <v>770</v>
      </c>
      <c r="C400" s="661" t="s">
        <v>1603</v>
      </c>
      <c r="D400" s="661" t="s">
        <v>1606</v>
      </c>
      <c r="E400" s="661" t="s">
        <v>1607</v>
      </c>
      <c r="F400" s="664"/>
      <c r="G400" s="664"/>
      <c r="H400" s="664"/>
      <c r="I400" s="664"/>
      <c r="J400" s="664"/>
      <c r="K400" s="664"/>
      <c r="L400" s="664"/>
      <c r="M400" s="664"/>
      <c r="N400" s="664">
        <v>100</v>
      </c>
      <c r="O400" s="664">
        <v>211</v>
      </c>
      <c r="P400" s="677"/>
      <c r="Q400" s="665">
        <v>2.11</v>
      </c>
    </row>
    <row r="401" spans="1:17" ht="14.4" customHeight="1" x14ac:dyDescent="0.3">
      <c r="A401" s="660" t="s">
        <v>1833</v>
      </c>
      <c r="B401" s="661" t="s">
        <v>770</v>
      </c>
      <c r="C401" s="661" t="s">
        <v>1603</v>
      </c>
      <c r="D401" s="661" t="s">
        <v>1608</v>
      </c>
      <c r="E401" s="661" t="s">
        <v>1609</v>
      </c>
      <c r="F401" s="664"/>
      <c r="G401" s="664"/>
      <c r="H401" s="664"/>
      <c r="I401" s="664"/>
      <c r="J401" s="664"/>
      <c r="K401" s="664"/>
      <c r="L401" s="664"/>
      <c r="M401" s="664"/>
      <c r="N401" s="664">
        <v>180</v>
      </c>
      <c r="O401" s="664">
        <v>957.6</v>
      </c>
      <c r="P401" s="677"/>
      <c r="Q401" s="665">
        <v>5.32</v>
      </c>
    </row>
    <row r="402" spans="1:17" ht="14.4" customHeight="1" x14ac:dyDescent="0.3">
      <c r="A402" s="660" t="s">
        <v>1833</v>
      </c>
      <c r="B402" s="661" t="s">
        <v>770</v>
      </c>
      <c r="C402" s="661" t="s">
        <v>1603</v>
      </c>
      <c r="D402" s="661" t="s">
        <v>1616</v>
      </c>
      <c r="E402" s="661" t="s">
        <v>1617</v>
      </c>
      <c r="F402" s="664">
        <v>1000</v>
      </c>
      <c r="G402" s="664">
        <v>5560</v>
      </c>
      <c r="H402" s="664">
        <v>1</v>
      </c>
      <c r="I402" s="664">
        <v>5.56</v>
      </c>
      <c r="J402" s="664"/>
      <c r="K402" s="664"/>
      <c r="L402" s="664"/>
      <c r="M402" s="664"/>
      <c r="N402" s="664">
        <v>2454</v>
      </c>
      <c r="O402" s="664">
        <v>14331.36</v>
      </c>
      <c r="P402" s="677">
        <v>2.5775827338129496</v>
      </c>
      <c r="Q402" s="665">
        <v>5.84</v>
      </c>
    </row>
    <row r="403" spans="1:17" ht="14.4" customHeight="1" x14ac:dyDescent="0.3">
      <c r="A403" s="660" t="s">
        <v>1833</v>
      </c>
      <c r="B403" s="661" t="s">
        <v>770</v>
      </c>
      <c r="C403" s="661" t="s">
        <v>1603</v>
      </c>
      <c r="D403" s="661" t="s">
        <v>1618</v>
      </c>
      <c r="E403" s="661" t="s">
        <v>1619</v>
      </c>
      <c r="F403" s="664">
        <v>130</v>
      </c>
      <c r="G403" s="664">
        <v>1028.3</v>
      </c>
      <c r="H403" s="664">
        <v>1</v>
      </c>
      <c r="I403" s="664">
        <v>7.9099999999999993</v>
      </c>
      <c r="J403" s="664"/>
      <c r="K403" s="664"/>
      <c r="L403" s="664"/>
      <c r="M403" s="664"/>
      <c r="N403" s="664"/>
      <c r="O403" s="664"/>
      <c r="P403" s="677"/>
      <c r="Q403" s="665"/>
    </row>
    <row r="404" spans="1:17" ht="14.4" customHeight="1" x14ac:dyDescent="0.3">
      <c r="A404" s="660" t="s">
        <v>1833</v>
      </c>
      <c r="B404" s="661" t="s">
        <v>770</v>
      </c>
      <c r="C404" s="661" t="s">
        <v>1603</v>
      </c>
      <c r="D404" s="661" t="s">
        <v>1630</v>
      </c>
      <c r="E404" s="661" t="s">
        <v>1631</v>
      </c>
      <c r="F404" s="664"/>
      <c r="G404" s="664"/>
      <c r="H404" s="664"/>
      <c r="I404" s="664"/>
      <c r="J404" s="664">
        <v>960</v>
      </c>
      <c r="K404" s="664">
        <v>18355.2</v>
      </c>
      <c r="L404" s="664"/>
      <c r="M404" s="664">
        <v>19.12</v>
      </c>
      <c r="N404" s="664"/>
      <c r="O404" s="664"/>
      <c r="P404" s="677"/>
      <c r="Q404" s="665"/>
    </row>
    <row r="405" spans="1:17" ht="14.4" customHeight="1" x14ac:dyDescent="0.3">
      <c r="A405" s="660" t="s">
        <v>1833</v>
      </c>
      <c r="B405" s="661" t="s">
        <v>770</v>
      </c>
      <c r="C405" s="661" t="s">
        <v>1603</v>
      </c>
      <c r="D405" s="661" t="s">
        <v>1634</v>
      </c>
      <c r="E405" s="661" t="s">
        <v>1635</v>
      </c>
      <c r="F405" s="664">
        <v>8</v>
      </c>
      <c r="G405" s="664">
        <v>16930.400000000001</v>
      </c>
      <c r="H405" s="664">
        <v>1</v>
      </c>
      <c r="I405" s="664">
        <v>2116.3000000000002</v>
      </c>
      <c r="J405" s="664">
        <v>8.8000000000000007</v>
      </c>
      <c r="K405" s="664">
        <v>38905.410000000003</v>
      </c>
      <c r="L405" s="664">
        <v>2.2979616547748427</v>
      </c>
      <c r="M405" s="664">
        <v>4421.0693181818178</v>
      </c>
      <c r="N405" s="664">
        <v>4</v>
      </c>
      <c r="O405" s="664">
        <v>17684.28</v>
      </c>
      <c r="P405" s="677">
        <v>1.0445281859849735</v>
      </c>
      <c r="Q405" s="665">
        <v>4421.07</v>
      </c>
    </row>
    <row r="406" spans="1:17" ht="14.4" customHeight="1" x14ac:dyDescent="0.3">
      <c r="A406" s="660" t="s">
        <v>1833</v>
      </c>
      <c r="B406" s="661" t="s">
        <v>770</v>
      </c>
      <c r="C406" s="661" t="s">
        <v>1603</v>
      </c>
      <c r="D406" s="661" t="s">
        <v>1640</v>
      </c>
      <c r="E406" s="661" t="s">
        <v>1641</v>
      </c>
      <c r="F406" s="664">
        <v>647</v>
      </c>
      <c r="G406" s="664">
        <v>2018.64</v>
      </c>
      <c r="H406" s="664">
        <v>1</v>
      </c>
      <c r="I406" s="664">
        <v>3.12</v>
      </c>
      <c r="J406" s="664"/>
      <c r="K406" s="664"/>
      <c r="L406" s="664"/>
      <c r="M406" s="664"/>
      <c r="N406" s="664"/>
      <c r="O406" s="664"/>
      <c r="P406" s="677"/>
      <c r="Q406" s="665"/>
    </row>
    <row r="407" spans="1:17" ht="14.4" customHeight="1" x14ac:dyDescent="0.3">
      <c r="A407" s="660" t="s">
        <v>1833</v>
      </c>
      <c r="B407" s="661" t="s">
        <v>770</v>
      </c>
      <c r="C407" s="661" t="s">
        <v>1603</v>
      </c>
      <c r="D407" s="661" t="s">
        <v>1646</v>
      </c>
      <c r="E407" s="661" t="s">
        <v>1647</v>
      </c>
      <c r="F407" s="664">
        <v>20221</v>
      </c>
      <c r="G407" s="664">
        <v>669890.7200000002</v>
      </c>
      <c r="H407" s="664">
        <v>1</v>
      </c>
      <c r="I407" s="664">
        <v>33.128466445774208</v>
      </c>
      <c r="J407" s="664">
        <v>13302</v>
      </c>
      <c r="K407" s="664">
        <v>442956.59999999992</v>
      </c>
      <c r="L407" s="664">
        <v>0.66123710446384421</v>
      </c>
      <c r="M407" s="664">
        <v>33.299999999999997</v>
      </c>
      <c r="N407" s="664">
        <v>9577</v>
      </c>
      <c r="O407" s="664">
        <v>321308.35000000003</v>
      </c>
      <c r="P407" s="677">
        <v>0.47964293340263009</v>
      </c>
      <c r="Q407" s="665">
        <v>33.550000000000004</v>
      </c>
    </row>
    <row r="408" spans="1:17" ht="14.4" customHeight="1" x14ac:dyDescent="0.3">
      <c r="A408" s="660" t="s">
        <v>1833</v>
      </c>
      <c r="B408" s="661" t="s">
        <v>770</v>
      </c>
      <c r="C408" s="661" t="s">
        <v>1603</v>
      </c>
      <c r="D408" s="661" t="s">
        <v>1834</v>
      </c>
      <c r="E408" s="661" t="s">
        <v>1835</v>
      </c>
      <c r="F408" s="664"/>
      <c r="G408" s="664"/>
      <c r="H408" s="664"/>
      <c r="I408" s="664"/>
      <c r="J408" s="664">
        <v>0</v>
      </c>
      <c r="K408" s="664">
        <v>0</v>
      </c>
      <c r="L408" s="664"/>
      <c r="M408" s="664"/>
      <c r="N408" s="664"/>
      <c r="O408" s="664"/>
      <c r="P408" s="677"/>
      <c r="Q408" s="665"/>
    </row>
    <row r="409" spans="1:17" ht="14.4" customHeight="1" x14ac:dyDescent="0.3">
      <c r="A409" s="660" t="s">
        <v>1833</v>
      </c>
      <c r="B409" s="661" t="s">
        <v>770</v>
      </c>
      <c r="C409" s="661" t="s">
        <v>1603</v>
      </c>
      <c r="D409" s="661" t="s">
        <v>1834</v>
      </c>
      <c r="E409" s="661" t="s">
        <v>1836</v>
      </c>
      <c r="F409" s="664"/>
      <c r="G409" s="664"/>
      <c r="H409" s="664"/>
      <c r="I409" s="664"/>
      <c r="J409" s="664">
        <v>1</v>
      </c>
      <c r="K409" s="664">
        <v>449209.69</v>
      </c>
      <c r="L409" s="664"/>
      <c r="M409" s="664">
        <v>449209.69</v>
      </c>
      <c r="N409" s="664"/>
      <c r="O409" s="664"/>
      <c r="P409" s="677"/>
      <c r="Q409" s="665"/>
    </row>
    <row r="410" spans="1:17" ht="14.4" customHeight="1" x14ac:dyDescent="0.3">
      <c r="A410" s="660" t="s">
        <v>1833</v>
      </c>
      <c r="B410" s="661" t="s">
        <v>770</v>
      </c>
      <c r="C410" s="661" t="s">
        <v>1663</v>
      </c>
      <c r="D410" s="661" t="s">
        <v>1664</v>
      </c>
      <c r="E410" s="661" t="s">
        <v>1665</v>
      </c>
      <c r="F410" s="664"/>
      <c r="G410" s="664"/>
      <c r="H410" s="664"/>
      <c r="I410" s="664"/>
      <c r="J410" s="664">
        <v>25</v>
      </c>
      <c r="K410" s="664">
        <v>22108</v>
      </c>
      <c r="L410" s="664"/>
      <c r="M410" s="664">
        <v>884.32</v>
      </c>
      <c r="N410" s="664">
        <v>24</v>
      </c>
      <c r="O410" s="664">
        <v>21223.68</v>
      </c>
      <c r="P410" s="677"/>
      <c r="Q410" s="665">
        <v>884.32</v>
      </c>
    </row>
    <row r="411" spans="1:17" ht="14.4" customHeight="1" x14ac:dyDescent="0.3">
      <c r="A411" s="660" t="s">
        <v>1833</v>
      </c>
      <c r="B411" s="661" t="s">
        <v>770</v>
      </c>
      <c r="C411" s="661" t="s">
        <v>1666</v>
      </c>
      <c r="D411" s="661" t="s">
        <v>1682</v>
      </c>
      <c r="E411" s="661" t="s">
        <v>1683</v>
      </c>
      <c r="F411" s="664"/>
      <c r="G411" s="664"/>
      <c r="H411" s="664"/>
      <c r="I411" s="664"/>
      <c r="J411" s="664"/>
      <c r="K411" s="664"/>
      <c r="L411" s="664"/>
      <c r="M411" s="664"/>
      <c r="N411" s="664">
        <v>1</v>
      </c>
      <c r="O411" s="664">
        <v>1975</v>
      </c>
      <c r="P411" s="677"/>
      <c r="Q411" s="665">
        <v>1975</v>
      </c>
    </row>
    <row r="412" spans="1:17" ht="14.4" customHeight="1" x14ac:dyDescent="0.3">
      <c r="A412" s="660" t="s">
        <v>1833</v>
      </c>
      <c r="B412" s="661" t="s">
        <v>770</v>
      </c>
      <c r="C412" s="661" t="s">
        <v>1666</v>
      </c>
      <c r="D412" s="661" t="s">
        <v>1690</v>
      </c>
      <c r="E412" s="661" t="s">
        <v>1691</v>
      </c>
      <c r="F412" s="664">
        <v>1</v>
      </c>
      <c r="G412" s="664">
        <v>1383</v>
      </c>
      <c r="H412" s="664">
        <v>1</v>
      </c>
      <c r="I412" s="664">
        <v>1383</v>
      </c>
      <c r="J412" s="664"/>
      <c r="K412" s="664"/>
      <c r="L412" s="664"/>
      <c r="M412" s="664"/>
      <c r="N412" s="664"/>
      <c r="O412" s="664"/>
      <c r="P412" s="677"/>
      <c r="Q412" s="665"/>
    </row>
    <row r="413" spans="1:17" ht="14.4" customHeight="1" x14ac:dyDescent="0.3">
      <c r="A413" s="660" t="s">
        <v>1833</v>
      </c>
      <c r="B413" s="661" t="s">
        <v>770</v>
      </c>
      <c r="C413" s="661" t="s">
        <v>1666</v>
      </c>
      <c r="D413" s="661" t="s">
        <v>1694</v>
      </c>
      <c r="E413" s="661" t="s">
        <v>1695</v>
      </c>
      <c r="F413" s="664">
        <v>2</v>
      </c>
      <c r="G413" s="664">
        <v>2392</v>
      </c>
      <c r="H413" s="664">
        <v>1</v>
      </c>
      <c r="I413" s="664">
        <v>1196</v>
      </c>
      <c r="J413" s="664">
        <v>2</v>
      </c>
      <c r="K413" s="664">
        <v>2408</v>
      </c>
      <c r="L413" s="664">
        <v>1.0066889632107023</v>
      </c>
      <c r="M413" s="664">
        <v>1204</v>
      </c>
      <c r="N413" s="664">
        <v>1</v>
      </c>
      <c r="O413" s="664">
        <v>1208</v>
      </c>
      <c r="P413" s="677">
        <v>0.50501672240802675</v>
      </c>
      <c r="Q413" s="665">
        <v>1208</v>
      </c>
    </row>
    <row r="414" spans="1:17" ht="14.4" customHeight="1" x14ac:dyDescent="0.3">
      <c r="A414" s="660" t="s">
        <v>1833</v>
      </c>
      <c r="B414" s="661" t="s">
        <v>770</v>
      </c>
      <c r="C414" s="661" t="s">
        <v>1666</v>
      </c>
      <c r="D414" s="661" t="s">
        <v>1696</v>
      </c>
      <c r="E414" s="661" t="s">
        <v>1697</v>
      </c>
      <c r="F414" s="664">
        <v>1</v>
      </c>
      <c r="G414" s="664">
        <v>1169</v>
      </c>
      <c r="H414" s="664">
        <v>1</v>
      </c>
      <c r="I414" s="664">
        <v>1169</v>
      </c>
      <c r="J414" s="664"/>
      <c r="K414" s="664"/>
      <c r="L414" s="664"/>
      <c r="M414" s="664"/>
      <c r="N414" s="664"/>
      <c r="O414" s="664"/>
      <c r="P414" s="677"/>
      <c r="Q414" s="665"/>
    </row>
    <row r="415" spans="1:17" ht="14.4" customHeight="1" x14ac:dyDescent="0.3">
      <c r="A415" s="660" t="s">
        <v>1833</v>
      </c>
      <c r="B415" s="661" t="s">
        <v>770</v>
      </c>
      <c r="C415" s="661" t="s">
        <v>1666</v>
      </c>
      <c r="D415" s="661" t="s">
        <v>1706</v>
      </c>
      <c r="E415" s="661" t="s">
        <v>1707</v>
      </c>
      <c r="F415" s="664">
        <v>4</v>
      </c>
      <c r="G415" s="664">
        <v>7016</v>
      </c>
      <c r="H415" s="664">
        <v>1</v>
      </c>
      <c r="I415" s="664">
        <v>1754</v>
      </c>
      <c r="J415" s="664">
        <v>2</v>
      </c>
      <c r="K415" s="664">
        <v>3514</v>
      </c>
      <c r="L415" s="664">
        <v>0.50085518814139107</v>
      </c>
      <c r="M415" s="664">
        <v>1757</v>
      </c>
      <c r="N415" s="664">
        <v>6</v>
      </c>
      <c r="O415" s="664">
        <v>10572</v>
      </c>
      <c r="P415" s="677">
        <v>1.5068415051311288</v>
      </c>
      <c r="Q415" s="665">
        <v>1762</v>
      </c>
    </row>
    <row r="416" spans="1:17" ht="14.4" customHeight="1" x14ac:dyDescent="0.3">
      <c r="A416" s="660" t="s">
        <v>1833</v>
      </c>
      <c r="B416" s="661" t="s">
        <v>770</v>
      </c>
      <c r="C416" s="661" t="s">
        <v>1666</v>
      </c>
      <c r="D416" s="661" t="s">
        <v>1708</v>
      </c>
      <c r="E416" s="661" t="s">
        <v>1709</v>
      </c>
      <c r="F416" s="664">
        <v>2</v>
      </c>
      <c r="G416" s="664">
        <v>820</v>
      </c>
      <c r="H416" s="664">
        <v>1</v>
      </c>
      <c r="I416" s="664">
        <v>410</v>
      </c>
      <c r="J416" s="664"/>
      <c r="K416" s="664"/>
      <c r="L416" s="664"/>
      <c r="M416" s="664"/>
      <c r="N416" s="664"/>
      <c r="O416" s="664"/>
      <c r="P416" s="677"/>
      <c r="Q416" s="665"/>
    </row>
    <row r="417" spans="1:17" ht="14.4" customHeight="1" x14ac:dyDescent="0.3">
      <c r="A417" s="660" t="s">
        <v>1833</v>
      </c>
      <c r="B417" s="661" t="s">
        <v>770</v>
      </c>
      <c r="C417" s="661" t="s">
        <v>1666</v>
      </c>
      <c r="D417" s="661" t="s">
        <v>1714</v>
      </c>
      <c r="E417" s="661" t="s">
        <v>1715</v>
      </c>
      <c r="F417" s="664">
        <v>48</v>
      </c>
      <c r="G417" s="664">
        <v>687744</v>
      </c>
      <c r="H417" s="664">
        <v>1</v>
      </c>
      <c r="I417" s="664">
        <v>14328</v>
      </c>
      <c r="J417" s="664">
        <v>31</v>
      </c>
      <c r="K417" s="664">
        <v>444224</v>
      </c>
      <c r="L417" s="664">
        <v>0.64591475898008566</v>
      </c>
      <c r="M417" s="664">
        <v>14329.806451612903</v>
      </c>
      <c r="N417" s="664">
        <v>24</v>
      </c>
      <c r="O417" s="664">
        <v>344160</v>
      </c>
      <c r="P417" s="677">
        <v>0.50041876046901168</v>
      </c>
      <c r="Q417" s="665">
        <v>14340</v>
      </c>
    </row>
    <row r="418" spans="1:17" ht="14.4" customHeight="1" x14ac:dyDescent="0.3">
      <c r="A418" s="660" t="s">
        <v>1833</v>
      </c>
      <c r="B418" s="661" t="s">
        <v>770</v>
      </c>
      <c r="C418" s="661" t="s">
        <v>1666</v>
      </c>
      <c r="D418" s="661" t="s">
        <v>1718</v>
      </c>
      <c r="E418" s="661" t="s">
        <v>1719</v>
      </c>
      <c r="F418" s="664"/>
      <c r="G418" s="664"/>
      <c r="H418" s="664"/>
      <c r="I418" s="664"/>
      <c r="J418" s="664">
        <v>1</v>
      </c>
      <c r="K418" s="664">
        <v>0</v>
      </c>
      <c r="L418" s="664"/>
      <c r="M418" s="664">
        <v>0</v>
      </c>
      <c r="N418" s="664"/>
      <c r="O418" s="664"/>
      <c r="P418" s="677"/>
      <c r="Q418" s="665"/>
    </row>
    <row r="419" spans="1:17" ht="14.4" customHeight="1" x14ac:dyDescent="0.3">
      <c r="A419" s="660" t="s">
        <v>1833</v>
      </c>
      <c r="B419" s="661" t="s">
        <v>770</v>
      </c>
      <c r="C419" s="661" t="s">
        <v>1666</v>
      </c>
      <c r="D419" s="661" t="s">
        <v>1726</v>
      </c>
      <c r="E419" s="661" t="s">
        <v>1727</v>
      </c>
      <c r="F419" s="664">
        <v>1</v>
      </c>
      <c r="G419" s="664">
        <v>580</v>
      </c>
      <c r="H419" s="664">
        <v>1</v>
      </c>
      <c r="I419" s="664">
        <v>580</v>
      </c>
      <c r="J419" s="664"/>
      <c r="K419" s="664"/>
      <c r="L419" s="664"/>
      <c r="M419" s="664"/>
      <c r="N419" s="664"/>
      <c r="O419" s="664"/>
      <c r="P419" s="677"/>
      <c r="Q419" s="665"/>
    </row>
    <row r="420" spans="1:17" ht="14.4" customHeight="1" x14ac:dyDescent="0.3">
      <c r="A420" s="660" t="s">
        <v>1833</v>
      </c>
      <c r="B420" s="661" t="s">
        <v>770</v>
      </c>
      <c r="C420" s="661" t="s">
        <v>1666</v>
      </c>
      <c r="D420" s="661" t="s">
        <v>1732</v>
      </c>
      <c r="E420" s="661" t="s">
        <v>1733</v>
      </c>
      <c r="F420" s="664">
        <v>1</v>
      </c>
      <c r="G420" s="664">
        <v>1286</v>
      </c>
      <c r="H420" s="664">
        <v>1</v>
      </c>
      <c r="I420" s="664">
        <v>1286</v>
      </c>
      <c r="J420" s="664"/>
      <c r="K420" s="664"/>
      <c r="L420" s="664"/>
      <c r="M420" s="664"/>
      <c r="N420" s="664"/>
      <c r="O420" s="664"/>
      <c r="P420" s="677"/>
      <c r="Q420" s="665"/>
    </row>
    <row r="421" spans="1:17" ht="14.4" customHeight="1" x14ac:dyDescent="0.3">
      <c r="A421" s="660" t="s">
        <v>1833</v>
      </c>
      <c r="B421" s="661" t="s">
        <v>770</v>
      </c>
      <c r="C421" s="661" t="s">
        <v>1666</v>
      </c>
      <c r="D421" s="661" t="s">
        <v>1734</v>
      </c>
      <c r="E421" s="661" t="s">
        <v>1735</v>
      </c>
      <c r="F421" s="664"/>
      <c r="G421" s="664"/>
      <c r="H421" s="664"/>
      <c r="I421" s="664"/>
      <c r="J421" s="664"/>
      <c r="K421" s="664"/>
      <c r="L421" s="664"/>
      <c r="M421" s="664"/>
      <c r="N421" s="664">
        <v>1</v>
      </c>
      <c r="O421" s="664">
        <v>490</v>
      </c>
      <c r="P421" s="677"/>
      <c r="Q421" s="665">
        <v>490</v>
      </c>
    </row>
    <row r="422" spans="1:17" ht="14.4" customHeight="1" x14ac:dyDescent="0.3">
      <c r="A422" s="660" t="s">
        <v>1833</v>
      </c>
      <c r="B422" s="661" t="s">
        <v>770</v>
      </c>
      <c r="C422" s="661" t="s">
        <v>1666</v>
      </c>
      <c r="D422" s="661" t="s">
        <v>1736</v>
      </c>
      <c r="E422" s="661" t="s">
        <v>1737</v>
      </c>
      <c r="F422" s="664"/>
      <c r="G422" s="664"/>
      <c r="H422" s="664"/>
      <c r="I422" s="664"/>
      <c r="J422" s="664">
        <v>2</v>
      </c>
      <c r="K422" s="664">
        <v>4495</v>
      </c>
      <c r="L422" s="664"/>
      <c r="M422" s="664">
        <v>2247.5</v>
      </c>
      <c r="N422" s="664"/>
      <c r="O422" s="664"/>
      <c r="P422" s="677"/>
      <c r="Q422" s="665"/>
    </row>
    <row r="423" spans="1:17" ht="14.4" customHeight="1" x14ac:dyDescent="0.3">
      <c r="A423" s="660" t="s">
        <v>1833</v>
      </c>
      <c r="B423" s="661" t="s">
        <v>770</v>
      </c>
      <c r="C423" s="661" t="s">
        <v>1666</v>
      </c>
      <c r="D423" s="661" t="s">
        <v>1738</v>
      </c>
      <c r="E423" s="661" t="s">
        <v>1739</v>
      </c>
      <c r="F423" s="664"/>
      <c r="G423" s="664"/>
      <c r="H423" s="664"/>
      <c r="I423" s="664"/>
      <c r="J423" s="664"/>
      <c r="K423" s="664"/>
      <c r="L423" s="664"/>
      <c r="M423" s="664"/>
      <c r="N423" s="664">
        <v>2</v>
      </c>
      <c r="O423" s="664">
        <v>5102</v>
      </c>
      <c r="P423" s="677"/>
      <c r="Q423" s="665">
        <v>2551</v>
      </c>
    </row>
    <row r="424" spans="1:17" ht="14.4" customHeight="1" x14ac:dyDescent="0.3">
      <c r="A424" s="660" t="s">
        <v>1833</v>
      </c>
      <c r="B424" s="661" t="s">
        <v>770</v>
      </c>
      <c r="C424" s="661" t="s">
        <v>1666</v>
      </c>
      <c r="D424" s="661" t="s">
        <v>1754</v>
      </c>
      <c r="E424" s="661" t="s">
        <v>1755</v>
      </c>
      <c r="F424" s="664"/>
      <c r="G424" s="664"/>
      <c r="H424" s="664"/>
      <c r="I424" s="664"/>
      <c r="J424" s="664">
        <v>1</v>
      </c>
      <c r="K424" s="664">
        <v>1126</v>
      </c>
      <c r="L424" s="664"/>
      <c r="M424" s="664">
        <v>1126</v>
      </c>
      <c r="N424" s="664"/>
      <c r="O424" s="664"/>
      <c r="P424" s="677"/>
      <c r="Q424" s="665"/>
    </row>
    <row r="425" spans="1:17" ht="14.4" customHeight="1" x14ac:dyDescent="0.3">
      <c r="A425" s="660" t="s">
        <v>1837</v>
      </c>
      <c r="B425" s="661" t="s">
        <v>770</v>
      </c>
      <c r="C425" s="661" t="s">
        <v>1603</v>
      </c>
      <c r="D425" s="661" t="s">
        <v>1616</v>
      </c>
      <c r="E425" s="661" t="s">
        <v>1617</v>
      </c>
      <c r="F425" s="664">
        <v>800</v>
      </c>
      <c r="G425" s="664">
        <v>4424</v>
      </c>
      <c r="H425" s="664">
        <v>1</v>
      </c>
      <c r="I425" s="664">
        <v>5.53</v>
      </c>
      <c r="J425" s="664">
        <v>1600</v>
      </c>
      <c r="K425" s="664">
        <v>8880</v>
      </c>
      <c r="L425" s="664">
        <v>2.007233273056058</v>
      </c>
      <c r="M425" s="664">
        <v>5.55</v>
      </c>
      <c r="N425" s="664">
        <v>964</v>
      </c>
      <c r="O425" s="664">
        <v>5629.76</v>
      </c>
      <c r="P425" s="677">
        <v>1.2725497287522605</v>
      </c>
      <c r="Q425" s="665">
        <v>5.84</v>
      </c>
    </row>
    <row r="426" spans="1:17" ht="14.4" customHeight="1" x14ac:dyDescent="0.3">
      <c r="A426" s="660" t="s">
        <v>1837</v>
      </c>
      <c r="B426" s="661" t="s">
        <v>770</v>
      </c>
      <c r="C426" s="661" t="s">
        <v>1603</v>
      </c>
      <c r="D426" s="661" t="s">
        <v>1620</v>
      </c>
      <c r="E426" s="661" t="s">
        <v>1621</v>
      </c>
      <c r="F426" s="664">
        <v>500</v>
      </c>
      <c r="G426" s="664">
        <v>3995</v>
      </c>
      <c r="H426" s="664">
        <v>1</v>
      </c>
      <c r="I426" s="664">
        <v>7.99</v>
      </c>
      <c r="J426" s="664"/>
      <c r="K426" s="664"/>
      <c r="L426" s="664"/>
      <c r="M426" s="664"/>
      <c r="N426" s="664"/>
      <c r="O426" s="664"/>
      <c r="P426" s="677"/>
      <c r="Q426" s="665"/>
    </row>
    <row r="427" spans="1:17" ht="14.4" customHeight="1" x14ac:dyDescent="0.3">
      <c r="A427" s="660" t="s">
        <v>1837</v>
      </c>
      <c r="B427" s="661" t="s">
        <v>770</v>
      </c>
      <c r="C427" s="661" t="s">
        <v>1666</v>
      </c>
      <c r="D427" s="661" t="s">
        <v>1669</v>
      </c>
      <c r="E427" s="661" t="s">
        <v>1670</v>
      </c>
      <c r="F427" s="664"/>
      <c r="G427" s="664"/>
      <c r="H427" s="664"/>
      <c r="I427" s="664"/>
      <c r="J427" s="664">
        <v>1</v>
      </c>
      <c r="K427" s="664">
        <v>420</v>
      </c>
      <c r="L427" s="664"/>
      <c r="M427" s="664">
        <v>420</v>
      </c>
      <c r="N427" s="664"/>
      <c r="O427" s="664"/>
      <c r="P427" s="677"/>
      <c r="Q427" s="665"/>
    </row>
    <row r="428" spans="1:17" ht="14.4" customHeight="1" x14ac:dyDescent="0.3">
      <c r="A428" s="660" t="s">
        <v>1837</v>
      </c>
      <c r="B428" s="661" t="s">
        <v>770</v>
      </c>
      <c r="C428" s="661" t="s">
        <v>1666</v>
      </c>
      <c r="D428" s="661" t="s">
        <v>1671</v>
      </c>
      <c r="E428" s="661" t="s">
        <v>1672</v>
      </c>
      <c r="F428" s="664">
        <v>1</v>
      </c>
      <c r="G428" s="664">
        <v>163</v>
      </c>
      <c r="H428" s="664">
        <v>1</v>
      </c>
      <c r="I428" s="664">
        <v>163</v>
      </c>
      <c r="J428" s="664"/>
      <c r="K428" s="664"/>
      <c r="L428" s="664"/>
      <c r="M428" s="664"/>
      <c r="N428" s="664"/>
      <c r="O428" s="664"/>
      <c r="P428" s="677"/>
      <c r="Q428" s="665"/>
    </row>
    <row r="429" spans="1:17" ht="14.4" customHeight="1" x14ac:dyDescent="0.3">
      <c r="A429" s="660" t="s">
        <v>1837</v>
      </c>
      <c r="B429" s="661" t="s">
        <v>770</v>
      </c>
      <c r="C429" s="661" t="s">
        <v>1666</v>
      </c>
      <c r="D429" s="661" t="s">
        <v>1677</v>
      </c>
      <c r="E429" s="661" t="s">
        <v>1678</v>
      </c>
      <c r="F429" s="664">
        <v>1</v>
      </c>
      <c r="G429" s="664">
        <v>1376</v>
      </c>
      <c r="H429" s="664">
        <v>1</v>
      </c>
      <c r="I429" s="664">
        <v>1376</v>
      </c>
      <c r="J429" s="664"/>
      <c r="K429" s="664"/>
      <c r="L429" s="664"/>
      <c r="M429" s="664"/>
      <c r="N429" s="664"/>
      <c r="O429" s="664"/>
      <c r="P429" s="677"/>
      <c r="Q429" s="665"/>
    </row>
    <row r="430" spans="1:17" ht="14.4" customHeight="1" x14ac:dyDescent="0.3">
      <c r="A430" s="660" t="s">
        <v>1837</v>
      </c>
      <c r="B430" s="661" t="s">
        <v>770</v>
      </c>
      <c r="C430" s="661" t="s">
        <v>1666</v>
      </c>
      <c r="D430" s="661" t="s">
        <v>1706</v>
      </c>
      <c r="E430" s="661" t="s">
        <v>1707</v>
      </c>
      <c r="F430" s="664">
        <v>1</v>
      </c>
      <c r="G430" s="664">
        <v>1754</v>
      </c>
      <c r="H430" s="664">
        <v>1</v>
      </c>
      <c r="I430" s="664">
        <v>1754</v>
      </c>
      <c r="J430" s="664">
        <v>4</v>
      </c>
      <c r="K430" s="664">
        <v>7016</v>
      </c>
      <c r="L430" s="664">
        <v>4</v>
      </c>
      <c r="M430" s="664">
        <v>1754</v>
      </c>
      <c r="N430" s="664">
        <v>3</v>
      </c>
      <c r="O430" s="664">
        <v>5286</v>
      </c>
      <c r="P430" s="677">
        <v>3.0136830102622576</v>
      </c>
      <c r="Q430" s="665">
        <v>1762</v>
      </c>
    </row>
    <row r="431" spans="1:17" ht="14.4" customHeight="1" x14ac:dyDescent="0.3">
      <c r="A431" s="660" t="s">
        <v>1837</v>
      </c>
      <c r="B431" s="661" t="s">
        <v>770</v>
      </c>
      <c r="C431" s="661" t="s">
        <v>1666</v>
      </c>
      <c r="D431" s="661" t="s">
        <v>1708</v>
      </c>
      <c r="E431" s="661" t="s">
        <v>1709</v>
      </c>
      <c r="F431" s="664">
        <v>1</v>
      </c>
      <c r="G431" s="664">
        <v>410</v>
      </c>
      <c r="H431" s="664">
        <v>1</v>
      </c>
      <c r="I431" s="664">
        <v>410</v>
      </c>
      <c r="J431" s="664">
        <v>4</v>
      </c>
      <c r="K431" s="664">
        <v>1640</v>
      </c>
      <c r="L431" s="664">
        <v>4</v>
      </c>
      <c r="M431" s="664">
        <v>410</v>
      </c>
      <c r="N431" s="664">
        <v>3</v>
      </c>
      <c r="O431" s="664">
        <v>1239</v>
      </c>
      <c r="P431" s="677">
        <v>3.0219512195121951</v>
      </c>
      <c r="Q431" s="665">
        <v>413</v>
      </c>
    </row>
    <row r="432" spans="1:17" ht="14.4" customHeight="1" x14ac:dyDescent="0.3">
      <c r="A432" s="660" t="s">
        <v>1837</v>
      </c>
      <c r="B432" s="661" t="s">
        <v>770</v>
      </c>
      <c r="C432" s="661" t="s">
        <v>1666</v>
      </c>
      <c r="D432" s="661" t="s">
        <v>1726</v>
      </c>
      <c r="E432" s="661" t="s">
        <v>1727</v>
      </c>
      <c r="F432" s="664"/>
      <c r="G432" s="664"/>
      <c r="H432" s="664"/>
      <c r="I432" s="664"/>
      <c r="J432" s="664">
        <v>1</v>
      </c>
      <c r="K432" s="664">
        <v>580</v>
      </c>
      <c r="L432" s="664"/>
      <c r="M432" s="664">
        <v>580</v>
      </c>
      <c r="N432" s="664"/>
      <c r="O432" s="664"/>
      <c r="P432" s="677"/>
      <c r="Q432" s="665"/>
    </row>
    <row r="433" spans="1:17" ht="14.4" customHeight="1" x14ac:dyDescent="0.3">
      <c r="A433" s="660" t="s">
        <v>1838</v>
      </c>
      <c r="B433" s="661" t="s">
        <v>770</v>
      </c>
      <c r="C433" s="661" t="s">
        <v>1593</v>
      </c>
      <c r="D433" s="661" t="s">
        <v>1599</v>
      </c>
      <c r="E433" s="661" t="s">
        <v>883</v>
      </c>
      <c r="F433" s="664">
        <v>0.5</v>
      </c>
      <c r="G433" s="664">
        <v>1092.1600000000001</v>
      </c>
      <c r="H433" s="664">
        <v>1</v>
      </c>
      <c r="I433" s="664">
        <v>2184.3200000000002</v>
      </c>
      <c r="J433" s="664"/>
      <c r="K433" s="664"/>
      <c r="L433" s="664"/>
      <c r="M433" s="664"/>
      <c r="N433" s="664"/>
      <c r="O433" s="664"/>
      <c r="P433" s="677"/>
      <c r="Q433" s="665"/>
    </row>
    <row r="434" spans="1:17" ht="14.4" customHeight="1" x14ac:dyDescent="0.3">
      <c r="A434" s="660" t="s">
        <v>1838</v>
      </c>
      <c r="B434" s="661" t="s">
        <v>770</v>
      </c>
      <c r="C434" s="661" t="s">
        <v>1603</v>
      </c>
      <c r="D434" s="661" t="s">
        <v>1608</v>
      </c>
      <c r="E434" s="661" t="s">
        <v>1609</v>
      </c>
      <c r="F434" s="664">
        <v>150</v>
      </c>
      <c r="G434" s="664">
        <v>726</v>
      </c>
      <c r="H434" s="664">
        <v>1</v>
      </c>
      <c r="I434" s="664">
        <v>4.84</v>
      </c>
      <c r="J434" s="664"/>
      <c r="K434" s="664"/>
      <c r="L434" s="664"/>
      <c r="M434" s="664"/>
      <c r="N434" s="664"/>
      <c r="O434" s="664"/>
      <c r="P434" s="677"/>
      <c r="Q434" s="665"/>
    </row>
    <row r="435" spans="1:17" ht="14.4" customHeight="1" x14ac:dyDescent="0.3">
      <c r="A435" s="660" t="s">
        <v>1838</v>
      </c>
      <c r="B435" s="661" t="s">
        <v>770</v>
      </c>
      <c r="C435" s="661" t="s">
        <v>1603</v>
      </c>
      <c r="D435" s="661" t="s">
        <v>1636</v>
      </c>
      <c r="E435" s="661" t="s">
        <v>1637</v>
      </c>
      <c r="F435" s="664">
        <v>1</v>
      </c>
      <c r="G435" s="664">
        <v>2299.5500000000002</v>
      </c>
      <c r="H435" s="664">
        <v>1</v>
      </c>
      <c r="I435" s="664">
        <v>2299.5500000000002</v>
      </c>
      <c r="J435" s="664"/>
      <c r="K435" s="664"/>
      <c r="L435" s="664"/>
      <c r="M435" s="664"/>
      <c r="N435" s="664"/>
      <c r="O435" s="664"/>
      <c r="P435" s="677"/>
      <c r="Q435" s="665"/>
    </row>
    <row r="436" spans="1:17" ht="14.4" customHeight="1" x14ac:dyDescent="0.3">
      <c r="A436" s="660" t="s">
        <v>1838</v>
      </c>
      <c r="B436" s="661" t="s">
        <v>770</v>
      </c>
      <c r="C436" s="661" t="s">
        <v>1603</v>
      </c>
      <c r="D436" s="661" t="s">
        <v>1646</v>
      </c>
      <c r="E436" s="661" t="s">
        <v>1647</v>
      </c>
      <c r="F436" s="664">
        <v>388</v>
      </c>
      <c r="G436" s="664">
        <v>12908.76</v>
      </c>
      <c r="H436" s="664">
        <v>1</v>
      </c>
      <c r="I436" s="664">
        <v>33.270000000000003</v>
      </c>
      <c r="J436" s="664"/>
      <c r="K436" s="664"/>
      <c r="L436" s="664"/>
      <c r="M436" s="664"/>
      <c r="N436" s="664"/>
      <c r="O436" s="664"/>
      <c r="P436" s="677"/>
      <c r="Q436" s="665"/>
    </row>
    <row r="437" spans="1:17" ht="14.4" customHeight="1" x14ac:dyDescent="0.3">
      <c r="A437" s="660" t="s">
        <v>1838</v>
      </c>
      <c r="B437" s="661" t="s">
        <v>770</v>
      </c>
      <c r="C437" s="661" t="s">
        <v>1603</v>
      </c>
      <c r="D437" s="661" t="s">
        <v>1652</v>
      </c>
      <c r="E437" s="661" t="s">
        <v>1653</v>
      </c>
      <c r="F437" s="664"/>
      <c r="G437" s="664"/>
      <c r="H437" s="664"/>
      <c r="I437" s="664"/>
      <c r="J437" s="664">
        <v>110</v>
      </c>
      <c r="K437" s="664">
        <v>2127.4</v>
      </c>
      <c r="L437" s="664"/>
      <c r="M437" s="664">
        <v>19.34</v>
      </c>
      <c r="N437" s="664"/>
      <c r="O437" s="664"/>
      <c r="P437" s="677"/>
      <c r="Q437" s="665"/>
    </row>
    <row r="438" spans="1:17" ht="14.4" customHeight="1" x14ac:dyDescent="0.3">
      <c r="A438" s="660" t="s">
        <v>1838</v>
      </c>
      <c r="B438" s="661" t="s">
        <v>770</v>
      </c>
      <c r="C438" s="661" t="s">
        <v>1666</v>
      </c>
      <c r="D438" s="661" t="s">
        <v>1700</v>
      </c>
      <c r="E438" s="661" t="s">
        <v>1701</v>
      </c>
      <c r="F438" s="664">
        <v>1</v>
      </c>
      <c r="G438" s="664">
        <v>654</v>
      </c>
      <c r="H438" s="664">
        <v>1</v>
      </c>
      <c r="I438" s="664">
        <v>654</v>
      </c>
      <c r="J438" s="664"/>
      <c r="K438" s="664"/>
      <c r="L438" s="664"/>
      <c r="M438" s="664"/>
      <c r="N438" s="664"/>
      <c r="O438" s="664"/>
      <c r="P438" s="677"/>
      <c r="Q438" s="665"/>
    </row>
    <row r="439" spans="1:17" ht="14.4" customHeight="1" x14ac:dyDescent="0.3">
      <c r="A439" s="660" t="s">
        <v>1838</v>
      </c>
      <c r="B439" s="661" t="s">
        <v>770</v>
      </c>
      <c r="C439" s="661" t="s">
        <v>1666</v>
      </c>
      <c r="D439" s="661" t="s">
        <v>1710</v>
      </c>
      <c r="E439" s="661" t="s">
        <v>1711</v>
      </c>
      <c r="F439" s="664"/>
      <c r="G439" s="664"/>
      <c r="H439" s="664"/>
      <c r="I439" s="664"/>
      <c r="J439" s="664">
        <v>2</v>
      </c>
      <c r="K439" s="664">
        <v>6900</v>
      </c>
      <c r="L439" s="664"/>
      <c r="M439" s="664">
        <v>3450</v>
      </c>
      <c r="N439" s="664"/>
      <c r="O439" s="664"/>
      <c r="P439" s="677"/>
      <c r="Q439" s="665"/>
    </row>
    <row r="440" spans="1:17" ht="14.4" customHeight="1" x14ac:dyDescent="0.3">
      <c r="A440" s="660" t="s">
        <v>1838</v>
      </c>
      <c r="B440" s="661" t="s">
        <v>770</v>
      </c>
      <c r="C440" s="661" t="s">
        <v>1666</v>
      </c>
      <c r="D440" s="661" t="s">
        <v>1714</v>
      </c>
      <c r="E440" s="661" t="s">
        <v>1715</v>
      </c>
      <c r="F440" s="664">
        <v>1</v>
      </c>
      <c r="G440" s="664">
        <v>14328</v>
      </c>
      <c r="H440" s="664">
        <v>1</v>
      </c>
      <c r="I440" s="664">
        <v>14328</v>
      </c>
      <c r="J440" s="664"/>
      <c r="K440" s="664"/>
      <c r="L440" s="664"/>
      <c r="M440" s="664"/>
      <c r="N440" s="664"/>
      <c r="O440" s="664"/>
      <c r="P440" s="677"/>
      <c r="Q440" s="665"/>
    </row>
    <row r="441" spans="1:17" ht="14.4" customHeight="1" thickBot="1" x14ac:dyDescent="0.35">
      <c r="A441" s="666" t="s">
        <v>1838</v>
      </c>
      <c r="B441" s="667" t="s">
        <v>770</v>
      </c>
      <c r="C441" s="667" t="s">
        <v>1666</v>
      </c>
      <c r="D441" s="667" t="s">
        <v>1734</v>
      </c>
      <c r="E441" s="667" t="s">
        <v>1735</v>
      </c>
      <c r="F441" s="670">
        <v>1</v>
      </c>
      <c r="G441" s="670">
        <v>487</v>
      </c>
      <c r="H441" s="670">
        <v>1</v>
      </c>
      <c r="I441" s="670">
        <v>487</v>
      </c>
      <c r="J441" s="670"/>
      <c r="K441" s="670"/>
      <c r="L441" s="670"/>
      <c r="M441" s="670"/>
      <c r="N441" s="670"/>
      <c r="O441" s="670"/>
      <c r="P441" s="678"/>
      <c r="Q441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63.350999999999999</v>
      </c>
      <c r="C5" s="114">
        <v>52.591999999999999</v>
      </c>
      <c r="D5" s="114">
        <v>35.863</v>
      </c>
      <c r="E5" s="131">
        <v>0.56609998263642247</v>
      </c>
      <c r="F5" s="132">
        <v>82</v>
      </c>
      <c r="G5" s="114">
        <v>87</v>
      </c>
      <c r="H5" s="114">
        <v>66</v>
      </c>
      <c r="I5" s="133">
        <v>0.80487804878048785</v>
      </c>
      <c r="J5" s="123"/>
      <c r="K5" s="123"/>
      <c r="L5" s="7">
        <f>D5-B5</f>
        <v>-27.488</v>
      </c>
      <c r="M5" s="8">
        <f>H5-F5</f>
        <v>-16</v>
      </c>
    </row>
    <row r="6" spans="1:13" ht="14.4" hidden="1" customHeight="1" outlineLevel="1" x14ac:dyDescent="0.3">
      <c r="A6" s="119" t="s">
        <v>169</v>
      </c>
      <c r="B6" s="122">
        <v>11.039</v>
      </c>
      <c r="C6" s="113">
        <v>12.801</v>
      </c>
      <c r="D6" s="113">
        <v>10.026</v>
      </c>
      <c r="E6" s="134">
        <v>0.90823444152550048</v>
      </c>
      <c r="F6" s="135">
        <v>15</v>
      </c>
      <c r="G6" s="113">
        <v>20</v>
      </c>
      <c r="H6" s="113">
        <v>13</v>
      </c>
      <c r="I6" s="136">
        <v>0.8666666666666667</v>
      </c>
      <c r="J6" s="123"/>
      <c r="K6" s="123"/>
      <c r="L6" s="5">
        <f t="shared" ref="L6:L11" si="0">D6-B6</f>
        <v>-1.0129999999999999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170</v>
      </c>
      <c r="B7" s="122">
        <v>38.06</v>
      </c>
      <c r="C7" s="113">
        <v>44.167000000000002</v>
      </c>
      <c r="D7" s="113">
        <v>36.848999999999997</v>
      </c>
      <c r="E7" s="134">
        <v>0.96818181818181803</v>
      </c>
      <c r="F7" s="135">
        <v>46</v>
      </c>
      <c r="G7" s="113">
        <v>57</v>
      </c>
      <c r="H7" s="113">
        <v>54</v>
      </c>
      <c r="I7" s="136">
        <v>1.173913043478261</v>
      </c>
      <c r="J7" s="123"/>
      <c r="K7" s="123"/>
      <c r="L7" s="5">
        <f t="shared" si="0"/>
        <v>-1.2110000000000056</v>
      </c>
      <c r="M7" s="6">
        <f t="shared" si="1"/>
        <v>8</v>
      </c>
    </row>
    <row r="8" spans="1:13" ht="14.4" hidden="1" customHeight="1" outlineLevel="1" x14ac:dyDescent="0.3">
      <c r="A8" s="119" t="s">
        <v>171</v>
      </c>
      <c r="B8" s="122">
        <v>5.1319999999999997</v>
      </c>
      <c r="C8" s="113">
        <v>5.9580000000000002</v>
      </c>
      <c r="D8" s="113">
        <v>10.565</v>
      </c>
      <c r="E8" s="134">
        <v>2.0586515978176152</v>
      </c>
      <c r="F8" s="135">
        <v>7</v>
      </c>
      <c r="G8" s="113">
        <v>5</v>
      </c>
      <c r="H8" s="113">
        <v>12</v>
      </c>
      <c r="I8" s="136">
        <v>1.7142857142857142</v>
      </c>
      <c r="J8" s="123"/>
      <c r="K8" s="123"/>
      <c r="L8" s="5">
        <f t="shared" si="0"/>
        <v>5.4329999999999998</v>
      </c>
      <c r="M8" s="6">
        <f t="shared" si="1"/>
        <v>5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541</v>
      </c>
      <c r="F9" s="135">
        <v>0</v>
      </c>
      <c r="G9" s="113">
        <v>0</v>
      </c>
      <c r="H9" s="113">
        <v>0</v>
      </c>
      <c r="I9" s="136" t="s">
        <v>541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22.692</v>
      </c>
      <c r="C10" s="113">
        <v>15.441000000000001</v>
      </c>
      <c r="D10" s="113">
        <v>13.196999999999999</v>
      </c>
      <c r="E10" s="134">
        <v>0.58157059756742457</v>
      </c>
      <c r="F10" s="135">
        <v>27</v>
      </c>
      <c r="G10" s="113">
        <v>25</v>
      </c>
      <c r="H10" s="113">
        <v>17</v>
      </c>
      <c r="I10" s="136">
        <v>0.62962962962962965</v>
      </c>
      <c r="J10" s="123"/>
      <c r="K10" s="123"/>
      <c r="L10" s="5">
        <f t="shared" si="0"/>
        <v>-9.495000000000001</v>
      </c>
      <c r="M10" s="6">
        <f t="shared" si="1"/>
        <v>-10</v>
      </c>
    </row>
    <row r="11" spans="1:13" ht="14.4" hidden="1" customHeight="1" outlineLevel="1" x14ac:dyDescent="0.3">
      <c r="A11" s="119" t="s">
        <v>174</v>
      </c>
      <c r="B11" s="122">
        <v>0.29099999999999998</v>
      </c>
      <c r="C11" s="113">
        <v>2.8540000000000001</v>
      </c>
      <c r="D11" s="113">
        <v>0.59</v>
      </c>
      <c r="E11" s="134">
        <v>2.0274914089347078</v>
      </c>
      <c r="F11" s="135">
        <v>1</v>
      </c>
      <c r="G11" s="113">
        <v>4</v>
      </c>
      <c r="H11" s="113">
        <v>2</v>
      </c>
      <c r="I11" s="136">
        <v>2</v>
      </c>
      <c r="J11" s="123"/>
      <c r="K11" s="123"/>
      <c r="L11" s="5">
        <f t="shared" si="0"/>
        <v>0.29899999999999999</v>
      </c>
      <c r="M11" s="6">
        <f t="shared" si="1"/>
        <v>1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0.29799999999999999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140.565</v>
      </c>
      <c r="C13" s="116">
        <f>SUM(C5:C12)</f>
        <v>134.11100000000002</v>
      </c>
      <c r="D13" s="116">
        <f>SUM(D5:D12)</f>
        <v>107.09</v>
      </c>
      <c r="E13" s="137">
        <f>IF(OR(D13=0,B13=0),0,D13/B13)</f>
        <v>0.76185394657275995</v>
      </c>
      <c r="F13" s="138">
        <f>SUM(F5:F12)</f>
        <v>178</v>
      </c>
      <c r="G13" s="116">
        <f>SUM(G5:G12)</f>
        <v>199</v>
      </c>
      <c r="H13" s="116">
        <f>SUM(H5:H12)</f>
        <v>164</v>
      </c>
      <c r="I13" s="139">
        <f>IF(OR(H13=0,F13=0),0,H13/F13)</f>
        <v>0.9213483146067416</v>
      </c>
      <c r="J13" s="123"/>
      <c r="K13" s="123"/>
      <c r="L13" s="129">
        <f>D13-B13</f>
        <v>-33.474999999999994</v>
      </c>
      <c r="M13" s="140">
        <f t="shared" si="1"/>
        <v>-14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63.350999999999999</v>
      </c>
      <c r="C18" s="114">
        <v>52.591999999999999</v>
      </c>
      <c r="D18" s="114">
        <v>35.863</v>
      </c>
      <c r="E18" s="131">
        <v>0.56609998263642247</v>
      </c>
      <c r="F18" s="121">
        <v>82</v>
      </c>
      <c r="G18" s="114">
        <v>87</v>
      </c>
      <c r="H18" s="114">
        <v>66</v>
      </c>
      <c r="I18" s="133">
        <v>0.80487804878048785</v>
      </c>
      <c r="J18" s="571">
        <f>0.97*0.976</f>
        <v>0.94672000000000001</v>
      </c>
      <c r="K18" s="572"/>
      <c r="L18" s="147">
        <f>D18-B18</f>
        <v>-27.488</v>
      </c>
      <c r="M18" s="148">
        <f>H18-F18</f>
        <v>-16</v>
      </c>
    </row>
    <row r="19" spans="1:13" ht="14.4" hidden="1" customHeight="1" outlineLevel="1" x14ac:dyDescent="0.3">
      <c r="A19" s="119" t="s">
        <v>169</v>
      </c>
      <c r="B19" s="122">
        <v>11.039</v>
      </c>
      <c r="C19" s="113">
        <v>12.801</v>
      </c>
      <c r="D19" s="113">
        <v>10.026</v>
      </c>
      <c r="E19" s="134">
        <v>0.90823444152550048</v>
      </c>
      <c r="F19" s="122">
        <v>15</v>
      </c>
      <c r="G19" s="113">
        <v>20</v>
      </c>
      <c r="H19" s="113">
        <v>13</v>
      </c>
      <c r="I19" s="136">
        <v>0.8666666666666667</v>
      </c>
      <c r="J19" s="571">
        <f>0.97*1.096</f>
        <v>1.0631200000000001</v>
      </c>
      <c r="K19" s="572"/>
      <c r="L19" s="149">
        <f t="shared" ref="L19:L26" si="2">D19-B19</f>
        <v>-1.0129999999999999</v>
      </c>
      <c r="M19" s="150">
        <f t="shared" ref="M19:M26" si="3">H19-F19</f>
        <v>-2</v>
      </c>
    </row>
    <row r="20" spans="1:13" ht="14.4" hidden="1" customHeight="1" outlineLevel="1" x14ac:dyDescent="0.3">
      <c r="A20" s="119" t="s">
        <v>170</v>
      </c>
      <c r="B20" s="122">
        <v>38.06</v>
      </c>
      <c r="C20" s="113">
        <v>44.167000000000002</v>
      </c>
      <c r="D20" s="113">
        <v>36.848999999999997</v>
      </c>
      <c r="E20" s="134">
        <v>0.96818181818181803</v>
      </c>
      <c r="F20" s="122">
        <v>46</v>
      </c>
      <c r="G20" s="113">
        <v>57</v>
      </c>
      <c r="H20" s="113">
        <v>54</v>
      </c>
      <c r="I20" s="136">
        <v>1.173913043478261</v>
      </c>
      <c r="J20" s="571">
        <f>0.97*1.047</f>
        <v>1.01559</v>
      </c>
      <c r="K20" s="572"/>
      <c r="L20" s="149">
        <f t="shared" si="2"/>
        <v>-1.2110000000000056</v>
      </c>
      <c r="M20" s="150">
        <f t="shared" si="3"/>
        <v>8</v>
      </c>
    </row>
    <row r="21" spans="1:13" ht="14.4" hidden="1" customHeight="1" outlineLevel="1" x14ac:dyDescent="0.3">
      <c r="A21" s="119" t="s">
        <v>171</v>
      </c>
      <c r="B21" s="122">
        <v>5.1319999999999997</v>
      </c>
      <c r="C21" s="113">
        <v>5.9580000000000002</v>
      </c>
      <c r="D21" s="113">
        <v>10.565</v>
      </c>
      <c r="E21" s="134">
        <v>2.0586515978176152</v>
      </c>
      <c r="F21" s="122">
        <v>7</v>
      </c>
      <c r="G21" s="113">
        <v>5</v>
      </c>
      <c r="H21" s="113">
        <v>12</v>
      </c>
      <c r="I21" s="136">
        <v>1.7142857142857142</v>
      </c>
      <c r="J21" s="571">
        <f>0.97*1.091</f>
        <v>1.05827</v>
      </c>
      <c r="K21" s="572"/>
      <c r="L21" s="149">
        <f t="shared" si="2"/>
        <v>5.4329999999999998</v>
      </c>
      <c r="M21" s="150">
        <f t="shared" si="3"/>
        <v>5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541</v>
      </c>
      <c r="F22" s="122">
        <v>0</v>
      </c>
      <c r="G22" s="113">
        <v>0</v>
      </c>
      <c r="H22" s="113">
        <v>0</v>
      </c>
      <c r="I22" s="136" t="s">
        <v>541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22.692</v>
      </c>
      <c r="C23" s="113">
        <v>15.441000000000001</v>
      </c>
      <c r="D23" s="113">
        <v>13.196999999999999</v>
      </c>
      <c r="E23" s="134">
        <v>0.58157059756742457</v>
      </c>
      <c r="F23" s="122">
        <v>27</v>
      </c>
      <c r="G23" s="113">
        <v>25</v>
      </c>
      <c r="H23" s="113">
        <v>17</v>
      </c>
      <c r="I23" s="136">
        <v>0.62962962962962965</v>
      </c>
      <c r="J23" s="571">
        <f>0.97*1.096</f>
        <v>1.0631200000000001</v>
      </c>
      <c r="K23" s="572"/>
      <c r="L23" s="149">
        <f t="shared" si="2"/>
        <v>-9.495000000000001</v>
      </c>
      <c r="M23" s="150">
        <f t="shared" si="3"/>
        <v>-10</v>
      </c>
    </row>
    <row r="24" spans="1:13" ht="14.4" hidden="1" customHeight="1" outlineLevel="1" x14ac:dyDescent="0.3">
      <c r="A24" s="119" t="s">
        <v>174</v>
      </c>
      <c r="B24" s="122">
        <v>0.29099999999999998</v>
      </c>
      <c r="C24" s="113">
        <v>2.8540000000000001</v>
      </c>
      <c r="D24" s="113">
        <v>0.59</v>
      </c>
      <c r="E24" s="134">
        <v>2.0274914089347078</v>
      </c>
      <c r="F24" s="122">
        <v>1</v>
      </c>
      <c r="G24" s="113">
        <v>4</v>
      </c>
      <c r="H24" s="113">
        <v>2</v>
      </c>
      <c r="I24" s="136">
        <v>2</v>
      </c>
      <c r="J24" s="571">
        <f>0.97*0.989</f>
        <v>0.95933000000000002</v>
      </c>
      <c r="K24" s="572"/>
      <c r="L24" s="149">
        <f t="shared" si="2"/>
        <v>0.29899999999999999</v>
      </c>
      <c r="M24" s="150">
        <f t="shared" si="3"/>
        <v>1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0.29799999999999999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140.565</v>
      </c>
      <c r="C26" s="153">
        <f>SUM(C18:C25)</f>
        <v>134.11100000000002</v>
      </c>
      <c r="D26" s="153">
        <f>SUM(D18:D25)</f>
        <v>107.09</v>
      </c>
      <c r="E26" s="154">
        <f>IF(OR(D26=0,B26=0),0,D26/B26)</f>
        <v>0.76185394657275995</v>
      </c>
      <c r="F26" s="152">
        <f>SUM(F18:F25)</f>
        <v>178</v>
      </c>
      <c r="G26" s="153">
        <f>SUM(G18:G25)</f>
        <v>199</v>
      </c>
      <c r="H26" s="153">
        <f>SUM(H18:H25)</f>
        <v>164</v>
      </c>
      <c r="I26" s="155">
        <f>IF(OR(H26=0,F26=0),0,H26/F26)</f>
        <v>0.9213483146067416</v>
      </c>
      <c r="J26" s="123"/>
      <c r="K26" s="123"/>
      <c r="L26" s="145">
        <f t="shared" si="2"/>
        <v>-33.474999999999994</v>
      </c>
      <c r="M26" s="156">
        <f t="shared" si="3"/>
        <v>-14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541</v>
      </c>
      <c r="F31" s="132">
        <v>0</v>
      </c>
      <c r="G31" s="114">
        <v>0</v>
      </c>
      <c r="H31" s="114">
        <v>0</v>
      </c>
      <c r="I31" s="133" t="s">
        <v>541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541</v>
      </c>
      <c r="F32" s="135">
        <v>0</v>
      </c>
      <c r="G32" s="113">
        <v>0</v>
      </c>
      <c r="H32" s="113">
        <v>0</v>
      </c>
      <c r="I32" s="136" t="s">
        <v>541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541</v>
      </c>
      <c r="F33" s="135">
        <v>0</v>
      </c>
      <c r="G33" s="113">
        <v>0</v>
      </c>
      <c r="H33" s="113">
        <v>0</v>
      </c>
      <c r="I33" s="136" t="s">
        <v>541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541</v>
      </c>
      <c r="F34" s="135">
        <v>0</v>
      </c>
      <c r="G34" s="113">
        <v>0</v>
      </c>
      <c r="H34" s="113">
        <v>0</v>
      </c>
      <c r="I34" s="136" t="s">
        <v>541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541</v>
      </c>
      <c r="F35" s="135">
        <v>0</v>
      </c>
      <c r="G35" s="113">
        <v>0</v>
      </c>
      <c r="H35" s="113">
        <v>0</v>
      </c>
      <c r="I35" s="136" t="s">
        <v>541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541</v>
      </c>
      <c r="F36" s="135">
        <v>0</v>
      </c>
      <c r="G36" s="113">
        <v>0</v>
      </c>
      <c r="H36" s="113">
        <v>0</v>
      </c>
      <c r="I36" s="136" t="s">
        <v>541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541</v>
      </c>
      <c r="F37" s="135">
        <v>0</v>
      </c>
      <c r="G37" s="113">
        <v>0</v>
      </c>
      <c r="H37" s="113">
        <v>0</v>
      </c>
      <c r="I37" s="136" t="s">
        <v>541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541</v>
      </c>
      <c r="F38" s="248">
        <v>0</v>
      </c>
      <c r="G38" s="246">
        <v>0</v>
      </c>
      <c r="H38" s="246">
        <v>0</v>
      </c>
      <c r="I38" s="249" t="s">
        <v>541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336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117.13</v>
      </c>
      <c r="C33" s="203">
        <v>146</v>
      </c>
      <c r="D33" s="84">
        <f>IF(C33="","",C33-B33)</f>
        <v>28.870000000000005</v>
      </c>
      <c r="E33" s="85">
        <f>IF(C33="","",C33/B33)</f>
        <v>1.2464782720054641</v>
      </c>
      <c r="F33" s="86">
        <v>49.33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317.54000000000002</v>
      </c>
      <c r="C34" s="204">
        <v>371</v>
      </c>
      <c r="D34" s="87">
        <f t="shared" ref="D34:D45" si="0">IF(C34="","",C34-B34)</f>
        <v>53.45999999999998</v>
      </c>
      <c r="E34" s="88">
        <f t="shared" ref="E34:E45" si="1">IF(C34="","",C34/B34)</f>
        <v>1.1683567424576431</v>
      </c>
      <c r="F34" s="89">
        <v>107.77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520.71</v>
      </c>
      <c r="C35" s="204">
        <v>576</v>
      </c>
      <c r="D35" s="87">
        <f t="shared" si="0"/>
        <v>55.289999999999964</v>
      </c>
      <c r="E35" s="88">
        <f t="shared" si="1"/>
        <v>1.1061819438843117</v>
      </c>
      <c r="F35" s="89">
        <v>153.80000000000001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649.66999999999996</v>
      </c>
      <c r="C36" s="204">
        <v>738</v>
      </c>
      <c r="D36" s="87">
        <f t="shared" si="0"/>
        <v>88.330000000000041</v>
      </c>
      <c r="E36" s="88">
        <f t="shared" si="1"/>
        <v>1.1359613342158328</v>
      </c>
      <c r="F36" s="89">
        <v>206.46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830.05</v>
      </c>
      <c r="C37" s="204">
        <v>943</v>
      </c>
      <c r="D37" s="87">
        <f t="shared" si="0"/>
        <v>112.95000000000005</v>
      </c>
      <c r="E37" s="88">
        <f t="shared" si="1"/>
        <v>1.1360761399915669</v>
      </c>
      <c r="F37" s="89">
        <v>262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1001.76</v>
      </c>
      <c r="C38" s="204">
        <v>1119</v>
      </c>
      <c r="D38" s="87">
        <f t="shared" si="0"/>
        <v>117.24000000000001</v>
      </c>
      <c r="E38" s="88">
        <f t="shared" si="1"/>
        <v>1.1170340201245808</v>
      </c>
      <c r="F38" s="89">
        <v>300.35000000000002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1855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336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9"/>
      <c r="B4" s="840" t="s">
        <v>84</v>
      </c>
      <c r="C4" s="841" t="s">
        <v>72</v>
      </c>
      <c r="D4" s="842" t="s">
        <v>85</v>
      </c>
      <c r="E4" s="840" t="s">
        <v>84</v>
      </c>
      <c r="F4" s="841" t="s">
        <v>72</v>
      </c>
      <c r="G4" s="842" t="s">
        <v>85</v>
      </c>
      <c r="H4" s="840" t="s">
        <v>84</v>
      </c>
      <c r="I4" s="841" t="s">
        <v>72</v>
      </c>
      <c r="J4" s="842" t="s">
        <v>85</v>
      </c>
      <c r="K4" s="843"/>
      <c r="L4" s="844"/>
      <c r="M4" s="844"/>
      <c r="N4" s="844"/>
      <c r="O4" s="845"/>
      <c r="P4" s="846"/>
      <c r="Q4" s="847" t="s">
        <v>73</v>
      </c>
      <c r="R4" s="848" t="s">
        <v>72</v>
      </c>
      <c r="S4" s="849" t="s">
        <v>86</v>
      </c>
      <c r="T4" s="850" t="s">
        <v>87</v>
      </c>
      <c r="U4" s="850" t="s">
        <v>88</v>
      </c>
      <c r="V4" s="851" t="s">
        <v>2</v>
      </c>
      <c r="W4" s="852" t="s">
        <v>89</v>
      </c>
    </row>
    <row r="5" spans="1:23" ht="14.4" customHeight="1" x14ac:dyDescent="0.3">
      <c r="A5" s="882" t="s">
        <v>1840</v>
      </c>
      <c r="B5" s="853"/>
      <c r="C5" s="854"/>
      <c r="D5" s="855"/>
      <c r="E5" s="856">
        <v>1</v>
      </c>
      <c r="F5" s="857">
        <v>0.5</v>
      </c>
      <c r="G5" s="858">
        <v>2</v>
      </c>
      <c r="H5" s="859"/>
      <c r="I5" s="860"/>
      <c r="J5" s="861"/>
      <c r="K5" s="862">
        <v>0.31</v>
      </c>
      <c r="L5" s="859">
        <v>1</v>
      </c>
      <c r="M5" s="859">
        <v>11</v>
      </c>
      <c r="N5" s="863">
        <v>3.66</v>
      </c>
      <c r="O5" s="859" t="s">
        <v>1841</v>
      </c>
      <c r="P5" s="864" t="s">
        <v>1842</v>
      </c>
      <c r="Q5" s="865">
        <f>H5-B5</f>
        <v>0</v>
      </c>
      <c r="R5" s="865">
        <f>I5-C5</f>
        <v>0</v>
      </c>
      <c r="S5" s="853" t="str">
        <f>IF(H5=0,"",H5*N5)</f>
        <v/>
      </c>
      <c r="T5" s="853" t="str">
        <f>IF(H5=0,"",H5*J5)</f>
        <v/>
      </c>
      <c r="U5" s="853" t="str">
        <f>IF(H5=0,"",T5-S5)</f>
        <v/>
      </c>
      <c r="V5" s="866" t="str">
        <f>IF(H5=0,"",T5/S5)</f>
        <v/>
      </c>
      <c r="W5" s="867"/>
    </row>
    <row r="6" spans="1:23" ht="14.4" customHeight="1" x14ac:dyDescent="0.3">
      <c r="A6" s="883" t="s">
        <v>1843</v>
      </c>
      <c r="B6" s="832">
        <v>12</v>
      </c>
      <c r="C6" s="833">
        <v>3.85</v>
      </c>
      <c r="D6" s="834">
        <v>7.6</v>
      </c>
      <c r="E6" s="837">
        <v>27</v>
      </c>
      <c r="F6" s="818">
        <v>9.41</v>
      </c>
      <c r="G6" s="819">
        <v>6.5</v>
      </c>
      <c r="H6" s="814">
        <v>38</v>
      </c>
      <c r="I6" s="815">
        <v>14.5</v>
      </c>
      <c r="J6" s="824">
        <v>6.1</v>
      </c>
      <c r="K6" s="820">
        <v>0.32</v>
      </c>
      <c r="L6" s="817">
        <v>2</v>
      </c>
      <c r="M6" s="817">
        <v>18</v>
      </c>
      <c r="N6" s="821">
        <v>6.06</v>
      </c>
      <c r="O6" s="817" t="s">
        <v>1841</v>
      </c>
      <c r="P6" s="835" t="s">
        <v>1844</v>
      </c>
      <c r="Q6" s="822">
        <f t="shared" ref="Q6:R11" si="0">H6-B6</f>
        <v>26</v>
      </c>
      <c r="R6" s="822">
        <f t="shared" si="0"/>
        <v>10.65</v>
      </c>
      <c r="S6" s="832">
        <f t="shared" ref="S6:S11" si="1">IF(H6=0,"",H6*N6)</f>
        <v>230.27999999999997</v>
      </c>
      <c r="T6" s="832">
        <f t="shared" ref="T6:T11" si="2">IF(H6=0,"",H6*J6)</f>
        <v>231.79999999999998</v>
      </c>
      <c r="U6" s="832">
        <f t="shared" ref="U6:U11" si="3">IF(H6=0,"",T6-S6)</f>
        <v>1.5200000000000102</v>
      </c>
      <c r="V6" s="836">
        <f t="shared" ref="V6:V11" si="4">IF(H6=0,"",T6/S6)</f>
        <v>1.0066006600660067</v>
      </c>
      <c r="W6" s="823">
        <v>38.1</v>
      </c>
    </row>
    <row r="7" spans="1:23" ht="14.4" customHeight="1" x14ac:dyDescent="0.3">
      <c r="A7" s="884" t="s">
        <v>1845</v>
      </c>
      <c r="B7" s="868">
        <v>1</v>
      </c>
      <c r="C7" s="869">
        <v>0.48</v>
      </c>
      <c r="D7" s="838">
        <v>4</v>
      </c>
      <c r="E7" s="870"/>
      <c r="F7" s="871"/>
      <c r="G7" s="825"/>
      <c r="H7" s="872">
        <v>1</v>
      </c>
      <c r="I7" s="873">
        <v>0.48</v>
      </c>
      <c r="J7" s="826">
        <v>8</v>
      </c>
      <c r="K7" s="874">
        <v>0.48</v>
      </c>
      <c r="L7" s="875">
        <v>2</v>
      </c>
      <c r="M7" s="875">
        <v>21</v>
      </c>
      <c r="N7" s="876">
        <v>6.93</v>
      </c>
      <c r="O7" s="875" t="s">
        <v>1841</v>
      </c>
      <c r="P7" s="877" t="s">
        <v>1846</v>
      </c>
      <c r="Q7" s="878">
        <f t="shared" si="0"/>
        <v>0</v>
      </c>
      <c r="R7" s="878">
        <f t="shared" si="0"/>
        <v>0</v>
      </c>
      <c r="S7" s="868">
        <f t="shared" si="1"/>
        <v>6.93</v>
      </c>
      <c r="T7" s="868">
        <f t="shared" si="2"/>
        <v>8</v>
      </c>
      <c r="U7" s="868">
        <f t="shared" si="3"/>
        <v>1.0700000000000003</v>
      </c>
      <c r="V7" s="879">
        <f t="shared" si="4"/>
        <v>1.1544011544011545</v>
      </c>
      <c r="W7" s="827">
        <v>1.07</v>
      </c>
    </row>
    <row r="8" spans="1:23" ht="14.4" customHeight="1" x14ac:dyDescent="0.3">
      <c r="A8" s="883" t="s">
        <v>1847</v>
      </c>
      <c r="B8" s="828">
        <v>54</v>
      </c>
      <c r="C8" s="829">
        <v>89.77</v>
      </c>
      <c r="D8" s="830">
        <v>9.3000000000000007</v>
      </c>
      <c r="E8" s="837">
        <v>54</v>
      </c>
      <c r="F8" s="818">
        <v>89</v>
      </c>
      <c r="G8" s="819">
        <v>9.3000000000000007</v>
      </c>
      <c r="H8" s="817">
        <v>40</v>
      </c>
      <c r="I8" s="818">
        <v>65.709999999999994</v>
      </c>
      <c r="J8" s="819">
        <v>9.5</v>
      </c>
      <c r="K8" s="820">
        <v>1.52</v>
      </c>
      <c r="L8" s="817">
        <v>4</v>
      </c>
      <c r="M8" s="817">
        <v>39</v>
      </c>
      <c r="N8" s="821">
        <v>13.1</v>
      </c>
      <c r="O8" s="817" t="s">
        <v>1841</v>
      </c>
      <c r="P8" s="835" t="s">
        <v>1848</v>
      </c>
      <c r="Q8" s="822">
        <f t="shared" si="0"/>
        <v>-14</v>
      </c>
      <c r="R8" s="822">
        <f t="shared" si="0"/>
        <v>-24.060000000000002</v>
      </c>
      <c r="S8" s="832">
        <f t="shared" si="1"/>
        <v>524</v>
      </c>
      <c r="T8" s="832">
        <f t="shared" si="2"/>
        <v>380</v>
      </c>
      <c r="U8" s="832">
        <f t="shared" si="3"/>
        <v>-144</v>
      </c>
      <c r="V8" s="836">
        <f t="shared" si="4"/>
        <v>0.72519083969465647</v>
      </c>
      <c r="W8" s="823">
        <v>0.9</v>
      </c>
    </row>
    <row r="9" spans="1:23" ht="14.4" customHeight="1" x14ac:dyDescent="0.3">
      <c r="A9" s="884" t="s">
        <v>1849</v>
      </c>
      <c r="B9" s="880">
        <v>5</v>
      </c>
      <c r="C9" s="881">
        <v>11.66</v>
      </c>
      <c r="D9" s="831">
        <v>8.8000000000000007</v>
      </c>
      <c r="E9" s="870"/>
      <c r="F9" s="871"/>
      <c r="G9" s="825"/>
      <c r="H9" s="875"/>
      <c r="I9" s="871"/>
      <c r="J9" s="825"/>
      <c r="K9" s="874">
        <v>2.2599999999999998</v>
      </c>
      <c r="L9" s="875">
        <v>6</v>
      </c>
      <c r="M9" s="875">
        <v>50</v>
      </c>
      <c r="N9" s="876">
        <v>16.66</v>
      </c>
      <c r="O9" s="875" t="s">
        <v>1841</v>
      </c>
      <c r="P9" s="877" t="s">
        <v>1850</v>
      </c>
      <c r="Q9" s="878">
        <f t="shared" si="0"/>
        <v>-5</v>
      </c>
      <c r="R9" s="878">
        <f t="shared" si="0"/>
        <v>-11.66</v>
      </c>
      <c r="S9" s="868" t="str">
        <f t="shared" si="1"/>
        <v/>
      </c>
      <c r="T9" s="868" t="str">
        <f t="shared" si="2"/>
        <v/>
      </c>
      <c r="U9" s="868" t="str">
        <f t="shared" si="3"/>
        <v/>
      </c>
      <c r="V9" s="879" t="str">
        <f t="shared" si="4"/>
        <v/>
      </c>
      <c r="W9" s="827"/>
    </row>
    <row r="10" spans="1:23" ht="14.4" customHeight="1" x14ac:dyDescent="0.3">
      <c r="A10" s="883" t="s">
        <v>1851</v>
      </c>
      <c r="B10" s="832">
        <v>104</v>
      </c>
      <c r="C10" s="833">
        <v>33.75</v>
      </c>
      <c r="D10" s="834">
        <v>5.4</v>
      </c>
      <c r="E10" s="814">
        <v>117</v>
      </c>
      <c r="F10" s="815">
        <v>35.159999999999997</v>
      </c>
      <c r="G10" s="816">
        <v>5.8</v>
      </c>
      <c r="H10" s="817">
        <v>85</v>
      </c>
      <c r="I10" s="818">
        <v>26.36</v>
      </c>
      <c r="J10" s="824">
        <v>5.9</v>
      </c>
      <c r="K10" s="820">
        <v>0.26</v>
      </c>
      <c r="L10" s="817">
        <v>1</v>
      </c>
      <c r="M10" s="817">
        <v>9</v>
      </c>
      <c r="N10" s="821">
        <v>2.83</v>
      </c>
      <c r="O10" s="817" t="s">
        <v>1841</v>
      </c>
      <c r="P10" s="835" t="s">
        <v>1852</v>
      </c>
      <c r="Q10" s="822">
        <f t="shared" si="0"/>
        <v>-19</v>
      </c>
      <c r="R10" s="822">
        <f t="shared" si="0"/>
        <v>-7.3900000000000006</v>
      </c>
      <c r="S10" s="832">
        <f t="shared" si="1"/>
        <v>240.55</v>
      </c>
      <c r="T10" s="832">
        <f t="shared" si="2"/>
        <v>501.50000000000006</v>
      </c>
      <c r="U10" s="832">
        <f t="shared" si="3"/>
        <v>260.95000000000005</v>
      </c>
      <c r="V10" s="836">
        <f t="shared" si="4"/>
        <v>2.0848056537102475</v>
      </c>
      <c r="W10" s="823">
        <v>260.27999999999997</v>
      </c>
    </row>
    <row r="11" spans="1:23" ht="14.4" customHeight="1" thickBot="1" x14ac:dyDescent="0.35">
      <c r="A11" s="885" t="s">
        <v>1853</v>
      </c>
      <c r="B11" s="886">
        <v>2</v>
      </c>
      <c r="C11" s="887">
        <v>1.05</v>
      </c>
      <c r="D11" s="888">
        <v>5</v>
      </c>
      <c r="E11" s="889"/>
      <c r="F11" s="890"/>
      <c r="G11" s="891"/>
      <c r="H11" s="892"/>
      <c r="I11" s="893"/>
      <c r="J11" s="894"/>
      <c r="K11" s="895">
        <v>0.36</v>
      </c>
      <c r="L11" s="892">
        <v>1</v>
      </c>
      <c r="M11" s="892">
        <v>12</v>
      </c>
      <c r="N11" s="896">
        <v>3.89</v>
      </c>
      <c r="O11" s="892" t="s">
        <v>1841</v>
      </c>
      <c r="P11" s="897" t="s">
        <v>1854</v>
      </c>
      <c r="Q11" s="898">
        <f t="shared" si="0"/>
        <v>-2</v>
      </c>
      <c r="R11" s="898">
        <f t="shared" si="0"/>
        <v>-1.05</v>
      </c>
      <c r="S11" s="886" t="str">
        <f t="shared" si="1"/>
        <v/>
      </c>
      <c r="T11" s="886" t="str">
        <f t="shared" si="2"/>
        <v/>
      </c>
      <c r="U11" s="886" t="str">
        <f t="shared" si="3"/>
        <v/>
      </c>
      <c r="V11" s="899" t="str">
        <f t="shared" si="4"/>
        <v/>
      </c>
      <c r="W11" s="9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2:Q1048576">
    <cfRule type="cellIs" dxfId="12" priority="9" stopIfTrue="1" operator="lessThan">
      <formula>0</formula>
    </cfRule>
  </conditionalFormatting>
  <conditionalFormatting sqref="U12:U1048576">
    <cfRule type="cellIs" dxfId="11" priority="8" stopIfTrue="1" operator="greaterThan">
      <formula>0</formula>
    </cfRule>
  </conditionalFormatting>
  <conditionalFormatting sqref="V12:V1048576">
    <cfRule type="cellIs" dxfId="10" priority="7" stopIfTrue="1" operator="greaterThan">
      <formula>1</formula>
    </cfRule>
  </conditionalFormatting>
  <conditionalFormatting sqref="V12:V1048576">
    <cfRule type="cellIs" dxfId="9" priority="4" stopIfTrue="1" operator="greaterThan">
      <formula>1</formula>
    </cfRule>
  </conditionalFormatting>
  <conditionalFormatting sqref="U12:U1048576">
    <cfRule type="cellIs" dxfId="8" priority="5" stopIfTrue="1" operator="greaterThan">
      <formula>0</formula>
    </cfRule>
  </conditionalFormatting>
  <conditionalFormatting sqref="Q12:Q1048576">
    <cfRule type="cellIs" dxfId="7" priority="6" stopIfTrue="1" operator="lessThan">
      <formula>0</formula>
    </cfRule>
  </conditionalFormatting>
  <conditionalFormatting sqref="V5:V11">
    <cfRule type="cellIs" dxfId="6" priority="1" stopIfTrue="1" operator="greaterThan">
      <formula>1</formula>
    </cfRule>
  </conditionalFormatting>
  <conditionalFormatting sqref="U5:U11">
    <cfRule type="cellIs" dxfId="5" priority="2" stopIfTrue="1" operator="greaterThan">
      <formula>0</formula>
    </cfRule>
  </conditionalFormatting>
  <conditionalFormatting sqref="Q5:Q1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336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832401</v>
      </c>
      <c r="C3" s="352">
        <f t="shared" ref="C3:L3" si="0">SUBTOTAL(9,C6:C1048576)</f>
        <v>5</v>
      </c>
      <c r="D3" s="352">
        <f t="shared" si="0"/>
        <v>753882</v>
      </c>
      <c r="E3" s="352">
        <f t="shared" si="0"/>
        <v>3.1133934295063979</v>
      </c>
      <c r="F3" s="352">
        <f t="shared" si="0"/>
        <v>784954</v>
      </c>
      <c r="G3" s="355">
        <f>IF(B3&lt;&gt;0,F3/B3,"")</f>
        <v>0.94299982820779893</v>
      </c>
      <c r="H3" s="351">
        <f t="shared" si="0"/>
        <v>447465.40000000014</v>
      </c>
      <c r="I3" s="352">
        <f t="shared" si="0"/>
        <v>1</v>
      </c>
      <c r="J3" s="352">
        <f t="shared" si="0"/>
        <v>375373.54999999993</v>
      </c>
      <c r="K3" s="352">
        <f t="shared" si="0"/>
        <v>0.83888843696071203</v>
      </c>
      <c r="L3" s="352">
        <f t="shared" si="0"/>
        <v>375765.73</v>
      </c>
      <c r="M3" s="353">
        <f>IF(H3&lt;&gt;0,L3/H3,"")</f>
        <v>0.83976488461454191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1"/>
      <c r="B5" s="902">
        <v>2013</v>
      </c>
      <c r="C5" s="903"/>
      <c r="D5" s="903">
        <v>2014</v>
      </c>
      <c r="E5" s="903"/>
      <c r="F5" s="903">
        <v>2015</v>
      </c>
      <c r="G5" s="788" t="s">
        <v>2</v>
      </c>
      <c r="H5" s="902">
        <v>2013</v>
      </c>
      <c r="I5" s="903"/>
      <c r="J5" s="903">
        <v>2014</v>
      </c>
      <c r="K5" s="903"/>
      <c r="L5" s="903">
        <v>2015</v>
      </c>
      <c r="M5" s="788" t="s">
        <v>2</v>
      </c>
    </row>
    <row r="6" spans="1:13" ht="14.4" customHeight="1" x14ac:dyDescent="0.3">
      <c r="A6" s="750" t="s">
        <v>928</v>
      </c>
      <c r="B6" s="792">
        <v>680760</v>
      </c>
      <c r="C6" s="736">
        <v>1</v>
      </c>
      <c r="D6" s="792">
        <v>597569</v>
      </c>
      <c r="E6" s="736">
        <v>0.87779687408190843</v>
      </c>
      <c r="F6" s="792">
        <v>657483</v>
      </c>
      <c r="G6" s="741">
        <v>0.96580733298078614</v>
      </c>
      <c r="H6" s="792">
        <v>447465.40000000014</v>
      </c>
      <c r="I6" s="736">
        <v>1</v>
      </c>
      <c r="J6" s="792">
        <v>375373.54999999993</v>
      </c>
      <c r="K6" s="736">
        <v>0.83888843696071203</v>
      </c>
      <c r="L6" s="792">
        <v>375765.73</v>
      </c>
      <c r="M6" s="235">
        <v>0.83976488461454191</v>
      </c>
    </row>
    <row r="7" spans="1:13" ht="14.4" customHeight="1" x14ac:dyDescent="0.3">
      <c r="A7" s="687" t="s">
        <v>1780</v>
      </c>
      <c r="B7" s="797">
        <v>8620</v>
      </c>
      <c r="C7" s="661">
        <v>1</v>
      </c>
      <c r="D7" s="797">
        <v>9796</v>
      </c>
      <c r="E7" s="661">
        <v>1.1364269141531322</v>
      </c>
      <c r="F7" s="797">
        <v>7923</v>
      </c>
      <c r="G7" s="677">
        <v>0.91914153132250576</v>
      </c>
      <c r="H7" s="797"/>
      <c r="I7" s="661"/>
      <c r="J7" s="797"/>
      <c r="K7" s="661"/>
      <c r="L7" s="797"/>
      <c r="M7" s="700"/>
    </row>
    <row r="8" spans="1:13" ht="14.4" customHeight="1" x14ac:dyDescent="0.3">
      <c r="A8" s="687" t="s">
        <v>1856</v>
      </c>
      <c r="B8" s="797">
        <v>138966</v>
      </c>
      <c r="C8" s="661">
        <v>1</v>
      </c>
      <c r="D8" s="797">
        <v>142482</v>
      </c>
      <c r="E8" s="661">
        <v>1.0253011527999654</v>
      </c>
      <c r="F8" s="797">
        <v>119428</v>
      </c>
      <c r="G8" s="677">
        <v>0.8594044586445605</v>
      </c>
      <c r="H8" s="797"/>
      <c r="I8" s="661"/>
      <c r="J8" s="797"/>
      <c r="K8" s="661"/>
      <c r="L8" s="797"/>
      <c r="M8" s="700"/>
    </row>
    <row r="9" spans="1:13" ht="14.4" customHeight="1" x14ac:dyDescent="0.3">
      <c r="A9" s="687" t="s">
        <v>1857</v>
      </c>
      <c r="B9" s="797">
        <v>2342</v>
      </c>
      <c r="C9" s="661">
        <v>1</v>
      </c>
      <c r="D9" s="797">
        <v>173</v>
      </c>
      <c r="E9" s="661">
        <v>7.3868488471391977E-2</v>
      </c>
      <c r="F9" s="797"/>
      <c r="G9" s="677"/>
      <c r="H9" s="797"/>
      <c r="I9" s="661"/>
      <c r="J9" s="797"/>
      <c r="K9" s="661"/>
      <c r="L9" s="797"/>
      <c r="M9" s="700"/>
    </row>
    <row r="10" spans="1:13" ht="14.4" customHeight="1" x14ac:dyDescent="0.3">
      <c r="A10" s="687" t="s">
        <v>1858</v>
      </c>
      <c r="B10" s="797">
        <v>1713</v>
      </c>
      <c r="C10" s="661">
        <v>1</v>
      </c>
      <c r="D10" s="797"/>
      <c r="E10" s="661"/>
      <c r="F10" s="797"/>
      <c r="G10" s="677"/>
      <c r="H10" s="797"/>
      <c r="I10" s="661"/>
      <c r="J10" s="797"/>
      <c r="K10" s="661"/>
      <c r="L10" s="797"/>
      <c r="M10" s="700"/>
    </row>
    <row r="11" spans="1:13" ht="14.4" customHeight="1" x14ac:dyDescent="0.3">
      <c r="A11" s="687" t="s">
        <v>1859</v>
      </c>
      <c r="B11" s="797"/>
      <c r="C11" s="661"/>
      <c r="D11" s="797">
        <v>1461</v>
      </c>
      <c r="E11" s="661"/>
      <c r="F11" s="797">
        <v>120</v>
      </c>
      <c r="G11" s="677"/>
      <c r="H11" s="797"/>
      <c r="I11" s="661"/>
      <c r="J11" s="797"/>
      <c r="K11" s="661"/>
      <c r="L11" s="797"/>
      <c r="M11" s="700"/>
    </row>
    <row r="12" spans="1:13" ht="14.4" customHeight="1" thickBot="1" x14ac:dyDescent="0.35">
      <c r="A12" s="794" t="s">
        <v>1860</v>
      </c>
      <c r="B12" s="793"/>
      <c r="C12" s="667"/>
      <c r="D12" s="793">
        <v>2401</v>
      </c>
      <c r="E12" s="667"/>
      <c r="F12" s="793"/>
      <c r="G12" s="678"/>
      <c r="H12" s="793"/>
      <c r="I12" s="667"/>
      <c r="J12" s="793"/>
      <c r="K12" s="667"/>
      <c r="L12" s="793"/>
      <c r="M12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336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20862.86809</v>
      </c>
      <c r="C5" s="33">
        <v>18378.127350000013</v>
      </c>
      <c r="D5" s="12"/>
      <c r="E5" s="230">
        <v>18246.568680000011</v>
      </c>
      <c r="F5" s="32">
        <v>18331.29396252834</v>
      </c>
      <c r="G5" s="229">
        <f>E5-F5</f>
        <v>-84.725282528328535</v>
      </c>
      <c r="H5" s="235">
        <f>IF(F5&lt;0.00000001,"",E5/F5)</f>
        <v>0.99537810682096317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753.58704</v>
      </c>
      <c r="C6" s="35">
        <v>741.77233000000001</v>
      </c>
      <c r="D6" s="12"/>
      <c r="E6" s="231">
        <v>699.64423999999997</v>
      </c>
      <c r="F6" s="34">
        <v>755.88059119158993</v>
      </c>
      <c r="G6" s="232">
        <f>E6-F6</f>
        <v>-56.236351191589961</v>
      </c>
      <c r="H6" s="236">
        <f>IF(F6&lt;0.00000001,"",E6/F6)</f>
        <v>0.92560154097496072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10908.957239999998</v>
      </c>
      <c r="C7" s="35">
        <v>11058.38525000001</v>
      </c>
      <c r="D7" s="12"/>
      <c r="E7" s="231">
        <v>11596.573000000004</v>
      </c>
      <c r="F7" s="34">
        <v>11703.999631352366</v>
      </c>
      <c r="G7" s="232">
        <f>E7-F7</f>
        <v>-107.42663135236216</v>
      </c>
      <c r="H7" s="236">
        <f>IF(F7&lt;0.00000001,"",E7/F7)</f>
        <v>0.99082137433902595</v>
      </c>
    </row>
    <row r="8" spans="1:8" ht="14.4" customHeight="1" thickBot="1" x14ac:dyDescent="0.35">
      <c r="A8" s="1" t="s">
        <v>97</v>
      </c>
      <c r="B8" s="15">
        <v>9673.4231299999974</v>
      </c>
      <c r="C8" s="37">
        <v>7322.1018500000137</v>
      </c>
      <c r="D8" s="12"/>
      <c r="E8" s="233">
        <v>6064.9996599999959</v>
      </c>
      <c r="F8" s="36">
        <v>7125.6468606895742</v>
      </c>
      <c r="G8" s="234">
        <f>E8-F8</f>
        <v>-1060.6472006895783</v>
      </c>
      <c r="H8" s="237">
        <f>IF(F8&lt;0.00000001,"",E8/F8)</f>
        <v>0.851150748637165</v>
      </c>
    </row>
    <row r="9" spans="1:8" ht="14.4" customHeight="1" thickBot="1" x14ac:dyDescent="0.35">
      <c r="A9" s="2" t="s">
        <v>98</v>
      </c>
      <c r="B9" s="3">
        <v>42198.835499999994</v>
      </c>
      <c r="C9" s="39">
        <v>37500.386780000037</v>
      </c>
      <c r="D9" s="12"/>
      <c r="E9" s="3">
        <v>36607.785580000011</v>
      </c>
      <c r="F9" s="38">
        <v>37916.82104576187</v>
      </c>
      <c r="G9" s="38">
        <f>E9-F9</f>
        <v>-1309.0354657618591</v>
      </c>
      <c r="H9" s="238">
        <f>IF(F9&lt;0.00000001,"",E9/F9)</f>
        <v>0.96547612828137719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27270.375</v>
      </c>
      <c r="C11" s="33">
        <f>IF(ISERROR(VLOOKUP("Celkem:",'ZV Vykáz.-A'!A:F,4,0)),0,VLOOKUP("Celkem:",'ZV Vykáz.-A'!A:F,4,0)/1000)</f>
        <v>27890.702000000001</v>
      </c>
      <c r="D11" s="12"/>
      <c r="E11" s="230">
        <f>IF(ISERROR(VLOOKUP("Celkem:",'ZV Vykáz.-A'!A:F,6,0)),0,VLOOKUP("Celkem:",'ZV Vykáz.-A'!A:F,6,0)/1000)</f>
        <v>28698.668659999996</v>
      </c>
      <c r="F11" s="32">
        <f>B11</f>
        <v>27270.375</v>
      </c>
      <c r="G11" s="229">
        <f>E11-F11</f>
        <v>1428.2936599999957</v>
      </c>
      <c r="H11" s="235">
        <f>IF(F11&lt;0.00000001,"",E11/F11)</f>
        <v>1.0523752849016559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4216.95</v>
      </c>
      <c r="C12" s="37">
        <f>IF(ISERROR(VLOOKUP("Celkem",CaseMix!A:D,3,0)),0,VLOOKUP("Celkem",CaseMix!A:D,3,0)*30)</f>
        <v>4023.3300000000004</v>
      </c>
      <c r="D12" s="12"/>
      <c r="E12" s="233">
        <f>IF(ISERROR(VLOOKUP("Celkem",CaseMix!A:D,4,0)),0,VLOOKUP("Celkem",CaseMix!A:D,4,0)*30)</f>
        <v>3212.7000000000003</v>
      </c>
      <c r="F12" s="36">
        <f>B12</f>
        <v>4216.95</v>
      </c>
      <c r="G12" s="234">
        <f>E12-F12</f>
        <v>-1004.2499999999995</v>
      </c>
      <c r="H12" s="237">
        <f>IF(F12&lt;0.00000001,"",E12/F12)</f>
        <v>0.76185394657276007</v>
      </c>
    </row>
    <row r="13" spans="1:8" ht="14.4" customHeight="1" thickBot="1" x14ac:dyDescent="0.35">
      <c r="A13" s="4" t="s">
        <v>101</v>
      </c>
      <c r="B13" s="9">
        <f>SUM(B11:B12)</f>
        <v>31487.325000000001</v>
      </c>
      <c r="C13" s="41">
        <f>SUM(C11:C12)</f>
        <v>31914.032000000003</v>
      </c>
      <c r="D13" s="12"/>
      <c r="E13" s="9">
        <f>SUM(E11:E12)</f>
        <v>31911.368659999996</v>
      </c>
      <c r="F13" s="40">
        <f>SUM(F11:F12)</f>
        <v>31487.325000000001</v>
      </c>
      <c r="G13" s="40">
        <f>E13-F13</f>
        <v>424.04365999999573</v>
      </c>
      <c r="H13" s="239">
        <f>IF(F13&lt;0.00000001,"",E13/F13)</f>
        <v>1.0134671224056027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0.74616573246434736</v>
      </c>
      <c r="C15" s="43">
        <f>IF(C9=0,"",C13/C9)</f>
        <v>0.85103207567503314</v>
      </c>
      <c r="D15" s="12"/>
      <c r="E15" s="10">
        <f>IF(E9=0,"",E13/E9)</f>
        <v>0.87170988778502312</v>
      </c>
      <c r="F15" s="42">
        <f>IF(F9=0,"",F13/F9)</f>
        <v>0.83043156392245809</v>
      </c>
      <c r="G15" s="42">
        <f>IF(ISERROR(F15-E15),"",E15-F15)</f>
        <v>4.1278323862565025E-2</v>
      </c>
      <c r="H15" s="240">
        <f>IF(ISERROR(F15-E15),"",IF(F15&lt;0.00000001,"",E15/F15))</f>
        <v>1.0497070747980617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1967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336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22194.21</v>
      </c>
      <c r="G3" s="215">
        <f t="shared" si="0"/>
        <v>1279866.3999999999</v>
      </c>
      <c r="H3" s="216"/>
      <c r="I3" s="216"/>
      <c r="J3" s="211">
        <f t="shared" si="0"/>
        <v>23020.55</v>
      </c>
      <c r="K3" s="215">
        <f t="shared" si="0"/>
        <v>1129255.55</v>
      </c>
      <c r="L3" s="216"/>
      <c r="M3" s="216"/>
      <c r="N3" s="211">
        <f t="shared" si="0"/>
        <v>-21903.07</v>
      </c>
      <c r="O3" s="215">
        <f t="shared" si="0"/>
        <v>1273113.77</v>
      </c>
      <c r="P3" s="181">
        <f>IF(G3=0,"",O3/G3)</f>
        <v>0.99472395712552508</v>
      </c>
      <c r="Q3" s="213">
        <f>IF(N3=0,"",O3/N3)</f>
        <v>-58.124900755921431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5" t="s">
        <v>539</v>
      </c>
      <c r="B6" s="736" t="s">
        <v>770</v>
      </c>
      <c r="C6" s="736" t="s">
        <v>1593</v>
      </c>
      <c r="D6" s="736" t="s">
        <v>1594</v>
      </c>
      <c r="E6" s="736" t="s">
        <v>868</v>
      </c>
      <c r="F6" s="229"/>
      <c r="G6" s="229"/>
      <c r="H6" s="229"/>
      <c r="I6" s="229"/>
      <c r="J6" s="229"/>
      <c r="K6" s="229"/>
      <c r="L6" s="229"/>
      <c r="M6" s="229"/>
      <c r="N6" s="229">
        <v>0.75</v>
      </c>
      <c r="O6" s="229">
        <v>1427</v>
      </c>
      <c r="P6" s="741"/>
      <c r="Q6" s="749">
        <v>1902.6666666666667</v>
      </c>
    </row>
    <row r="7" spans="1:17" ht="14.4" customHeight="1" x14ac:dyDescent="0.3">
      <c r="A7" s="660" t="s">
        <v>539</v>
      </c>
      <c r="B7" s="661" t="s">
        <v>770</v>
      </c>
      <c r="C7" s="661" t="s">
        <v>1593</v>
      </c>
      <c r="D7" s="661" t="s">
        <v>1598</v>
      </c>
      <c r="E7" s="661"/>
      <c r="F7" s="664">
        <v>0.8</v>
      </c>
      <c r="G7" s="664">
        <v>868.02</v>
      </c>
      <c r="H7" s="664">
        <v>1</v>
      </c>
      <c r="I7" s="664">
        <v>1085.0249999999999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539</v>
      </c>
      <c r="B8" s="661" t="s">
        <v>770</v>
      </c>
      <c r="C8" s="661" t="s">
        <v>1593</v>
      </c>
      <c r="D8" s="661" t="s">
        <v>1599</v>
      </c>
      <c r="E8" s="661" t="s">
        <v>883</v>
      </c>
      <c r="F8" s="664">
        <v>3.7</v>
      </c>
      <c r="G8" s="664">
        <v>8050.63</v>
      </c>
      <c r="H8" s="664">
        <v>1</v>
      </c>
      <c r="I8" s="664">
        <v>2175.8459459459459</v>
      </c>
      <c r="J8" s="664">
        <v>1.95</v>
      </c>
      <c r="K8" s="664">
        <v>4259.42</v>
      </c>
      <c r="L8" s="664">
        <v>0.5290790907047026</v>
      </c>
      <c r="M8" s="664">
        <v>2184.3179487179486</v>
      </c>
      <c r="N8" s="664">
        <v>3.35</v>
      </c>
      <c r="O8" s="664">
        <v>5932.1799999999994</v>
      </c>
      <c r="P8" s="677">
        <v>0.73685910295219126</v>
      </c>
      <c r="Q8" s="665">
        <v>1770.7999999999997</v>
      </c>
    </row>
    <row r="9" spans="1:17" ht="14.4" customHeight="1" x14ac:dyDescent="0.3">
      <c r="A9" s="660" t="s">
        <v>539</v>
      </c>
      <c r="B9" s="661" t="s">
        <v>770</v>
      </c>
      <c r="C9" s="661" t="s">
        <v>1593</v>
      </c>
      <c r="D9" s="661" t="s">
        <v>1600</v>
      </c>
      <c r="E9" s="661" t="s">
        <v>872</v>
      </c>
      <c r="F9" s="664">
        <v>0.3</v>
      </c>
      <c r="G9" s="664">
        <v>283.44</v>
      </c>
      <c r="H9" s="664">
        <v>1</v>
      </c>
      <c r="I9" s="664">
        <v>944.80000000000007</v>
      </c>
      <c r="J9" s="664">
        <v>0.15000000000000002</v>
      </c>
      <c r="K9" s="664">
        <v>141.72</v>
      </c>
      <c r="L9" s="664">
        <v>0.5</v>
      </c>
      <c r="M9" s="664">
        <v>944.79999999999984</v>
      </c>
      <c r="N9" s="664">
        <v>0.44999999999999996</v>
      </c>
      <c r="O9" s="664">
        <v>406.71</v>
      </c>
      <c r="P9" s="677">
        <v>1.4349068585944114</v>
      </c>
      <c r="Q9" s="665">
        <v>903.80000000000007</v>
      </c>
    </row>
    <row r="10" spans="1:17" ht="14.4" customHeight="1" x14ac:dyDescent="0.3">
      <c r="A10" s="660" t="s">
        <v>539</v>
      </c>
      <c r="B10" s="661" t="s">
        <v>770</v>
      </c>
      <c r="C10" s="661" t="s">
        <v>1593</v>
      </c>
      <c r="D10" s="661" t="s">
        <v>1800</v>
      </c>
      <c r="E10" s="661" t="s">
        <v>886</v>
      </c>
      <c r="F10" s="664"/>
      <c r="G10" s="664"/>
      <c r="H10" s="664"/>
      <c r="I10" s="664"/>
      <c r="J10" s="664"/>
      <c r="K10" s="664"/>
      <c r="L10" s="664"/>
      <c r="M10" s="664"/>
      <c r="N10" s="664">
        <v>6</v>
      </c>
      <c r="O10" s="664">
        <v>112394.04</v>
      </c>
      <c r="P10" s="677"/>
      <c r="Q10" s="665">
        <v>18732.34</v>
      </c>
    </row>
    <row r="11" spans="1:17" ht="14.4" customHeight="1" x14ac:dyDescent="0.3">
      <c r="A11" s="660" t="s">
        <v>539</v>
      </c>
      <c r="B11" s="661" t="s">
        <v>770</v>
      </c>
      <c r="C11" s="661" t="s">
        <v>1593</v>
      </c>
      <c r="D11" s="661" t="s">
        <v>1800</v>
      </c>
      <c r="E11" s="661" t="s">
        <v>1801</v>
      </c>
      <c r="F11" s="664"/>
      <c r="G11" s="664"/>
      <c r="H11" s="664"/>
      <c r="I11" s="664"/>
      <c r="J11" s="664"/>
      <c r="K11" s="664"/>
      <c r="L11" s="664"/>
      <c r="M11" s="664"/>
      <c r="N11" s="664">
        <v>0</v>
      </c>
      <c r="O11" s="664">
        <v>0</v>
      </c>
      <c r="P11" s="677"/>
      <c r="Q11" s="665"/>
    </row>
    <row r="12" spans="1:17" ht="14.4" customHeight="1" x14ac:dyDescent="0.3">
      <c r="A12" s="660" t="s">
        <v>539</v>
      </c>
      <c r="B12" s="661" t="s">
        <v>770</v>
      </c>
      <c r="C12" s="661" t="s">
        <v>1603</v>
      </c>
      <c r="D12" s="661" t="s">
        <v>1606</v>
      </c>
      <c r="E12" s="661" t="s">
        <v>1607</v>
      </c>
      <c r="F12" s="664">
        <v>8290</v>
      </c>
      <c r="G12" s="664">
        <v>15803.800000000001</v>
      </c>
      <c r="H12" s="664">
        <v>1</v>
      </c>
      <c r="I12" s="664">
        <v>1.9063691194209893</v>
      </c>
      <c r="J12" s="664">
        <v>7360</v>
      </c>
      <c r="K12" s="664">
        <v>14720</v>
      </c>
      <c r="L12" s="664">
        <v>0.93142155684075978</v>
      </c>
      <c r="M12" s="664">
        <v>2</v>
      </c>
      <c r="N12" s="664">
        <v>2290</v>
      </c>
      <c r="O12" s="664">
        <v>6861.9</v>
      </c>
      <c r="P12" s="677">
        <v>0.43419304217972887</v>
      </c>
      <c r="Q12" s="665">
        <v>2.9964628820960697</v>
      </c>
    </row>
    <row r="13" spans="1:17" ht="14.4" customHeight="1" x14ac:dyDescent="0.3">
      <c r="A13" s="660" t="s">
        <v>539</v>
      </c>
      <c r="B13" s="661" t="s">
        <v>770</v>
      </c>
      <c r="C13" s="661" t="s">
        <v>1603</v>
      </c>
      <c r="D13" s="661" t="s">
        <v>1608</v>
      </c>
      <c r="E13" s="661" t="s">
        <v>1609</v>
      </c>
      <c r="F13" s="664"/>
      <c r="G13" s="664"/>
      <c r="H13" s="664"/>
      <c r="I13" s="664"/>
      <c r="J13" s="664"/>
      <c r="K13" s="664"/>
      <c r="L13" s="664"/>
      <c r="M13" s="664"/>
      <c r="N13" s="664">
        <v>-6510</v>
      </c>
      <c r="O13" s="664">
        <v>-7994.8</v>
      </c>
      <c r="P13" s="677"/>
      <c r="Q13" s="665">
        <v>1.2280798771121353</v>
      </c>
    </row>
    <row r="14" spans="1:17" ht="14.4" customHeight="1" x14ac:dyDescent="0.3">
      <c r="A14" s="660" t="s">
        <v>539</v>
      </c>
      <c r="B14" s="661" t="s">
        <v>770</v>
      </c>
      <c r="C14" s="661" t="s">
        <v>1603</v>
      </c>
      <c r="D14" s="661" t="s">
        <v>1616</v>
      </c>
      <c r="E14" s="661" t="s">
        <v>1617</v>
      </c>
      <c r="F14" s="664"/>
      <c r="G14" s="664"/>
      <c r="H14" s="664"/>
      <c r="I14" s="664"/>
      <c r="J14" s="664">
        <v>2250</v>
      </c>
      <c r="K14" s="664">
        <v>-12487.5</v>
      </c>
      <c r="L14" s="664"/>
      <c r="M14" s="664">
        <v>-5.55</v>
      </c>
      <c r="N14" s="664">
        <v>-12006</v>
      </c>
      <c r="O14" s="664">
        <v>-9981.9500000000007</v>
      </c>
      <c r="P14" s="677"/>
      <c r="Q14" s="665">
        <v>0.83141345993669835</v>
      </c>
    </row>
    <row r="15" spans="1:17" ht="14.4" customHeight="1" x14ac:dyDescent="0.3">
      <c r="A15" s="660" t="s">
        <v>539</v>
      </c>
      <c r="B15" s="661" t="s">
        <v>770</v>
      </c>
      <c r="C15" s="661" t="s">
        <v>1603</v>
      </c>
      <c r="D15" s="661" t="s">
        <v>1618</v>
      </c>
      <c r="E15" s="661" t="s">
        <v>1619</v>
      </c>
      <c r="F15" s="664"/>
      <c r="G15" s="664"/>
      <c r="H15" s="664"/>
      <c r="I15" s="664"/>
      <c r="J15" s="664"/>
      <c r="K15" s="664"/>
      <c r="L15" s="664"/>
      <c r="M15" s="664"/>
      <c r="N15" s="664">
        <v>-130</v>
      </c>
      <c r="O15" s="664">
        <v>-29.700000000000003</v>
      </c>
      <c r="P15" s="677"/>
      <c r="Q15" s="665">
        <v>0.22846153846153849</v>
      </c>
    </row>
    <row r="16" spans="1:17" ht="14.4" customHeight="1" x14ac:dyDescent="0.3">
      <c r="A16" s="660" t="s">
        <v>539</v>
      </c>
      <c r="B16" s="661" t="s">
        <v>770</v>
      </c>
      <c r="C16" s="661" t="s">
        <v>1603</v>
      </c>
      <c r="D16" s="661" t="s">
        <v>1622</v>
      </c>
      <c r="E16" s="661" t="s">
        <v>1623</v>
      </c>
      <c r="F16" s="664"/>
      <c r="G16" s="664"/>
      <c r="H16" s="664"/>
      <c r="I16" s="664"/>
      <c r="J16" s="664"/>
      <c r="K16" s="664"/>
      <c r="L16" s="664"/>
      <c r="M16" s="664"/>
      <c r="N16" s="664">
        <v>-140</v>
      </c>
      <c r="O16" s="664">
        <v>-19.600000000000001</v>
      </c>
      <c r="P16" s="677"/>
      <c r="Q16" s="665">
        <v>0.14000000000000001</v>
      </c>
    </row>
    <row r="17" spans="1:17" ht="14.4" customHeight="1" x14ac:dyDescent="0.3">
      <c r="A17" s="660" t="s">
        <v>539</v>
      </c>
      <c r="B17" s="661" t="s">
        <v>770</v>
      </c>
      <c r="C17" s="661" t="s">
        <v>1603</v>
      </c>
      <c r="D17" s="661" t="s">
        <v>1626</v>
      </c>
      <c r="E17" s="661" t="s">
        <v>1627</v>
      </c>
      <c r="F17" s="664">
        <v>6883.41</v>
      </c>
      <c r="G17" s="664">
        <v>238618.29000000007</v>
      </c>
      <c r="H17" s="664">
        <v>1</v>
      </c>
      <c r="I17" s="664">
        <v>34.665709292342029</v>
      </c>
      <c r="J17" s="664">
        <v>7993.45</v>
      </c>
      <c r="K17" s="664">
        <v>299942.52999999997</v>
      </c>
      <c r="L17" s="664">
        <v>1.2569972318551101</v>
      </c>
      <c r="M17" s="664">
        <v>37.523538647267451</v>
      </c>
      <c r="N17" s="664">
        <v>6512.38</v>
      </c>
      <c r="O17" s="664">
        <v>254225.49999999991</v>
      </c>
      <c r="P17" s="677">
        <v>1.0654065956134371</v>
      </c>
      <c r="Q17" s="665">
        <v>39.037264410246316</v>
      </c>
    </row>
    <row r="18" spans="1:17" ht="14.4" customHeight="1" x14ac:dyDescent="0.3">
      <c r="A18" s="660" t="s">
        <v>539</v>
      </c>
      <c r="B18" s="661" t="s">
        <v>770</v>
      </c>
      <c r="C18" s="661" t="s">
        <v>1603</v>
      </c>
      <c r="D18" s="661" t="s">
        <v>1630</v>
      </c>
      <c r="E18" s="661" t="s">
        <v>1631</v>
      </c>
      <c r="F18" s="664"/>
      <c r="G18" s="664"/>
      <c r="H18" s="664"/>
      <c r="I18" s="664"/>
      <c r="J18" s="664"/>
      <c r="K18" s="664"/>
      <c r="L18" s="664"/>
      <c r="M18" s="664"/>
      <c r="N18" s="664">
        <v>-1050</v>
      </c>
      <c r="O18" s="664">
        <v>-1092</v>
      </c>
      <c r="P18" s="677"/>
      <c r="Q18" s="665">
        <v>1.04</v>
      </c>
    </row>
    <row r="19" spans="1:17" ht="14.4" customHeight="1" x14ac:dyDescent="0.3">
      <c r="A19" s="660" t="s">
        <v>539</v>
      </c>
      <c r="B19" s="661" t="s">
        <v>770</v>
      </c>
      <c r="C19" s="661" t="s">
        <v>1603</v>
      </c>
      <c r="D19" s="661" t="s">
        <v>1636</v>
      </c>
      <c r="E19" s="661" t="s">
        <v>1637</v>
      </c>
      <c r="F19" s="664"/>
      <c r="G19" s="664"/>
      <c r="H19" s="664"/>
      <c r="I19" s="664"/>
      <c r="J19" s="664"/>
      <c r="K19" s="664"/>
      <c r="L19" s="664"/>
      <c r="M19" s="664"/>
      <c r="N19" s="664">
        <v>-14</v>
      </c>
      <c r="O19" s="664">
        <v>-858.69</v>
      </c>
      <c r="P19" s="677"/>
      <c r="Q19" s="665">
        <v>61.335000000000001</v>
      </c>
    </row>
    <row r="20" spans="1:17" ht="14.4" customHeight="1" x14ac:dyDescent="0.3">
      <c r="A20" s="660" t="s">
        <v>539</v>
      </c>
      <c r="B20" s="661" t="s">
        <v>770</v>
      </c>
      <c r="C20" s="661" t="s">
        <v>1603</v>
      </c>
      <c r="D20" s="661" t="s">
        <v>1640</v>
      </c>
      <c r="E20" s="661" t="s">
        <v>1641</v>
      </c>
      <c r="F20" s="664"/>
      <c r="G20" s="664"/>
      <c r="H20" s="664"/>
      <c r="I20" s="664"/>
      <c r="J20" s="664"/>
      <c r="K20" s="664"/>
      <c r="L20" s="664"/>
      <c r="M20" s="664"/>
      <c r="N20" s="664">
        <v>-7404</v>
      </c>
      <c r="O20" s="664">
        <v>-1214.5500000000002</v>
      </c>
      <c r="P20" s="677"/>
      <c r="Q20" s="665">
        <v>0.1640397082658023</v>
      </c>
    </row>
    <row r="21" spans="1:17" ht="14.4" customHeight="1" x14ac:dyDescent="0.3">
      <c r="A21" s="660" t="s">
        <v>539</v>
      </c>
      <c r="B21" s="661" t="s">
        <v>770</v>
      </c>
      <c r="C21" s="661" t="s">
        <v>1603</v>
      </c>
      <c r="D21" s="661" t="s">
        <v>1646</v>
      </c>
      <c r="E21" s="661" t="s">
        <v>1647</v>
      </c>
      <c r="F21" s="664">
        <v>5541</v>
      </c>
      <c r="G21" s="664">
        <v>183841.21999999997</v>
      </c>
      <c r="H21" s="664">
        <v>1</v>
      </c>
      <c r="I21" s="664">
        <v>33.17834686879624</v>
      </c>
      <c r="J21" s="664">
        <v>1697</v>
      </c>
      <c r="K21" s="664">
        <v>56510.1</v>
      </c>
      <c r="L21" s="664">
        <v>0.30738536221637347</v>
      </c>
      <c r="M21" s="664">
        <v>33.299999999999997</v>
      </c>
      <c r="N21" s="664">
        <v>-3245</v>
      </c>
      <c r="O21" s="664">
        <v>122574.85</v>
      </c>
      <c r="P21" s="677">
        <v>0.66674301878544984</v>
      </c>
      <c r="Q21" s="665">
        <v>-37.773451463790451</v>
      </c>
    </row>
    <row r="22" spans="1:17" ht="14.4" customHeight="1" x14ac:dyDescent="0.3">
      <c r="A22" s="660" t="s">
        <v>539</v>
      </c>
      <c r="B22" s="661" t="s">
        <v>770</v>
      </c>
      <c r="C22" s="661" t="s">
        <v>1603</v>
      </c>
      <c r="D22" s="661" t="s">
        <v>1652</v>
      </c>
      <c r="E22" s="661" t="s">
        <v>1653</v>
      </c>
      <c r="F22" s="664"/>
      <c r="G22" s="664"/>
      <c r="H22" s="664"/>
      <c r="I22" s="664"/>
      <c r="J22" s="664"/>
      <c r="K22" s="664"/>
      <c r="L22" s="664"/>
      <c r="M22" s="664"/>
      <c r="N22" s="664">
        <v>-1680</v>
      </c>
      <c r="O22" s="664">
        <v>-2430</v>
      </c>
      <c r="P22" s="677"/>
      <c r="Q22" s="665">
        <v>1.4464285714285714</v>
      </c>
    </row>
    <row r="23" spans="1:17" ht="14.4" customHeight="1" x14ac:dyDescent="0.3">
      <c r="A23" s="660" t="s">
        <v>539</v>
      </c>
      <c r="B23" s="661" t="s">
        <v>770</v>
      </c>
      <c r="C23" s="661" t="s">
        <v>1603</v>
      </c>
      <c r="D23" s="661" t="s">
        <v>683</v>
      </c>
      <c r="E23" s="661"/>
      <c r="F23" s="664"/>
      <c r="G23" s="664"/>
      <c r="H23" s="664"/>
      <c r="I23" s="664"/>
      <c r="J23" s="664">
        <v>2100</v>
      </c>
      <c r="K23" s="664">
        <v>8750</v>
      </c>
      <c r="L23" s="664"/>
      <c r="M23" s="664">
        <v>4.166666666666667</v>
      </c>
      <c r="N23" s="664"/>
      <c r="O23" s="664"/>
      <c r="P23" s="677"/>
      <c r="Q23" s="665"/>
    </row>
    <row r="24" spans="1:17" ht="14.4" customHeight="1" x14ac:dyDescent="0.3">
      <c r="A24" s="660" t="s">
        <v>539</v>
      </c>
      <c r="B24" s="661" t="s">
        <v>770</v>
      </c>
      <c r="C24" s="661" t="s">
        <v>1663</v>
      </c>
      <c r="D24" s="661" t="s">
        <v>1664</v>
      </c>
      <c r="E24" s="661" t="s">
        <v>1665</v>
      </c>
      <c r="F24" s="664"/>
      <c r="G24" s="664"/>
      <c r="H24" s="664"/>
      <c r="I24" s="664"/>
      <c r="J24" s="664">
        <v>4</v>
      </c>
      <c r="K24" s="664">
        <v>3537.28</v>
      </c>
      <c r="L24" s="664"/>
      <c r="M24" s="664">
        <v>884.32</v>
      </c>
      <c r="N24" s="664">
        <v>9</v>
      </c>
      <c r="O24" s="664">
        <v>7958.8799999999992</v>
      </c>
      <c r="P24" s="677"/>
      <c r="Q24" s="665">
        <v>884.31999999999994</v>
      </c>
    </row>
    <row r="25" spans="1:17" ht="14.4" customHeight="1" x14ac:dyDescent="0.3">
      <c r="A25" s="660" t="s">
        <v>539</v>
      </c>
      <c r="B25" s="661" t="s">
        <v>770</v>
      </c>
      <c r="C25" s="661" t="s">
        <v>1666</v>
      </c>
      <c r="D25" s="661" t="s">
        <v>1706</v>
      </c>
      <c r="E25" s="661" t="s">
        <v>1707</v>
      </c>
      <c r="F25" s="664">
        <v>31</v>
      </c>
      <c r="G25" s="664">
        <v>54374</v>
      </c>
      <c r="H25" s="664">
        <v>1</v>
      </c>
      <c r="I25" s="664">
        <v>1754</v>
      </c>
      <c r="J25" s="664">
        <v>31</v>
      </c>
      <c r="K25" s="664">
        <v>54464</v>
      </c>
      <c r="L25" s="664">
        <v>1.0016552028543053</v>
      </c>
      <c r="M25" s="664">
        <v>1756.9032258064517</v>
      </c>
      <c r="N25" s="664">
        <v>60</v>
      </c>
      <c r="O25" s="664">
        <v>105720</v>
      </c>
      <c r="P25" s="677">
        <v>1.9443116195240373</v>
      </c>
      <c r="Q25" s="665">
        <v>1762</v>
      </c>
    </row>
    <row r="26" spans="1:17" ht="14.4" customHeight="1" x14ac:dyDescent="0.3">
      <c r="A26" s="660" t="s">
        <v>539</v>
      </c>
      <c r="B26" s="661" t="s">
        <v>770</v>
      </c>
      <c r="C26" s="661" t="s">
        <v>1666</v>
      </c>
      <c r="D26" s="661" t="s">
        <v>1714</v>
      </c>
      <c r="E26" s="661" t="s">
        <v>1715</v>
      </c>
      <c r="F26" s="664">
        <v>12</v>
      </c>
      <c r="G26" s="664">
        <v>171936</v>
      </c>
      <c r="H26" s="664">
        <v>1</v>
      </c>
      <c r="I26" s="664">
        <v>14328</v>
      </c>
      <c r="J26" s="664">
        <v>4</v>
      </c>
      <c r="K26" s="664">
        <v>57320</v>
      </c>
      <c r="L26" s="664">
        <v>0.33337986227433464</v>
      </c>
      <c r="M26" s="664">
        <v>14330</v>
      </c>
      <c r="N26" s="664">
        <v>9</v>
      </c>
      <c r="O26" s="664">
        <v>129060</v>
      </c>
      <c r="P26" s="677">
        <v>0.75062814070351758</v>
      </c>
      <c r="Q26" s="665">
        <v>14340</v>
      </c>
    </row>
    <row r="27" spans="1:17" ht="14.4" customHeight="1" x14ac:dyDescent="0.3">
      <c r="A27" s="660" t="s">
        <v>539</v>
      </c>
      <c r="B27" s="661" t="s">
        <v>770</v>
      </c>
      <c r="C27" s="661" t="s">
        <v>1666</v>
      </c>
      <c r="D27" s="661" t="s">
        <v>1728</v>
      </c>
      <c r="E27" s="661" t="s">
        <v>1729</v>
      </c>
      <c r="F27" s="664">
        <v>125</v>
      </c>
      <c r="G27" s="664">
        <v>243625</v>
      </c>
      <c r="H27" s="664">
        <v>1</v>
      </c>
      <c r="I27" s="664">
        <v>1949</v>
      </c>
      <c r="J27" s="664">
        <v>141</v>
      </c>
      <c r="K27" s="664">
        <v>275513</v>
      </c>
      <c r="L27" s="664">
        <v>1.1308896870189842</v>
      </c>
      <c r="M27" s="664">
        <v>1953.9929078014184</v>
      </c>
      <c r="N27" s="664">
        <v>120</v>
      </c>
      <c r="O27" s="664">
        <v>235800</v>
      </c>
      <c r="P27" s="677">
        <v>0.96788096459722939</v>
      </c>
      <c r="Q27" s="665">
        <v>1965</v>
      </c>
    </row>
    <row r="28" spans="1:17" ht="14.4" customHeight="1" x14ac:dyDescent="0.3">
      <c r="A28" s="660" t="s">
        <v>539</v>
      </c>
      <c r="B28" s="661" t="s">
        <v>770</v>
      </c>
      <c r="C28" s="661" t="s">
        <v>1666</v>
      </c>
      <c r="D28" s="661" t="s">
        <v>1730</v>
      </c>
      <c r="E28" s="661" t="s">
        <v>1731</v>
      </c>
      <c r="F28" s="664">
        <v>83</v>
      </c>
      <c r="G28" s="664">
        <v>34694</v>
      </c>
      <c r="H28" s="664">
        <v>1</v>
      </c>
      <c r="I28" s="664">
        <v>418</v>
      </c>
      <c r="J28" s="664">
        <v>80</v>
      </c>
      <c r="K28" s="664">
        <v>33518</v>
      </c>
      <c r="L28" s="664">
        <v>0.96610364904594459</v>
      </c>
      <c r="M28" s="664">
        <v>418.97500000000002</v>
      </c>
      <c r="N28" s="664">
        <v>53</v>
      </c>
      <c r="O28" s="664">
        <v>22313</v>
      </c>
      <c r="P28" s="677">
        <v>0.64313714186891102</v>
      </c>
      <c r="Q28" s="665">
        <v>421</v>
      </c>
    </row>
    <row r="29" spans="1:17" ht="14.4" customHeight="1" x14ac:dyDescent="0.3">
      <c r="A29" s="660" t="s">
        <v>539</v>
      </c>
      <c r="B29" s="661" t="s">
        <v>770</v>
      </c>
      <c r="C29" s="661" t="s">
        <v>1666</v>
      </c>
      <c r="D29" s="661" t="s">
        <v>1738</v>
      </c>
      <c r="E29" s="661" t="s">
        <v>1739</v>
      </c>
      <c r="F29" s="664"/>
      <c r="G29" s="664"/>
      <c r="H29" s="664"/>
      <c r="I29" s="664"/>
      <c r="J29" s="664">
        <v>1</v>
      </c>
      <c r="K29" s="664">
        <v>2535</v>
      </c>
      <c r="L29" s="664"/>
      <c r="M29" s="664">
        <v>2535</v>
      </c>
      <c r="N29" s="664"/>
      <c r="O29" s="664"/>
      <c r="P29" s="677"/>
      <c r="Q29" s="665"/>
    </row>
    <row r="30" spans="1:17" ht="14.4" customHeight="1" x14ac:dyDescent="0.3">
      <c r="A30" s="660" t="s">
        <v>539</v>
      </c>
      <c r="B30" s="661" t="s">
        <v>770</v>
      </c>
      <c r="C30" s="661" t="s">
        <v>1666</v>
      </c>
      <c r="D30" s="661" t="s">
        <v>1744</v>
      </c>
      <c r="E30" s="661" t="s">
        <v>1745</v>
      </c>
      <c r="F30" s="664">
        <v>6</v>
      </c>
      <c r="G30" s="664">
        <v>5892</v>
      </c>
      <c r="H30" s="664">
        <v>1</v>
      </c>
      <c r="I30" s="664">
        <v>982</v>
      </c>
      <c r="J30" s="664">
        <v>7</v>
      </c>
      <c r="K30" s="664">
        <v>6912</v>
      </c>
      <c r="L30" s="664">
        <v>1.1731160896130346</v>
      </c>
      <c r="M30" s="664">
        <v>987.42857142857144</v>
      </c>
      <c r="N30" s="664">
        <v>4</v>
      </c>
      <c r="O30" s="664">
        <v>4036</v>
      </c>
      <c r="P30" s="677">
        <v>0.68499660556687036</v>
      </c>
      <c r="Q30" s="665">
        <v>1009</v>
      </c>
    </row>
    <row r="31" spans="1:17" ht="14.4" customHeight="1" x14ac:dyDescent="0.3">
      <c r="A31" s="660" t="s">
        <v>539</v>
      </c>
      <c r="B31" s="661" t="s">
        <v>1804</v>
      </c>
      <c r="C31" s="661" t="s">
        <v>1666</v>
      </c>
      <c r="D31" s="661" t="s">
        <v>1813</v>
      </c>
      <c r="E31" s="661" t="s">
        <v>1814</v>
      </c>
      <c r="F31" s="664">
        <v>27</v>
      </c>
      <c r="G31" s="664">
        <v>17334</v>
      </c>
      <c r="H31" s="664">
        <v>1</v>
      </c>
      <c r="I31" s="664">
        <v>642</v>
      </c>
      <c r="J31" s="664">
        <v>29</v>
      </c>
      <c r="K31" s="664">
        <v>18690</v>
      </c>
      <c r="L31" s="664">
        <v>1.0782277604707511</v>
      </c>
      <c r="M31" s="664">
        <v>644.48275862068965</v>
      </c>
      <c r="N31" s="664">
        <v>20</v>
      </c>
      <c r="O31" s="664">
        <v>13000</v>
      </c>
      <c r="P31" s="677">
        <v>0.74997115495557864</v>
      </c>
      <c r="Q31" s="665">
        <v>650</v>
      </c>
    </row>
    <row r="32" spans="1:17" ht="14.4" customHeight="1" x14ac:dyDescent="0.3">
      <c r="A32" s="660" t="s">
        <v>539</v>
      </c>
      <c r="B32" s="661" t="s">
        <v>1804</v>
      </c>
      <c r="C32" s="661" t="s">
        <v>1666</v>
      </c>
      <c r="D32" s="661" t="s">
        <v>1740</v>
      </c>
      <c r="E32" s="661" t="s">
        <v>1741</v>
      </c>
      <c r="F32" s="664">
        <v>161</v>
      </c>
      <c r="G32" s="664">
        <v>52647</v>
      </c>
      <c r="H32" s="664">
        <v>1</v>
      </c>
      <c r="I32" s="664">
        <v>327</v>
      </c>
      <c r="J32" s="664">
        <v>146</v>
      </c>
      <c r="K32" s="664">
        <v>47931</v>
      </c>
      <c r="L32" s="664">
        <v>0.91042224628183943</v>
      </c>
      <c r="M32" s="664">
        <v>328.29452054794518</v>
      </c>
      <c r="N32" s="664">
        <v>148</v>
      </c>
      <c r="O32" s="664">
        <v>48988</v>
      </c>
      <c r="P32" s="677">
        <v>0.93049936368643982</v>
      </c>
      <c r="Q32" s="665">
        <v>331</v>
      </c>
    </row>
    <row r="33" spans="1:17" ht="14.4" customHeight="1" x14ac:dyDescent="0.3">
      <c r="A33" s="660" t="s">
        <v>539</v>
      </c>
      <c r="B33" s="661" t="s">
        <v>1804</v>
      </c>
      <c r="C33" s="661" t="s">
        <v>1666</v>
      </c>
      <c r="D33" s="661" t="s">
        <v>1823</v>
      </c>
      <c r="E33" s="661" t="s">
        <v>1824</v>
      </c>
      <c r="F33" s="664">
        <v>11</v>
      </c>
      <c r="G33" s="664">
        <v>3553</v>
      </c>
      <c r="H33" s="664">
        <v>1</v>
      </c>
      <c r="I33" s="664">
        <v>323</v>
      </c>
      <c r="J33" s="664">
        <v>9</v>
      </c>
      <c r="K33" s="664">
        <v>2916</v>
      </c>
      <c r="L33" s="664">
        <v>0.82071488882634391</v>
      </c>
      <c r="M33" s="664">
        <v>324</v>
      </c>
      <c r="N33" s="664">
        <v>10</v>
      </c>
      <c r="O33" s="664">
        <v>3270</v>
      </c>
      <c r="P33" s="677">
        <v>0.92034900084435689</v>
      </c>
      <c r="Q33" s="665">
        <v>327</v>
      </c>
    </row>
    <row r="34" spans="1:17" ht="14.4" customHeight="1" x14ac:dyDescent="0.3">
      <c r="A34" s="660" t="s">
        <v>539</v>
      </c>
      <c r="B34" s="661" t="s">
        <v>1804</v>
      </c>
      <c r="C34" s="661" t="s">
        <v>1666</v>
      </c>
      <c r="D34" s="661" t="s">
        <v>1825</v>
      </c>
      <c r="E34" s="661" t="s">
        <v>1826</v>
      </c>
      <c r="F34" s="664">
        <v>135</v>
      </c>
      <c r="G34" s="664">
        <v>87075</v>
      </c>
      <c r="H34" s="664">
        <v>1</v>
      </c>
      <c r="I34" s="664">
        <v>645</v>
      </c>
      <c r="J34" s="664">
        <v>142</v>
      </c>
      <c r="K34" s="664">
        <v>91944</v>
      </c>
      <c r="L34" s="664">
        <v>1.0559173126614987</v>
      </c>
      <c r="M34" s="664">
        <v>647.49295774647885</v>
      </c>
      <c r="N34" s="664">
        <v>132</v>
      </c>
      <c r="O34" s="664">
        <v>86196</v>
      </c>
      <c r="P34" s="677">
        <v>0.98990525409130059</v>
      </c>
      <c r="Q34" s="665">
        <v>653</v>
      </c>
    </row>
    <row r="35" spans="1:17" ht="14.4" customHeight="1" x14ac:dyDescent="0.3">
      <c r="A35" s="660" t="s">
        <v>539</v>
      </c>
      <c r="B35" s="661" t="s">
        <v>1804</v>
      </c>
      <c r="C35" s="661" t="s">
        <v>1666</v>
      </c>
      <c r="D35" s="661" t="s">
        <v>1827</v>
      </c>
      <c r="E35" s="661" t="s">
        <v>1828</v>
      </c>
      <c r="F35" s="664">
        <v>15</v>
      </c>
      <c r="G35" s="664">
        <v>9630</v>
      </c>
      <c r="H35" s="664">
        <v>1</v>
      </c>
      <c r="I35" s="664">
        <v>642</v>
      </c>
      <c r="J35" s="664">
        <v>9</v>
      </c>
      <c r="K35" s="664">
        <v>5826</v>
      </c>
      <c r="L35" s="664">
        <v>0.60498442367601246</v>
      </c>
      <c r="M35" s="664">
        <v>647.33333333333337</v>
      </c>
      <c r="N35" s="664">
        <v>14</v>
      </c>
      <c r="O35" s="664">
        <v>9100</v>
      </c>
      <c r="P35" s="677">
        <v>0.94496365524402903</v>
      </c>
      <c r="Q35" s="665">
        <v>650</v>
      </c>
    </row>
    <row r="36" spans="1:17" ht="14.4" customHeight="1" x14ac:dyDescent="0.3">
      <c r="A36" s="660" t="s">
        <v>1833</v>
      </c>
      <c r="B36" s="661" t="s">
        <v>1861</v>
      </c>
      <c r="C36" s="661" t="s">
        <v>1666</v>
      </c>
      <c r="D36" s="661" t="s">
        <v>1862</v>
      </c>
      <c r="E36" s="661" t="s">
        <v>1863</v>
      </c>
      <c r="F36" s="664">
        <v>129</v>
      </c>
      <c r="G36" s="664">
        <v>8385</v>
      </c>
      <c r="H36" s="664">
        <v>1</v>
      </c>
      <c r="I36" s="664">
        <v>65</v>
      </c>
      <c r="J36" s="664">
        <v>145</v>
      </c>
      <c r="K36" s="664">
        <v>9425</v>
      </c>
      <c r="L36" s="664">
        <v>1.124031007751938</v>
      </c>
      <c r="M36" s="664">
        <v>65</v>
      </c>
      <c r="N36" s="664">
        <v>119</v>
      </c>
      <c r="O36" s="664">
        <v>7735</v>
      </c>
      <c r="P36" s="677">
        <v>0.92248062015503873</v>
      </c>
      <c r="Q36" s="665">
        <v>65</v>
      </c>
    </row>
    <row r="37" spans="1:17" ht="14.4" customHeight="1" x14ac:dyDescent="0.3">
      <c r="A37" s="660" t="s">
        <v>1833</v>
      </c>
      <c r="B37" s="661" t="s">
        <v>1861</v>
      </c>
      <c r="C37" s="661" t="s">
        <v>1666</v>
      </c>
      <c r="D37" s="661" t="s">
        <v>1864</v>
      </c>
      <c r="E37" s="661" t="s">
        <v>1865</v>
      </c>
      <c r="F37" s="664">
        <v>1</v>
      </c>
      <c r="G37" s="664">
        <v>77</v>
      </c>
      <c r="H37" s="664">
        <v>1</v>
      </c>
      <c r="I37" s="664">
        <v>77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1833</v>
      </c>
      <c r="B38" s="661" t="s">
        <v>1861</v>
      </c>
      <c r="C38" s="661" t="s">
        <v>1666</v>
      </c>
      <c r="D38" s="661" t="s">
        <v>1866</v>
      </c>
      <c r="E38" s="661" t="s">
        <v>1867</v>
      </c>
      <c r="F38" s="664">
        <v>2</v>
      </c>
      <c r="G38" s="664">
        <v>44</v>
      </c>
      <c r="H38" s="664">
        <v>1</v>
      </c>
      <c r="I38" s="664">
        <v>22</v>
      </c>
      <c r="J38" s="664">
        <v>8</v>
      </c>
      <c r="K38" s="664">
        <v>179</v>
      </c>
      <c r="L38" s="664">
        <v>4.0681818181818183</v>
      </c>
      <c r="M38" s="664">
        <v>22.375</v>
      </c>
      <c r="N38" s="664">
        <v>4</v>
      </c>
      <c r="O38" s="664">
        <v>92</v>
      </c>
      <c r="P38" s="677">
        <v>2.0909090909090908</v>
      </c>
      <c r="Q38" s="665">
        <v>23</v>
      </c>
    </row>
    <row r="39" spans="1:17" ht="14.4" customHeight="1" x14ac:dyDescent="0.3">
      <c r="A39" s="660" t="s">
        <v>1833</v>
      </c>
      <c r="B39" s="661" t="s">
        <v>1861</v>
      </c>
      <c r="C39" s="661" t="s">
        <v>1666</v>
      </c>
      <c r="D39" s="661" t="s">
        <v>1868</v>
      </c>
      <c r="E39" s="661" t="s">
        <v>1869</v>
      </c>
      <c r="F39" s="664">
        <v>1</v>
      </c>
      <c r="G39" s="664">
        <v>66</v>
      </c>
      <c r="H39" s="664">
        <v>1</v>
      </c>
      <c r="I39" s="664">
        <v>66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1833</v>
      </c>
      <c r="B40" s="661" t="s">
        <v>1861</v>
      </c>
      <c r="C40" s="661" t="s">
        <v>1666</v>
      </c>
      <c r="D40" s="661" t="s">
        <v>1870</v>
      </c>
      <c r="E40" s="661" t="s">
        <v>1871</v>
      </c>
      <c r="F40" s="664">
        <v>2</v>
      </c>
      <c r="G40" s="664">
        <v>48</v>
      </c>
      <c r="H40" s="664">
        <v>1</v>
      </c>
      <c r="I40" s="664">
        <v>24</v>
      </c>
      <c r="J40" s="664">
        <v>8</v>
      </c>
      <c r="K40" s="664">
        <v>192</v>
      </c>
      <c r="L40" s="664">
        <v>4</v>
      </c>
      <c r="M40" s="664">
        <v>24</v>
      </c>
      <c r="N40" s="664">
        <v>4</v>
      </c>
      <c r="O40" s="664">
        <v>96</v>
      </c>
      <c r="P40" s="677">
        <v>2</v>
      </c>
      <c r="Q40" s="665">
        <v>24</v>
      </c>
    </row>
    <row r="41" spans="1:17" ht="14.4" customHeight="1" x14ac:dyDescent="0.3">
      <c r="A41" s="660" t="s">
        <v>1872</v>
      </c>
      <c r="B41" s="661" t="s">
        <v>1873</v>
      </c>
      <c r="C41" s="661" t="s">
        <v>1666</v>
      </c>
      <c r="D41" s="661" t="s">
        <v>1874</v>
      </c>
      <c r="E41" s="661" t="s">
        <v>1875</v>
      </c>
      <c r="F41" s="664"/>
      <c r="G41" s="664"/>
      <c r="H41" s="664"/>
      <c r="I41" s="664"/>
      <c r="J41" s="664"/>
      <c r="K41" s="664"/>
      <c r="L41" s="664"/>
      <c r="M41" s="664"/>
      <c r="N41" s="664">
        <v>1</v>
      </c>
      <c r="O41" s="664">
        <v>22</v>
      </c>
      <c r="P41" s="677"/>
      <c r="Q41" s="665">
        <v>22</v>
      </c>
    </row>
    <row r="42" spans="1:17" ht="14.4" customHeight="1" x14ac:dyDescent="0.3">
      <c r="A42" s="660" t="s">
        <v>1872</v>
      </c>
      <c r="B42" s="661" t="s">
        <v>1873</v>
      </c>
      <c r="C42" s="661" t="s">
        <v>1666</v>
      </c>
      <c r="D42" s="661" t="s">
        <v>1876</v>
      </c>
      <c r="E42" s="661" t="s">
        <v>1877</v>
      </c>
      <c r="F42" s="664">
        <v>4</v>
      </c>
      <c r="G42" s="664">
        <v>3948</v>
      </c>
      <c r="H42" s="664">
        <v>1</v>
      </c>
      <c r="I42" s="664">
        <v>987</v>
      </c>
      <c r="J42" s="664"/>
      <c r="K42" s="664"/>
      <c r="L42" s="664"/>
      <c r="M42" s="664"/>
      <c r="N42" s="664"/>
      <c r="O42" s="664"/>
      <c r="P42" s="677"/>
      <c r="Q42" s="665"/>
    </row>
    <row r="43" spans="1:17" ht="14.4" customHeight="1" x14ac:dyDescent="0.3">
      <c r="A43" s="660" t="s">
        <v>1872</v>
      </c>
      <c r="B43" s="661" t="s">
        <v>1873</v>
      </c>
      <c r="C43" s="661" t="s">
        <v>1666</v>
      </c>
      <c r="D43" s="661" t="s">
        <v>1878</v>
      </c>
      <c r="E43" s="661" t="s">
        <v>1879</v>
      </c>
      <c r="F43" s="664">
        <v>14</v>
      </c>
      <c r="G43" s="664">
        <v>238</v>
      </c>
      <c r="H43" s="664">
        <v>1</v>
      </c>
      <c r="I43" s="664">
        <v>17</v>
      </c>
      <c r="J43" s="664"/>
      <c r="K43" s="664"/>
      <c r="L43" s="664"/>
      <c r="M43" s="664"/>
      <c r="N43" s="664"/>
      <c r="O43" s="664"/>
      <c r="P43" s="677"/>
      <c r="Q43" s="665"/>
    </row>
    <row r="44" spans="1:17" ht="14.4" customHeight="1" x14ac:dyDescent="0.3">
      <c r="A44" s="660" t="s">
        <v>1872</v>
      </c>
      <c r="B44" s="661" t="s">
        <v>1873</v>
      </c>
      <c r="C44" s="661" t="s">
        <v>1666</v>
      </c>
      <c r="D44" s="661" t="s">
        <v>1880</v>
      </c>
      <c r="E44" s="661" t="s">
        <v>1881</v>
      </c>
      <c r="F44" s="664"/>
      <c r="G44" s="664"/>
      <c r="H44" s="664"/>
      <c r="I44" s="664"/>
      <c r="J44" s="664">
        <v>1</v>
      </c>
      <c r="K44" s="664">
        <v>851</v>
      </c>
      <c r="L44" s="664"/>
      <c r="M44" s="664">
        <v>851</v>
      </c>
      <c r="N44" s="664"/>
      <c r="O44" s="664"/>
      <c r="P44" s="677"/>
      <c r="Q44" s="665"/>
    </row>
    <row r="45" spans="1:17" ht="14.4" customHeight="1" x14ac:dyDescent="0.3">
      <c r="A45" s="660" t="s">
        <v>1872</v>
      </c>
      <c r="B45" s="661" t="s">
        <v>1873</v>
      </c>
      <c r="C45" s="661" t="s">
        <v>1666</v>
      </c>
      <c r="D45" s="661" t="s">
        <v>1882</v>
      </c>
      <c r="E45" s="661" t="s">
        <v>1883</v>
      </c>
      <c r="F45" s="664">
        <v>3</v>
      </c>
      <c r="G45" s="664">
        <v>1680</v>
      </c>
      <c r="H45" s="664">
        <v>1</v>
      </c>
      <c r="I45" s="664">
        <v>560</v>
      </c>
      <c r="J45" s="664">
        <v>1</v>
      </c>
      <c r="K45" s="664">
        <v>560</v>
      </c>
      <c r="L45" s="664">
        <v>0.33333333333333331</v>
      </c>
      <c r="M45" s="664">
        <v>560</v>
      </c>
      <c r="N45" s="664">
        <v>3</v>
      </c>
      <c r="O45" s="664">
        <v>1683</v>
      </c>
      <c r="P45" s="677">
        <v>1.0017857142857143</v>
      </c>
      <c r="Q45" s="665">
        <v>561</v>
      </c>
    </row>
    <row r="46" spans="1:17" ht="14.4" customHeight="1" x14ac:dyDescent="0.3">
      <c r="A46" s="660" t="s">
        <v>1872</v>
      </c>
      <c r="B46" s="661" t="s">
        <v>1873</v>
      </c>
      <c r="C46" s="661" t="s">
        <v>1666</v>
      </c>
      <c r="D46" s="661" t="s">
        <v>1884</v>
      </c>
      <c r="E46" s="661" t="s">
        <v>1885</v>
      </c>
      <c r="F46" s="664">
        <v>2</v>
      </c>
      <c r="G46" s="664">
        <v>262</v>
      </c>
      <c r="H46" s="664">
        <v>1</v>
      </c>
      <c r="I46" s="664">
        <v>131</v>
      </c>
      <c r="J46" s="664"/>
      <c r="K46" s="664"/>
      <c r="L46" s="664"/>
      <c r="M46" s="664"/>
      <c r="N46" s="664"/>
      <c r="O46" s="664"/>
      <c r="P46" s="677"/>
      <c r="Q46" s="665"/>
    </row>
    <row r="47" spans="1:17" ht="14.4" customHeight="1" x14ac:dyDescent="0.3">
      <c r="A47" s="660" t="s">
        <v>1872</v>
      </c>
      <c r="B47" s="661" t="s">
        <v>1873</v>
      </c>
      <c r="C47" s="661" t="s">
        <v>1666</v>
      </c>
      <c r="D47" s="661" t="s">
        <v>1886</v>
      </c>
      <c r="E47" s="661" t="s">
        <v>1887</v>
      </c>
      <c r="F47" s="664"/>
      <c r="G47" s="664"/>
      <c r="H47" s="664"/>
      <c r="I47" s="664"/>
      <c r="J47" s="664">
        <v>3</v>
      </c>
      <c r="K47" s="664">
        <v>1237</v>
      </c>
      <c r="L47" s="664"/>
      <c r="M47" s="664">
        <v>412.33333333333331</v>
      </c>
      <c r="N47" s="664">
        <v>2</v>
      </c>
      <c r="O47" s="664">
        <v>826</v>
      </c>
      <c r="P47" s="677"/>
      <c r="Q47" s="665">
        <v>413</v>
      </c>
    </row>
    <row r="48" spans="1:17" ht="14.4" customHeight="1" x14ac:dyDescent="0.3">
      <c r="A48" s="660" t="s">
        <v>1872</v>
      </c>
      <c r="B48" s="661" t="s">
        <v>1873</v>
      </c>
      <c r="C48" s="661" t="s">
        <v>1666</v>
      </c>
      <c r="D48" s="661" t="s">
        <v>1888</v>
      </c>
      <c r="E48" s="661" t="s">
        <v>1889</v>
      </c>
      <c r="F48" s="664"/>
      <c r="G48" s="664"/>
      <c r="H48" s="664"/>
      <c r="I48" s="664"/>
      <c r="J48" s="664">
        <v>1</v>
      </c>
      <c r="K48" s="664">
        <v>939</v>
      </c>
      <c r="L48" s="664"/>
      <c r="M48" s="664">
        <v>939</v>
      </c>
      <c r="N48" s="664"/>
      <c r="O48" s="664"/>
      <c r="P48" s="677"/>
      <c r="Q48" s="665"/>
    </row>
    <row r="49" spans="1:17" ht="14.4" customHeight="1" x14ac:dyDescent="0.3">
      <c r="A49" s="660" t="s">
        <v>1872</v>
      </c>
      <c r="B49" s="661" t="s">
        <v>1873</v>
      </c>
      <c r="C49" s="661" t="s">
        <v>1666</v>
      </c>
      <c r="D49" s="661" t="s">
        <v>1890</v>
      </c>
      <c r="E49" s="661" t="s">
        <v>1891</v>
      </c>
      <c r="F49" s="664">
        <v>142</v>
      </c>
      <c r="G49" s="664">
        <v>55948</v>
      </c>
      <c r="H49" s="664">
        <v>1</v>
      </c>
      <c r="I49" s="664">
        <v>394</v>
      </c>
      <c r="J49" s="664">
        <v>144</v>
      </c>
      <c r="K49" s="664">
        <v>56796</v>
      </c>
      <c r="L49" s="664">
        <v>1.0151569314363338</v>
      </c>
      <c r="M49" s="664">
        <v>394.41666666666669</v>
      </c>
      <c r="N49" s="664">
        <v>119</v>
      </c>
      <c r="O49" s="664">
        <v>47005</v>
      </c>
      <c r="P49" s="677">
        <v>0.8401551440623436</v>
      </c>
      <c r="Q49" s="665">
        <v>395</v>
      </c>
    </row>
    <row r="50" spans="1:17" ht="14.4" customHeight="1" x14ac:dyDescent="0.3">
      <c r="A50" s="660" t="s">
        <v>1872</v>
      </c>
      <c r="B50" s="661" t="s">
        <v>1873</v>
      </c>
      <c r="C50" s="661" t="s">
        <v>1666</v>
      </c>
      <c r="D50" s="661" t="s">
        <v>1892</v>
      </c>
      <c r="E50" s="661" t="s">
        <v>1893</v>
      </c>
      <c r="F50" s="664"/>
      <c r="G50" s="664"/>
      <c r="H50" s="664"/>
      <c r="I50" s="664"/>
      <c r="J50" s="664"/>
      <c r="K50" s="664"/>
      <c r="L50" s="664"/>
      <c r="M50" s="664"/>
      <c r="N50" s="664">
        <v>1</v>
      </c>
      <c r="O50" s="664">
        <v>30</v>
      </c>
      <c r="P50" s="677"/>
      <c r="Q50" s="665">
        <v>30</v>
      </c>
    </row>
    <row r="51" spans="1:17" ht="14.4" customHeight="1" x14ac:dyDescent="0.3">
      <c r="A51" s="660" t="s">
        <v>1872</v>
      </c>
      <c r="B51" s="661" t="s">
        <v>1873</v>
      </c>
      <c r="C51" s="661" t="s">
        <v>1666</v>
      </c>
      <c r="D51" s="661" t="s">
        <v>1894</v>
      </c>
      <c r="E51" s="661" t="s">
        <v>1895</v>
      </c>
      <c r="F51" s="664"/>
      <c r="G51" s="664"/>
      <c r="H51" s="664"/>
      <c r="I51" s="664"/>
      <c r="J51" s="664"/>
      <c r="K51" s="664"/>
      <c r="L51" s="664"/>
      <c r="M51" s="664"/>
      <c r="N51" s="664">
        <v>1</v>
      </c>
      <c r="O51" s="664">
        <v>12</v>
      </c>
      <c r="P51" s="677"/>
      <c r="Q51" s="665">
        <v>12</v>
      </c>
    </row>
    <row r="52" spans="1:17" ht="14.4" customHeight="1" x14ac:dyDescent="0.3">
      <c r="A52" s="660" t="s">
        <v>1872</v>
      </c>
      <c r="B52" s="661" t="s">
        <v>1873</v>
      </c>
      <c r="C52" s="661" t="s">
        <v>1666</v>
      </c>
      <c r="D52" s="661" t="s">
        <v>1896</v>
      </c>
      <c r="E52" s="661" t="s">
        <v>1897</v>
      </c>
      <c r="F52" s="664">
        <v>26</v>
      </c>
      <c r="G52" s="664">
        <v>4706</v>
      </c>
      <c r="H52" s="664">
        <v>1</v>
      </c>
      <c r="I52" s="664">
        <v>181</v>
      </c>
      <c r="J52" s="664">
        <v>17</v>
      </c>
      <c r="K52" s="664">
        <v>3080</v>
      </c>
      <c r="L52" s="664">
        <v>0.65448363790905228</v>
      </c>
      <c r="M52" s="664">
        <v>181.1764705882353</v>
      </c>
      <c r="N52" s="664">
        <v>5</v>
      </c>
      <c r="O52" s="664">
        <v>910</v>
      </c>
      <c r="P52" s="677">
        <v>0.19337016574585636</v>
      </c>
      <c r="Q52" s="665">
        <v>182</v>
      </c>
    </row>
    <row r="53" spans="1:17" ht="14.4" customHeight="1" x14ac:dyDescent="0.3">
      <c r="A53" s="660" t="s">
        <v>1872</v>
      </c>
      <c r="B53" s="661" t="s">
        <v>1873</v>
      </c>
      <c r="C53" s="661" t="s">
        <v>1666</v>
      </c>
      <c r="D53" s="661" t="s">
        <v>1898</v>
      </c>
      <c r="E53" s="661" t="s">
        <v>1899</v>
      </c>
      <c r="F53" s="664">
        <v>3</v>
      </c>
      <c r="G53" s="664">
        <v>546</v>
      </c>
      <c r="H53" s="664">
        <v>1</v>
      </c>
      <c r="I53" s="664">
        <v>182</v>
      </c>
      <c r="J53" s="664">
        <v>6</v>
      </c>
      <c r="K53" s="664">
        <v>1095</v>
      </c>
      <c r="L53" s="664">
        <v>2.0054945054945055</v>
      </c>
      <c r="M53" s="664">
        <v>182.5</v>
      </c>
      <c r="N53" s="664">
        <v>3</v>
      </c>
      <c r="O53" s="664">
        <v>549</v>
      </c>
      <c r="P53" s="677">
        <v>1.0054945054945055</v>
      </c>
      <c r="Q53" s="665">
        <v>183</v>
      </c>
    </row>
    <row r="54" spans="1:17" ht="14.4" customHeight="1" x14ac:dyDescent="0.3">
      <c r="A54" s="660" t="s">
        <v>1872</v>
      </c>
      <c r="B54" s="661" t="s">
        <v>1873</v>
      </c>
      <c r="C54" s="661" t="s">
        <v>1666</v>
      </c>
      <c r="D54" s="661" t="s">
        <v>1900</v>
      </c>
      <c r="E54" s="661" t="s">
        <v>1901</v>
      </c>
      <c r="F54" s="664">
        <v>1</v>
      </c>
      <c r="G54" s="664">
        <v>147</v>
      </c>
      <c r="H54" s="664">
        <v>1</v>
      </c>
      <c r="I54" s="664">
        <v>147</v>
      </c>
      <c r="J54" s="664">
        <v>1</v>
      </c>
      <c r="K54" s="664">
        <v>147</v>
      </c>
      <c r="L54" s="664">
        <v>1</v>
      </c>
      <c r="M54" s="664">
        <v>147</v>
      </c>
      <c r="N54" s="664">
        <v>2</v>
      </c>
      <c r="O54" s="664">
        <v>296</v>
      </c>
      <c r="P54" s="677">
        <v>2.0136054421768708</v>
      </c>
      <c r="Q54" s="665">
        <v>148</v>
      </c>
    </row>
    <row r="55" spans="1:17" ht="14.4" customHeight="1" x14ac:dyDescent="0.3">
      <c r="A55" s="660" t="s">
        <v>1872</v>
      </c>
      <c r="B55" s="661" t="s">
        <v>1873</v>
      </c>
      <c r="C55" s="661" t="s">
        <v>1666</v>
      </c>
      <c r="D55" s="661" t="s">
        <v>1902</v>
      </c>
      <c r="E55" s="661" t="s">
        <v>1903</v>
      </c>
      <c r="F55" s="664"/>
      <c r="G55" s="664"/>
      <c r="H55" s="664"/>
      <c r="I55" s="664"/>
      <c r="J55" s="664"/>
      <c r="K55" s="664"/>
      <c r="L55" s="664"/>
      <c r="M55" s="664"/>
      <c r="N55" s="664">
        <v>1</v>
      </c>
      <c r="O55" s="664">
        <v>30</v>
      </c>
      <c r="P55" s="677"/>
      <c r="Q55" s="665">
        <v>30</v>
      </c>
    </row>
    <row r="56" spans="1:17" ht="14.4" customHeight="1" x14ac:dyDescent="0.3">
      <c r="A56" s="660" t="s">
        <v>1872</v>
      </c>
      <c r="B56" s="661" t="s">
        <v>1873</v>
      </c>
      <c r="C56" s="661" t="s">
        <v>1666</v>
      </c>
      <c r="D56" s="661" t="s">
        <v>1904</v>
      </c>
      <c r="E56" s="661" t="s">
        <v>1905</v>
      </c>
      <c r="F56" s="664">
        <v>162</v>
      </c>
      <c r="G56" s="664">
        <v>28188</v>
      </c>
      <c r="H56" s="664">
        <v>1</v>
      </c>
      <c r="I56" s="664">
        <v>174</v>
      </c>
      <c r="J56" s="664">
        <v>158</v>
      </c>
      <c r="K56" s="664">
        <v>27556</v>
      </c>
      <c r="L56" s="664">
        <v>0.97757911167872857</v>
      </c>
      <c r="M56" s="664">
        <v>174.40506329113924</v>
      </c>
      <c r="N56" s="664">
        <v>140</v>
      </c>
      <c r="O56" s="664">
        <v>24500</v>
      </c>
      <c r="P56" s="677">
        <v>0.86916418334042855</v>
      </c>
      <c r="Q56" s="665">
        <v>175</v>
      </c>
    </row>
    <row r="57" spans="1:17" ht="14.4" customHeight="1" x14ac:dyDescent="0.3">
      <c r="A57" s="660" t="s">
        <v>1872</v>
      </c>
      <c r="B57" s="661" t="s">
        <v>1873</v>
      </c>
      <c r="C57" s="661" t="s">
        <v>1666</v>
      </c>
      <c r="D57" s="661" t="s">
        <v>1906</v>
      </c>
      <c r="E57" s="661" t="s">
        <v>1907</v>
      </c>
      <c r="F57" s="664">
        <v>1</v>
      </c>
      <c r="G57" s="664">
        <v>586</v>
      </c>
      <c r="H57" s="664">
        <v>1</v>
      </c>
      <c r="I57" s="664">
        <v>586</v>
      </c>
      <c r="J57" s="664">
        <v>5</v>
      </c>
      <c r="K57" s="664">
        <v>2932</v>
      </c>
      <c r="L57" s="664">
        <v>5.0034129692832767</v>
      </c>
      <c r="M57" s="664">
        <v>586.4</v>
      </c>
      <c r="N57" s="664">
        <v>3</v>
      </c>
      <c r="O57" s="664">
        <v>1761</v>
      </c>
      <c r="P57" s="677">
        <v>3.0051194539249146</v>
      </c>
      <c r="Q57" s="665">
        <v>587</v>
      </c>
    </row>
    <row r="58" spans="1:17" ht="14.4" customHeight="1" x14ac:dyDescent="0.3">
      <c r="A58" s="660" t="s">
        <v>1872</v>
      </c>
      <c r="B58" s="661" t="s">
        <v>1873</v>
      </c>
      <c r="C58" s="661" t="s">
        <v>1666</v>
      </c>
      <c r="D58" s="661" t="s">
        <v>1908</v>
      </c>
      <c r="E58" s="661" t="s">
        <v>1909</v>
      </c>
      <c r="F58" s="664"/>
      <c r="G58" s="664"/>
      <c r="H58" s="664"/>
      <c r="I58" s="664"/>
      <c r="J58" s="664">
        <v>1</v>
      </c>
      <c r="K58" s="664">
        <v>331</v>
      </c>
      <c r="L58" s="664"/>
      <c r="M58" s="664">
        <v>331</v>
      </c>
      <c r="N58" s="664"/>
      <c r="O58" s="664"/>
      <c r="P58" s="677"/>
      <c r="Q58" s="665"/>
    </row>
    <row r="59" spans="1:17" ht="14.4" customHeight="1" x14ac:dyDescent="0.3">
      <c r="A59" s="660" t="s">
        <v>1872</v>
      </c>
      <c r="B59" s="661" t="s">
        <v>1873</v>
      </c>
      <c r="C59" s="661" t="s">
        <v>1666</v>
      </c>
      <c r="D59" s="661" t="s">
        <v>1910</v>
      </c>
      <c r="E59" s="661" t="s">
        <v>1911</v>
      </c>
      <c r="F59" s="664"/>
      <c r="G59" s="664"/>
      <c r="H59" s="664"/>
      <c r="I59" s="664"/>
      <c r="J59" s="664"/>
      <c r="K59" s="664"/>
      <c r="L59" s="664"/>
      <c r="M59" s="664"/>
      <c r="N59" s="664">
        <v>1</v>
      </c>
      <c r="O59" s="664">
        <v>29</v>
      </c>
      <c r="P59" s="677"/>
      <c r="Q59" s="665">
        <v>29</v>
      </c>
    </row>
    <row r="60" spans="1:17" ht="14.4" customHeight="1" x14ac:dyDescent="0.3">
      <c r="A60" s="660" t="s">
        <v>1872</v>
      </c>
      <c r="B60" s="661" t="s">
        <v>1873</v>
      </c>
      <c r="C60" s="661" t="s">
        <v>1666</v>
      </c>
      <c r="D60" s="661" t="s">
        <v>1912</v>
      </c>
      <c r="E60" s="661" t="s">
        <v>1913</v>
      </c>
      <c r="F60" s="664">
        <v>1</v>
      </c>
      <c r="G60" s="664">
        <v>15</v>
      </c>
      <c r="H60" s="664">
        <v>1</v>
      </c>
      <c r="I60" s="664">
        <v>15</v>
      </c>
      <c r="J60" s="664">
        <v>64</v>
      </c>
      <c r="K60" s="664">
        <v>960</v>
      </c>
      <c r="L60" s="664">
        <v>64</v>
      </c>
      <c r="M60" s="664">
        <v>15</v>
      </c>
      <c r="N60" s="664">
        <v>97</v>
      </c>
      <c r="O60" s="664">
        <v>1455</v>
      </c>
      <c r="P60" s="677">
        <v>97</v>
      </c>
      <c r="Q60" s="665">
        <v>15</v>
      </c>
    </row>
    <row r="61" spans="1:17" ht="14.4" customHeight="1" x14ac:dyDescent="0.3">
      <c r="A61" s="660" t="s">
        <v>1872</v>
      </c>
      <c r="B61" s="661" t="s">
        <v>1873</v>
      </c>
      <c r="C61" s="661" t="s">
        <v>1666</v>
      </c>
      <c r="D61" s="661" t="s">
        <v>1914</v>
      </c>
      <c r="E61" s="661" t="s">
        <v>1915</v>
      </c>
      <c r="F61" s="664">
        <v>107</v>
      </c>
      <c r="G61" s="664">
        <v>2033</v>
      </c>
      <c r="H61" s="664">
        <v>1</v>
      </c>
      <c r="I61" s="664">
        <v>19</v>
      </c>
      <c r="J61" s="664">
        <v>144</v>
      </c>
      <c r="K61" s="664">
        <v>2736</v>
      </c>
      <c r="L61" s="664">
        <v>1.3457943925233644</v>
      </c>
      <c r="M61" s="664">
        <v>19</v>
      </c>
      <c r="N61" s="664">
        <v>120</v>
      </c>
      <c r="O61" s="664">
        <v>2280</v>
      </c>
      <c r="P61" s="677">
        <v>1.1214953271028036</v>
      </c>
      <c r="Q61" s="665">
        <v>19</v>
      </c>
    </row>
    <row r="62" spans="1:17" ht="14.4" customHeight="1" x14ac:dyDescent="0.3">
      <c r="A62" s="660" t="s">
        <v>1872</v>
      </c>
      <c r="B62" s="661" t="s">
        <v>1873</v>
      </c>
      <c r="C62" s="661" t="s">
        <v>1666</v>
      </c>
      <c r="D62" s="661" t="s">
        <v>1916</v>
      </c>
      <c r="E62" s="661" t="s">
        <v>1917</v>
      </c>
      <c r="F62" s="664">
        <v>107</v>
      </c>
      <c r="G62" s="664">
        <v>2140</v>
      </c>
      <c r="H62" s="664">
        <v>1</v>
      </c>
      <c r="I62" s="664">
        <v>20</v>
      </c>
      <c r="J62" s="664">
        <v>144</v>
      </c>
      <c r="K62" s="664">
        <v>2880</v>
      </c>
      <c r="L62" s="664">
        <v>1.3457943925233644</v>
      </c>
      <c r="M62" s="664">
        <v>20</v>
      </c>
      <c r="N62" s="664">
        <v>120</v>
      </c>
      <c r="O62" s="664">
        <v>2400</v>
      </c>
      <c r="P62" s="677">
        <v>1.1214953271028036</v>
      </c>
      <c r="Q62" s="665">
        <v>20</v>
      </c>
    </row>
    <row r="63" spans="1:17" ht="14.4" customHeight="1" x14ac:dyDescent="0.3">
      <c r="A63" s="660" t="s">
        <v>1872</v>
      </c>
      <c r="B63" s="661" t="s">
        <v>1873</v>
      </c>
      <c r="C63" s="661" t="s">
        <v>1666</v>
      </c>
      <c r="D63" s="661" t="s">
        <v>1918</v>
      </c>
      <c r="E63" s="661" t="s">
        <v>1919</v>
      </c>
      <c r="F63" s="664">
        <v>146</v>
      </c>
      <c r="G63" s="664">
        <v>38398</v>
      </c>
      <c r="H63" s="664">
        <v>1</v>
      </c>
      <c r="I63" s="664">
        <v>263</v>
      </c>
      <c r="J63" s="664">
        <v>147</v>
      </c>
      <c r="K63" s="664">
        <v>38722</v>
      </c>
      <c r="L63" s="664">
        <v>1.0084379394760143</v>
      </c>
      <c r="M63" s="664">
        <v>263.41496598639458</v>
      </c>
      <c r="N63" s="664">
        <v>135</v>
      </c>
      <c r="O63" s="664">
        <v>35640</v>
      </c>
      <c r="P63" s="677">
        <v>0.92817334236158133</v>
      </c>
      <c r="Q63" s="665">
        <v>264</v>
      </c>
    </row>
    <row r="64" spans="1:17" ht="14.4" customHeight="1" x14ac:dyDescent="0.3">
      <c r="A64" s="660" t="s">
        <v>1872</v>
      </c>
      <c r="B64" s="661" t="s">
        <v>1873</v>
      </c>
      <c r="C64" s="661" t="s">
        <v>1666</v>
      </c>
      <c r="D64" s="661" t="s">
        <v>1920</v>
      </c>
      <c r="E64" s="661" t="s">
        <v>1921</v>
      </c>
      <c r="F64" s="664"/>
      <c r="G64" s="664"/>
      <c r="H64" s="664"/>
      <c r="I64" s="664"/>
      <c r="J64" s="664">
        <v>1</v>
      </c>
      <c r="K64" s="664">
        <v>21</v>
      </c>
      <c r="L64" s="664"/>
      <c r="M64" s="664">
        <v>21</v>
      </c>
      <c r="N64" s="664"/>
      <c r="O64" s="664"/>
      <c r="P64" s="677"/>
      <c r="Q64" s="665"/>
    </row>
    <row r="65" spans="1:17" ht="14.4" customHeight="1" x14ac:dyDescent="0.3">
      <c r="A65" s="660" t="s">
        <v>1872</v>
      </c>
      <c r="B65" s="661" t="s">
        <v>1873</v>
      </c>
      <c r="C65" s="661" t="s">
        <v>1666</v>
      </c>
      <c r="D65" s="661" t="s">
        <v>1922</v>
      </c>
      <c r="E65" s="661" t="s">
        <v>1923</v>
      </c>
      <c r="F65" s="664"/>
      <c r="G65" s="664"/>
      <c r="H65" s="664"/>
      <c r="I65" s="664"/>
      <c r="J65" s="664">
        <v>2</v>
      </c>
      <c r="K65" s="664">
        <v>990</v>
      </c>
      <c r="L65" s="664"/>
      <c r="M65" s="664">
        <v>495</v>
      </c>
      <c r="N65" s="664"/>
      <c r="O65" s="664"/>
      <c r="P65" s="677"/>
      <c r="Q65" s="665"/>
    </row>
    <row r="66" spans="1:17" ht="14.4" customHeight="1" x14ac:dyDescent="0.3">
      <c r="A66" s="660" t="s">
        <v>1872</v>
      </c>
      <c r="B66" s="661" t="s">
        <v>1873</v>
      </c>
      <c r="C66" s="661" t="s">
        <v>1666</v>
      </c>
      <c r="D66" s="661" t="s">
        <v>1924</v>
      </c>
      <c r="E66" s="661" t="s">
        <v>1925</v>
      </c>
      <c r="F66" s="664">
        <v>1</v>
      </c>
      <c r="G66" s="664">
        <v>131</v>
      </c>
      <c r="H66" s="664">
        <v>1</v>
      </c>
      <c r="I66" s="664">
        <v>131</v>
      </c>
      <c r="J66" s="664"/>
      <c r="K66" s="664"/>
      <c r="L66" s="664"/>
      <c r="M66" s="664"/>
      <c r="N66" s="664"/>
      <c r="O66" s="664"/>
      <c r="P66" s="677"/>
      <c r="Q66" s="665"/>
    </row>
    <row r="67" spans="1:17" ht="14.4" customHeight="1" x14ac:dyDescent="0.3">
      <c r="A67" s="660" t="s">
        <v>1872</v>
      </c>
      <c r="B67" s="661" t="s">
        <v>1873</v>
      </c>
      <c r="C67" s="661" t="s">
        <v>1666</v>
      </c>
      <c r="D67" s="661" t="s">
        <v>1926</v>
      </c>
      <c r="E67" s="661" t="s">
        <v>1927</v>
      </c>
      <c r="F67" s="664"/>
      <c r="G67" s="664"/>
      <c r="H67" s="664"/>
      <c r="I67" s="664"/>
      <c r="J67" s="664">
        <v>1</v>
      </c>
      <c r="K67" s="664">
        <v>649</v>
      </c>
      <c r="L67" s="664"/>
      <c r="M67" s="664">
        <v>649</v>
      </c>
      <c r="N67" s="664"/>
      <c r="O67" s="664"/>
      <c r="P67" s="677"/>
      <c r="Q67" s="665"/>
    </row>
    <row r="68" spans="1:17" ht="14.4" customHeight="1" x14ac:dyDescent="0.3">
      <c r="A68" s="660" t="s">
        <v>1928</v>
      </c>
      <c r="B68" s="661" t="s">
        <v>1929</v>
      </c>
      <c r="C68" s="661" t="s">
        <v>1666</v>
      </c>
      <c r="D68" s="661" t="s">
        <v>1930</v>
      </c>
      <c r="E68" s="661" t="s">
        <v>1931</v>
      </c>
      <c r="F68" s="664">
        <v>2</v>
      </c>
      <c r="G68" s="664">
        <v>346</v>
      </c>
      <c r="H68" s="664">
        <v>1</v>
      </c>
      <c r="I68" s="664">
        <v>173</v>
      </c>
      <c r="J68" s="664">
        <v>1</v>
      </c>
      <c r="K68" s="664">
        <v>173</v>
      </c>
      <c r="L68" s="664">
        <v>0.5</v>
      </c>
      <c r="M68" s="664">
        <v>173</v>
      </c>
      <c r="N68" s="664"/>
      <c r="O68" s="664"/>
      <c r="P68" s="677"/>
      <c r="Q68" s="665"/>
    </row>
    <row r="69" spans="1:17" ht="14.4" customHeight="1" x14ac:dyDescent="0.3">
      <c r="A69" s="660" t="s">
        <v>1928</v>
      </c>
      <c r="B69" s="661" t="s">
        <v>1929</v>
      </c>
      <c r="C69" s="661" t="s">
        <v>1666</v>
      </c>
      <c r="D69" s="661" t="s">
        <v>1932</v>
      </c>
      <c r="E69" s="661" t="s">
        <v>1933</v>
      </c>
      <c r="F69" s="664">
        <v>1</v>
      </c>
      <c r="G69" s="664">
        <v>1996</v>
      </c>
      <c r="H69" s="664">
        <v>1</v>
      </c>
      <c r="I69" s="664">
        <v>1996</v>
      </c>
      <c r="J69" s="664"/>
      <c r="K69" s="664"/>
      <c r="L69" s="664"/>
      <c r="M69" s="664"/>
      <c r="N69" s="664"/>
      <c r="O69" s="664"/>
      <c r="P69" s="677"/>
      <c r="Q69" s="665"/>
    </row>
    <row r="70" spans="1:17" ht="14.4" customHeight="1" x14ac:dyDescent="0.3">
      <c r="A70" s="660" t="s">
        <v>1934</v>
      </c>
      <c r="B70" s="661" t="s">
        <v>1935</v>
      </c>
      <c r="C70" s="661" t="s">
        <v>1666</v>
      </c>
      <c r="D70" s="661" t="s">
        <v>1936</v>
      </c>
      <c r="E70" s="661" t="s">
        <v>1937</v>
      </c>
      <c r="F70" s="664">
        <v>2</v>
      </c>
      <c r="G70" s="664">
        <v>914</v>
      </c>
      <c r="H70" s="664">
        <v>1</v>
      </c>
      <c r="I70" s="664">
        <v>457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1934</v>
      </c>
      <c r="B71" s="661" t="s">
        <v>1935</v>
      </c>
      <c r="C71" s="661" t="s">
        <v>1666</v>
      </c>
      <c r="D71" s="661" t="s">
        <v>1938</v>
      </c>
      <c r="E71" s="661" t="s">
        <v>1939</v>
      </c>
      <c r="F71" s="664">
        <v>8</v>
      </c>
      <c r="G71" s="664">
        <v>632</v>
      </c>
      <c r="H71" s="664">
        <v>1</v>
      </c>
      <c r="I71" s="664">
        <v>79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1934</v>
      </c>
      <c r="B72" s="661" t="s">
        <v>1935</v>
      </c>
      <c r="C72" s="661" t="s">
        <v>1666</v>
      </c>
      <c r="D72" s="661" t="s">
        <v>1940</v>
      </c>
      <c r="E72" s="661" t="s">
        <v>1941</v>
      </c>
      <c r="F72" s="664">
        <v>1</v>
      </c>
      <c r="G72" s="664">
        <v>167</v>
      </c>
      <c r="H72" s="664">
        <v>1</v>
      </c>
      <c r="I72" s="664">
        <v>167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1942</v>
      </c>
      <c r="B73" s="661" t="s">
        <v>1943</v>
      </c>
      <c r="C73" s="661" t="s">
        <v>1666</v>
      </c>
      <c r="D73" s="661" t="s">
        <v>1944</v>
      </c>
      <c r="E73" s="661" t="s">
        <v>1945</v>
      </c>
      <c r="F73" s="664"/>
      <c r="G73" s="664"/>
      <c r="H73" s="664"/>
      <c r="I73" s="664"/>
      <c r="J73" s="664"/>
      <c r="K73" s="664"/>
      <c r="L73" s="664"/>
      <c r="M73" s="664"/>
      <c r="N73" s="664">
        <v>3</v>
      </c>
      <c r="O73" s="664">
        <v>120</v>
      </c>
      <c r="P73" s="677"/>
      <c r="Q73" s="665">
        <v>40</v>
      </c>
    </row>
    <row r="74" spans="1:17" ht="14.4" customHeight="1" x14ac:dyDescent="0.3">
      <c r="A74" s="660" t="s">
        <v>1942</v>
      </c>
      <c r="B74" s="661" t="s">
        <v>1943</v>
      </c>
      <c r="C74" s="661" t="s">
        <v>1666</v>
      </c>
      <c r="D74" s="661" t="s">
        <v>1946</v>
      </c>
      <c r="E74" s="661" t="s">
        <v>1947</v>
      </c>
      <c r="F74" s="664"/>
      <c r="G74" s="664"/>
      <c r="H74" s="664"/>
      <c r="I74" s="664"/>
      <c r="J74" s="664">
        <v>3</v>
      </c>
      <c r="K74" s="664">
        <v>1461</v>
      </c>
      <c r="L74" s="664"/>
      <c r="M74" s="664">
        <v>487</v>
      </c>
      <c r="N74" s="664"/>
      <c r="O74" s="664"/>
      <c r="P74" s="677"/>
      <c r="Q74" s="665"/>
    </row>
    <row r="75" spans="1:17" ht="14.4" customHeight="1" x14ac:dyDescent="0.3">
      <c r="A75" s="660" t="s">
        <v>1948</v>
      </c>
      <c r="B75" s="661" t="s">
        <v>1949</v>
      </c>
      <c r="C75" s="661" t="s">
        <v>1666</v>
      </c>
      <c r="D75" s="661" t="s">
        <v>1950</v>
      </c>
      <c r="E75" s="661" t="s">
        <v>1951</v>
      </c>
      <c r="F75" s="664"/>
      <c r="G75" s="664"/>
      <c r="H75" s="664"/>
      <c r="I75" s="664"/>
      <c r="J75" s="664">
        <v>1</v>
      </c>
      <c r="K75" s="664">
        <v>172</v>
      </c>
      <c r="L75" s="664"/>
      <c r="M75" s="664">
        <v>172</v>
      </c>
      <c r="N75" s="664"/>
      <c r="O75" s="664"/>
      <c r="P75" s="677"/>
      <c r="Q75" s="665"/>
    </row>
    <row r="76" spans="1:17" ht="14.4" customHeight="1" x14ac:dyDescent="0.3">
      <c r="A76" s="660" t="s">
        <v>1948</v>
      </c>
      <c r="B76" s="661" t="s">
        <v>1949</v>
      </c>
      <c r="C76" s="661" t="s">
        <v>1666</v>
      </c>
      <c r="D76" s="661" t="s">
        <v>1952</v>
      </c>
      <c r="E76" s="661" t="s">
        <v>1953</v>
      </c>
      <c r="F76" s="664"/>
      <c r="G76" s="664"/>
      <c r="H76" s="664"/>
      <c r="I76" s="664"/>
      <c r="J76" s="664">
        <v>1</v>
      </c>
      <c r="K76" s="664">
        <v>349</v>
      </c>
      <c r="L76" s="664"/>
      <c r="M76" s="664">
        <v>349</v>
      </c>
      <c r="N76" s="664"/>
      <c r="O76" s="664"/>
      <c r="P76" s="677"/>
      <c r="Q76" s="665"/>
    </row>
    <row r="77" spans="1:17" ht="14.4" customHeight="1" x14ac:dyDescent="0.3">
      <c r="A77" s="660" t="s">
        <v>1948</v>
      </c>
      <c r="B77" s="661" t="s">
        <v>1949</v>
      </c>
      <c r="C77" s="661" t="s">
        <v>1666</v>
      </c>
      <c r="D77" s="661" t="s">
        <v>1142</v>
      </c>
      <c r="E77" s="661" t="s">
        <v>1954</v>
      </c>
      <c r="F77" s="664"/>
      <c r="G77" s="664"/>
      <c r="H77" s="664"/>
      <c r="I77" s="664"/>
      <c r="J77" s="664">
        <v>1</v>
      </c>
      <c r="K77" s="664">
        <v>545</v>
      </c>
      <c r="L77" s="664"/>
      <c r="M77" s="664">
        <v>545</v>
      </c>
      <c r="N77" s="664"/>
      <c r="O77" s="664"/>
      <c r="P77" s="677"/>
      <c r="Q77" s="665"/>
    </row>
    <row r="78" spans="1:17" ht="14.4" customHeight="1" x14ac:dyDescent="0.3">
      <c r="A78" s="660" t="s">
        <v>1948</v>
      </c>
      <c r="B78" s="661" t="s">
        <v>1949</v>
      </c>
      <c r="C78" s="661" t="s">
        <v>1666</v>
      </c>
      <c r="D78" s="661" t="s">
        <v>1955</v>
      </c>
      <c r="E78" s="661" t="s">
        <v>1956</v>
      </c>
      <c r="F78" s="664"/>
      <c r="G78" s="664"/>
      <c r="H78" s="664"/>
      <c r="I78" s="664"/>
      <c r="J78" s="664">
        <v>1</v>
      </c>
      <c r="K78" s="664">
        <v>344</v>
      </c>
      <c r="L78" s="664"/>
      <c r="M78" s="664">
        <v>344</v>
      </c>
      <c r="N78" s="664"/>
      <c r="O78" s="664"/>
      <c r="P78" s="677"/>
      <c r="Q78" s="665"/>
    </row>
    <row r="79" spans="1:17" ht="14.4" customHeight="1" x14ac:dyDescent="0.3">
      <c r="A79" s="660" t="s">
        <v>1948</v>
      </c>
      <c r="B79" s="661" t="s">
        <v>1949</v>
      </c>
      <c r="C79" s="661" t="s">
        <v>1666</v>
      </c>
      <c r="D79" s="661" t="s">
        <v>1957</v>
      </c>
      <c r="E79" s="661" t="s">
        <v>1958</v>
      </c>
      <c r="F79" s="664"/>
      <c r="G79" s="664"/>
      <c r="H79" s="664"/>
      <c r="I79" s="664"/>
      <c r="J79" s="664">
        <v>1</v>
      </c>
      <c r="K79" s="664">
        <v>110</v>
      </c>
      <c r="L79" s="664"/>
      <c r="M79" s="664">
        <v>110</v>
      </c>
      <c r="N79" s="664"/>
      <c r="O79" s="664"/>
      <c r="P79" s="677"/>
      <c r="Q79" s="665"/>
    </row>
    <row r="80" spans="1:17" ht="14.4" customHeight="1" x14ac:dyDescent="0.3">
      <c r="A80" s="660" t="s">
        <v>1948</v>
      </c>
      <c r="B80" s="661" t="s">
        <v>1949</v>
      </c>
      <c r="C80" s="661" t="s">
        <v>1666</v>
      </c>
      <c r="D80" s="661" t="s">
        <v>1959</v>
      </c>
      <c r="E80" s="661" t="s">
        <v>1960</v>
      </c>
      <c r="F80" s="664"/>
      <c r="G80" s="664"/>
      <c r="H80" s="664"/>
      <c r="I80" s="664"/>
      <c r="J80" s="664">
        <v>1</v>
      </c>
      <c r="K80" s="664">
        <v>204</v>
      </c>
      <c r="L80" s="664"/>
      <c r="M80" s="664">
        <v>204</v>
      </c>
      <c r="N80" s="664"/>
      <c r="O80" s="664"/>
      <c r="P80" s="677"/>
      <c r="Q80" s="665"/>
    </row>
    <row r="81" spans="1:17" ht="14.4" customHeight="1" x14ac:dyDescent="0.3">
      <c r="A81" s="660" t="s">
        <v>1948</v>
      </c>
      <c r="B81" s="661" t="s">
        <v>1949</v>
      </c>
      <c r="C81" s="661" t="s">
        <v>1666</v>
      </c>
      <c r="D81" s="661" t="s">
        <v>1961</v>
      </c>
      <c r="E81" s="661" t="s">
        <v>1962</v>
      </c>
      <c r="F81" s="664"/>
      <c r="G81" s="664"/>
      <c r="H81" s="664"/>
      <c r="I81" s="664"/>
      <c r="J81" s="664">
        <v>1</v>
      </c>
      <c r="K81" s="664">
        <v>38</v>
      </c>
      <c r="L81" s="664"/>
      <c r="M81" s="664">
        <v>38</v>
      </c>
      <c r="N81" s="664"/>
      <c r="O81" s="664"/>
      <c r="P81" s="677"/>
      <c r="Q81" s="665"/>
    </row>
    <row r="82" spans="1:17" ht="14.4" customHeight="1" x14ac:dyDescent="0.3">
      <c r="A82" s="660" t="s">
        <v>1948</v>
      </c>
      <c r="B82" s="661" t="s">
        <v>1949</v>
      </c>
      <c r="C82" s="661" t="s">
        <v>1666</v>
      </c>
      <c r="D82" s="661" t="s">
        <v>1963</v>
      </c>
      <c r="E82" s="661" t="s">
        <v>1964</v>
      </c>
      <c r="F82" s="664"/>
      <c r="G82" s="664"/>
      <c r="H82" s="664"/>
      <c r="I82" s="664"/>
      <c r="J82" s="664">
        <v>1</v>
      </c>
      <c r="K82" s="664">
        <v>473</v>
      </c>
      <c r="L82" s="664"/>
      <c r="M82" s="664">
        <v>473</v>
      </c>
      <c r="N82" s="664"/>
      <c r="O82" s="664"/>
      <c r="P82" s="677"/>
      <c r="Q82" s="665"/>
    </row>
    <row r="83" spans="1:17" ht="14.4" customHeight="1" thickBot="1" x14ac:dyDescent="0.35">
      <c r="A83" s="666" t="s">
        <v>1948</v>
      </c>
      <c r="B83" s="667" t="s">
        <v>1949</v>
      </c>
      <c r="C83" s="667" t="s">
        <v>1666</v>
      </c>
      <c r="D83" s="667" t="s">
        <v>1965</v>
      </c>
      <c r="E83" s="667" t="s">
        <v>1966</v>
      </c>
      <c r="F83" s="670"/>
      <c r="G83" s="670"/>
      <c r="H83" s="670"/>
      <c r="I83" s="670"/>
      <c r="J83" s="670">
        <v>1</v>
      </c>
      <c r="K83" s="670">
        <v>166</v>
      </c>
      <c r="L83" s="670"/>
      <c r="M83" s="670">
        <v>166</v>
      </c>
      <c r="N83" s="670"/>
      <c r="O83" s="670"/>
      <c r="P83" s="678"/>
      <c r="Q83" s="67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336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857</v>
      </c>
      <c r="D3" s="197">
        <f>SUBTOTAL(9,D6:D1048576)</f>
        <v>836</v>
      </c>
      <c r="E3" s="197">
        <f>SUBTOTAL(9,E6:E1048576)</f>
        <v>813</v>
      </c>
      <c r="F3" s="198">
        <f>IF(OR(E3=0,C3=0),"",E3/C3)</f>
        <v>0.94865810968494746</v>
      </c>
      <c r="G3" s="452">
        <f>SUBTOTAL(9,G6:G1048576)</f>
        <v>774.87029999999993</v>
      </c>
      <c r="H3" s="453">
        <f>SUBTOTAL(9,H6:H1048576)</f>
        <v>757.14930000000004</v>
      </c>
      <c r="I3" s="453">
        <f>SUBTOTAL(9,I6:I1048576)</f>
        <v>739.43459999999993</v>
      </c>
      <c r="J3" s="198">
        <f>IF(OR(I3=0,G3=0),"",I3/G3)</f>
        <v>0.95426886280194245</v>
      </c>
      <c r="K3" s="452">
        <f>SUBTOTAL(9,K6:K1048576)</f>
        <v>34.28</v>
      </c>
      <c r="L3" s="453">
        <f>SUBTOTAL(9,L6:L1048576)</f>
        <v>33.44</v>
      </c>
      <c r="M3" s="453">
        <f>SUBTOTAL(9,M6:M1048576)</f>
        <v>32.520000000000003</v>
      </c>
      <c r="N3" s="199">
        <f>IF(OR(M3=0,E3=0),"",M3/E3)</f>
        <v>0.04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4"/>
      <c r="B5" s="905"/>
      <c r="C5" s="908">
        <v>2013</v>
      </c>
      <c r="D5" s="908">
        <v>2014</v>
      </c>
      <c r="E5" s="908">
        <v>2015</v>
      </c>
      <c r="F5" s="909" t="s">
        <v>2</v>
      </c>
      <c r="G5" s="913">
        <v>2013</v>
      </c>
      <c r="H5" s="908">
        <v>2014</v>
      </c>
      <c r="I5" s="908">
        <v>2015</v>
      </c>
      <c r="J5" s="909" t="s">
        <v>2</v>
      </c>
      <c r="K5" s="913">
        <v>2013</v>
      </c>
      <c r="L5" s="908">
        <v>2014</v>
      </c>
      <c r="M5" s="908">
        <v>2015</v>
      </c>
      <c r="N5" s="914" t="s">
        <v>93</v>
      </c>
    </row>
    <row r="6" spans="1:14" ht="14.4" customHeight="1" thickBot="1" x14ac:dyDescent="0.35">
      <c r="A6" s="906" t="s">
        <v>1809</v>
      </c>
      <c r="B6" s="907" t="s">
        <v>1968</v>
      </c>
      <c r="C6" s="910">
        <v>857</v>
      </c>
      <c r="D6" s="911">
        <v>836</v>
      </c>
      <c r="E6" s="911">
        <v>813</v>
      </c>
      <c r="F6" s="912">
        <v>0.94865810968494746</v>
      </c>
      <c r="G6" s="910">
        <v>774.87029999999993</v>
      </c>
      <c r="H6" s="911">
        <v>757.14930000000004</v>
      </c>
      <c r="I6" s="911">
        <v>739.43459999999993</v>
      </c>
      <c r="J6" s="912">
        <v>0.95426886280194245</v>
      </c>
      <c r="K6" s="910">
        <v>34.28</v>
      </c>
      <c r="L6" s="911">
        <v>33.44</v>
      </c>
      <c r="M6" s="911">
        <v>32.520000000000003</v>
      </c>
      <c r="N6" s="915">
        <v>40.000000000000007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0.9839620857548701</v>
      </c>
      <c r="C4" s="331">
        <f t="shared" ref="C4:M4" si="0">(C10+C8)/C6</f>
        <v>0.99721326352026096</v>
      </c>
      <c r="D4" s="331">
        <f t="shared" si="0"/>
        <v>1.0390450532548143</v>
      </c>
      <c r="E4" s="331">
        <f t="shared" si="0"/>
        <v>1.0610663551372517</v>
      </c>
      <c r="F4" s="331">
        <f t="shared" si="0"/>
        <v>1.035737775314816</v>
      </c>
      <c r="G4" s="331">
        <f t="shared" si="0"/>
        <v>0.87170988778502323</v>
      </c>
      <c r="H4" s="331">
        <f t="shared" si="0"/>
        <v>0.78394986763905727</v>
      </c>
      <c r="I4" s="331">
        <f t="shared" si="0"/>
        <v>0.78394986763905727</v>
      </c>
      <c r="J4" s="331">
        <f t="shared" si="0"/>
        <v>0.78394986763905727</v>
      </c>
      <c r="K4" s="331">
        <f t="shared" si="0"/>
        <v>0.78394986763905727</v>
      </c>
      <c r="L4" s="331">
        <f t="shared" si="0"/>
        <v>0.78394986763905727</v>
      </c>
      <c r="M4" s="331">
        <f t="shared" si="0"/>
        <v>0.78394986763905727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6425.2831399999995</v>
      </c>
      <c r="C5" s="331">
        <f>IF(ISERROR(VLOOKUP($A5,'Man Tab'!$A:$Q,COLUMN()+2,0)),0,VLOOKUP($A5,'Man Tab'!$A:$Q,COLUMN()+2,0))</f>
        <v>6075.55440000001</v>
      </c>
      <c r="D5" s="331">
        <f>IF(ISERROR(VLOOKUP($A5,'Man Tab'!$A:$Q,COLUMN()+2,0)),0,VLOOKUP($A5,'Man Tab'!$A:$Q,COLUMN()+2,0))</f>
        <v>6333.74197</v>
      </c>
      <c r="E5" s="331">
        <f>IF(ISERROR(VLOOKUP($A5,'Man Tab'!$A:$Q,COLUMN()+2,0)),0,VLOOKUP($A5,'Man Tab'!$A:$Q,COLUMN()+2,0))</f>
        <v>5949.6141200000002</v>
      </c>
      <c r="F5" s="331">
        <f>IF(ISERROR(VLOOKUP($A5,'Man Tab'!$A:$Q,COLUMN()+2,0)),0,VLOOKUP($A5,'Man Tab'!$A:$Q,COLUMN()+2,0))</f>
        <v>5514.2751600000001</v>
      </c>
      <c r="G5" s="331">
        <f>IF(ISERROR(VLOOKUP($A5,'Man Tab'!$A:$Q,COLUMN()+2,0)),0,VLOOKUP($A5,'Man Tab'!$A:$Q,COLUMN()+2,0))</f>
        <v>6309.3167899999999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6425.2831399999995</v>
      </c>
      <c r="C6" s="333">
        <f t="shared" ref="C6:M6" si="1">C5+B6</f>
        <v>12500.83754000001</v>
      </c>
      <c r="D6" s="333">
        <f t="shared" si="1"/>
        <v>18834.57951000001</v>
      </c>
      <c r="E6" s="333">
        <f t="shared" si="1"/>
        <v>24784.193630000009</v>
      </c>
      <c r="F6" s="333">
        <f t="shared" si="1"/>
        <v>30298.46879000001</v>
      </c>
      <c r="G6" s="333">
        <f t="shared" si="1"/>
        <v>36607.785580000011</v>
      </c>
      <c r="H6" s="333">
        <f t="shared" si="1"/>
        <v>36607.785580000011</v>
      </c>
      <c r="I6" s="333">
        <f t="shared" si="1"/>
        <v>36607.785580000011</v>
      </c>
      <c r="J6" s="333">
        <f t="shared" si="1"/>
        <v>36607.785580000011</v>
      </c>
      <c r="K6" s="333">
        <f t="shared" si="1"/>
        <v>36607.785580000011</v>
      </c>
      <c r="L6" s="333">
        <f t="shared" si="1"/>
        <v>36607.785580000011</v>
      </c>
      <c r="M6" s="333">
        <f t="shared" si="1"/>
        <v>36607.785580000011</v>
      </c>
    </row>
    <row r="7" spans="1:13" ht="14.4" customHeight="1" x14ac:dyDescent="0.3">
      <c r="A7" s="332" t="s">
        <v>126</v>
      </c>
      <c r="B7" s="332">
        <v>12.878</v>
      </c>
      <c r="C7" s="332">
        <v>33.914999999999999</v>
      </c>
      <c r="D7" s="332">
        <v>56.064</v>
      </c>
      <c r="E7" s="332">
        <v>70.191000000000003</v>
      </c>
      <c r="F7" s="332">
        <v>89.42</v>
      </c>
      <c r="G7" s="332">
        <v>107.09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386.34000000000003</v>
      </c>
      <c r="C8" s="333">
        <f t="shared" ref="C8:M8" si="2">C7*30</f>
        <v>1017.4499999999999</v>
      </c>
      <c r="D8" s="333">
        <f t="shared" si="2"/>
        <v>1681.92</v>
      </c>
      <c r="E8" s="333">
        <f t="shared" si="2"/>
        <v>2105.73</v>
      </c>
      <c r="F8" s="333">
        <f t="shared" si="2"/>
        <v>2682.6</v>
      </c>
      <c r="G8" s="333">
        <f t="shared" si="2"/>
        <v>3212.7000000000003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5935895</v>
      </c>
      <c r="C9" s="332">
        <v>5512656</v>
      </c>
      <c r="D9" s="332">
        <v>6439505.6699999999</v>
      </c>
      <c r="E9" s="332">
        <v>6303887.3300000001</v>
      </c>
      <c r="F9" s="332">
        <v>4506724.66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5935.8950000000004</v>
      </c>
      <c r="C10" s="333">
        <f t="shared" ref="C10:M10" si="3">C9/1000+B10</f>
        <v>11448.550999999999</v>
      </c>
      <c r="D10" s="333">
        <f t="shared" si="3"/>
        <v>17888.056669999998</v>
      </c>
      <c r="E10" s="333">
        <f t="shared" si="3"/>
        <v>24191.944</v>
      </c>
      <c r="F10" s="333">
        <f t="shared" si="3"/>
        <v>28698.668659999999</v>
      </c>
      <c r="G10" s="333">
        <f t="shared" si="3"/>
        <v>28698.668659999999</v>
      </c>
      <c r="H10" s="333">
        <f t="shared" si="3"/>
        <v>28698.668659999999</v>
      </c>
      <c r="I10" s="333">
        <f t="shared" si="3"/>
        <v>28698.668659999999</v>
      </c>
      <c r="J10" s="333">
        <f t="shared" si="3"/>
        <v>28698.668659999999</v>
      </c>
      <c r="K10" s="333">
        <f t="shared" si="3"/>
        <v>28698.668659999999</v>
      </c>
      <c r="L10" s="333">
        <f t="shared" si="3"/>
        <v>28698.668659999999</v>
      </c>
      <c r="M10" s="333">
        <f t="shared" si="3"/>
        <v>28698.668659999999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0.83043156392245809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0.83043156392245809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338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337</v>
      </c>
    </row>
    <row r="7" spans="1:17" ht="14.4" customHeight="1" x14ac:dyDescent="0.3">
      <c r="A7" s="19" t="s">
        <v>35</v>
      </c>
      <c r="B7" s="55">
        <v>36662.587925056701</v>
      </c>
      <c r="C7" s="56">
        <v>3055.2156604213901</v>
      </c>
      <c r="D7" s="56">
        <v>3235.43273</v>
      </c>
      <c r="E7" s="56">
        <v>2960.2712900000101</v>
      </c>
      <c r="F7" s="56">
        <v>3292.7002600000001</v>
      </c>
      <c r="G7" s="56">
        <v>2866.73315</v>
      </c>
      <c r="H7" s="56">
        <v>2608.2393699999998</v>
      </c>
      <c r="I7" s="56">
        <v>3283.1918799999999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18246.56868</v>
      </c>
      <c r="Q7" s="189">
        <v>0.99537810682000005</v>
      </c>
    </row>
    <row r="8" spans="1:17" ht="14.4" customHeight="1" x14ac:dyDescent="0.3">
      <c r="A8" s="19" t="s">
        <v>36</v>
      </c>
      <c r="B8" s="55">
        <v>10.563987247426001</v>
      </c>
      <c r="C8" s="56">
        <v>0.88033227061800001</v>
      </c>
      <c r="D8" s="56">
        <v>0</v>
      </c>
      <c r="E8" s="56">
        <v>2.1589999999999998</v>
      </c>
      <c r="F8" s="56">
        <v>2.1589999999999998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4.3179999999999996</v>
      </c>
      <c r="Q8" s="189">
        <v>0.81749436057900005</v>
      </c>
    </row>
    <row r="9" spans="1:17" ht="14.4" customHeight="1" x14ac:dyDescent="0.3">
      <c r="A9" s="19" t="s">
        <v>37</v>
      </c>
      <c r="B9" s="55">
        <v>1511.7611823831901</v>
      </c>
      <c r="C9" s="56">
        <v>125.980098531932</v>
      </c>
      <c r="D9" s="56">
        <v>129.41896</v>
      </c>
      <c r="E9" s="56">
        <v>121.04392</v>
      </c>
      <c r="F9" s="56">
        <v>113.66915</v>
      </c>
      <c r="G9" s="56">
        <v>136.73228</v>
      </c>
      <c r="H9" s="56">
        <v>77.61497</v>
      </c>
      <c r="I9" s="56">
        <v>121.16495999999999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699.64423999999997</v>
      </c>
      <c r="Q9" s="189">
        <v>0.92560154097400005</v>
      </c>
    </row>
    <row r="10" spans="1:17" ht="14.4" customHeight="1" x14ac:dyDescent="0.3">
      <c r="A10" s="19" t="s">
        <v>38</v>
      </c>
      <c r="B10" s="55">
        <v>138.18272703585799</v>
      </c>
      <c r="C10" s="56">
        <v>11.515227252988</v>
      </c>
      <c r="D10" s="56">
        <v>9.4992099999989996</v>
      </c>
      <c r="E10" s="56">
        <v>11.284660000000001</v>
      </c>
      <c r="F10" s="56">
        <v>11.847020000000001</v>
      </c>
      <c r="G10" s="56">
        <v>10.073</v>
      </c>
      <c r="H10" s="56">
        <v>11.148070000000001</v>
      </c>
      <c r="I10" s="56">
        <v>10.681240000000001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64.533199999999994</v>
      </c>
      <c r="Q10" s="189">
        <v>0.93402701458100001</v>
      </c>
    </row>
    <row r="11" spans="1:17" ht="14.4" customHeight="1" x14ac:dyDescent="0.3">
      <c r="A11" s="19" t="s">
        <v>39</v>
      </c>
      <c r="B11" s="55">
        <v>339.66218831636399</v>
      </c>
      <c r="C11" s="56">
        <v>28.305182359697</v>
      </c>
      <c r="D11" s="56">
        <v>33.497500000000002</v>
      </c>
      <c r="E11" s="56">
        <v>18.62792</v>
      </c>
      <c r="F11" s="56">
        <v>13.58217</v>
      </c>
      <c r="G11" s="56">
        <v>10.18296</v>
      </c>
      <c r="H11" s="56">
        <v>31.078130000000002</v>
      </c>
      <c r="I11" s="56">
        <v>14.64068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121.60936</v>
      </c>
      <c r="Q11" s="189">
        <v>0.71606062837100004</v>
      </c>
    </row>
    <row r="12" spans="1:17" ht="14.4" customHeight="1" x14ac:dyDescent="0.3">
      <c r="A12" s="19" t="s">
        <v>40</v>
      </c>
      <c r="B12" s="55">
        <v>75.689831929053</v>
      </c>
      <c r="C12" s="56">
        <v>6.3074859940870001</v>
      </c>
      <c r="D12" s="56">
        <v>0.44845000000000002</v>
      </c>
      <c r="E12" s="56">
        <v>2.1499999999999998E-2</v>
      </c>
      <c r="F12" s="56">
        <v>8.0274999999999999</v>
      </c>
      <c r="G12" s="56">
        <v>2.1263000000000001</v>
      </c>
      <c r="H12" s="56">
        <v>0.98629999999999995</v>
      </c>
      <c r="I12" s="56">
        <v>7.2300000000000003E-2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11.68235</v>
      </c>
      <c r="Q12" s="189">
        <v>0.308690076388</v>
      </c>
    </row>
    <row r="13" spans="1:17" ht="14.4" customHeight="1" x14ac:dyDescent="0.3">
      <c r="A13" s="19" t="s">
        <v>41</v>
      </c>
      <c r="B13" s="55">
        <v>55.999998236134999</v>
      </c>
      <c r="C13" s="56">
        <v>4.6666665196770003</v>
      </c>
      <c r="D13" s="56">
        <v>6.14811</v>
      </c>
      <c r="E13" s="56">
        <v>4.7782799999999996</v>
      </c>
      <c r="F13" s="56">
        <v>3.1740400000000002</v>
      </c>
      <c r="G13" s="56">
        <v>3.9340099999999998</v>
      </c>
      <c r="H13" s="56">
        <v>4.5654899999999996</v>
      </c>
      <c r="I13" s="56">
        <v>3.56494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26.164870000000001</v>
      </c>
      <c r="Q13" s="189">
        <v>0.93445967229000004</v>
      </c>
    </row>
    <row r="14" spans="1:17" ht="14.4" customHeight="1" x14ac:dyDescent="0.3">
      <c r="A14" s="19" t="s">
        <v>42</v>
      </c>
      <c r="B14" s="55">
        <v>2152.7733565615999</v>
      </c>
      <c r="C14" s="56">
        <v>179.39777971346601</v>
      </c>
      <c r="D14" s="56">
        <v>280.86599999999999</v>
      </c>
      <c r="E14" s="56">
        <v>239.55200000000099</v>
      </c>
      <c r="F14" s="56">
        <v>226.73500000000001</v>
      </c>
      <c r="G14" s="56">
        <v>185.33199999999999</v>
      </c>
      <c r="H14" s="56">
        <v>141.44499999999999</v>
      </c>
      <c r="I14" s="56">
        <v>115.795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1189.7249999999999</v>
      </c>
      <c r="Q14" s="189">
        <v>1.1052951731989999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337</v>
      </c>
    </row>
    <row r="17" spans="1:17" ht="14.4" customHeight="1" x14ac:dyDescent="0.3">
      <c r="A17" s="19" t="s">
        <v>45</v>
      </c>
      <c r="B17" s="55">
        <v>1554.10852588749</v>
      </c>
      <c r="C17" s="56">
        <v>129.509043823957</v>
      </c>
      <c r="D17" s="56">
        <v>21.062899999999999</v>
      </c>
      <c r="E17" s="56">
        <v>19.010649999999998</v>
      </c>
      <c r="F17" s="56">
        <v>21.455629999999999</v>
      </c>
      <c r="G17" s="56">
        <v>36.298839999999998</v>
      </c>
      <c r="H17" s="56">
        <v>4.3001699999999996</v>
      </c>
      <c r="I17" s="56">
        <v>122.74800999999999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224.87620000000001</v>
      </c>
      <c r="Q17" s="189">
        <v>0.28939574843600002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1.9710000000000001</v>
      </c>
      <c r="G18" s="56">
        <v>1.516</v>
      </c>
      <c r="H18" s="56">
        <v>3.4380000000000002</v>
      </c>
      <c r="I18" s="56">
        <v>51.470999999999997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58.396000000000001</v>
      </c>
      <c r="Q18" s="189" t="s">
        <v>337</v>
      </c>
    </row>
    <row r="19" spans="1:17" ht="14.4" customHeight="1" x14ac:dyDescent="0.3">
      <c r="A19" s="19" t="s">
        <v>47</v>
      </c>
      <c r="B19" s="55">
        <v>4409.3209784990204</v>
      </c>
      <c r="C19" s="56">
        <v>367.44341487491801</v>
      </c>
      <c r="D19" s="56">
        <v>290.76281999999998</v>
      </c>
      <c r="E19" s="56">
        <v>284.14225000000101</v>
      </c>
      <c r="F19" s="56">
        <v>239.00138999999999</v>
      </c>
      <c r="G19" s="56">
        <v>309.16712999999999</v>
      </c>
      <c r="H19" s="56">
        <v>214.42901000000001</v>
      </c>
      <c r="I19" s="56">
        <v>181.60195999999999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1519.10456</v>
      </c>
      <c r="Q19" s="189">
        <v>0.68904240240500003</v>
      </c>
    </row>
    <row r="20" spans="1:17" ht="14.4" customHeight="1" x14ac:dyDescent="0.3">
      <c r="A20" s="19" t="s">
        <v>48</v>
      </c>
      <c r="B20" s="55">
        <v>23407.9992627047</v>
      </c>
      <c r="C20" s="56">
        <v>1950.66660522539</v>
      </c>
      <c r="D20" s="56">
        <v>1931.2854600000001</v>
      </c>
      <c r="E20" s="56">
        <v>1936.20893</v>
      </c>
      <c r="F20" s="56">
        <v>1939.53981</v>
      </c>
      <c r="G20" s="56">
        <v>1926.8394499999999</v>
      </c>
      <c r="H20" s="56">
        <v>1944.6045300000001</v>
      </c>
      <c r="I20" s="56">
        <v>1918.09482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11596.573</v>
      </c>
      <c r="Q20" s="189">
        <v>0.99082137433899997</v>
      </c>
    </row>
    <row r="21" spans="1:17" ht="14.4" customHeight="1" x14ac:dyDescent="0.3">
      <c r="A21" s="20" t="s">
        <v>49</v>
      </c>
      <c r="B21" s="55">
        <v>5513.9921276662899</v>
      </c>
      <c r="C21" s="56">
        <v>459.49934397219101</v>
      </c>
      <c r="D21" s="56">
        <v>459.48099999999999</v>
      </c>
      <c r="E21" s="56">
        <v>459.48100000000102</v>
      </c>
      <c r="F21" s="56">
        <v>459.48</v>
      </c>
      <c r="G21" s="56">
        <v>459.47899999999998</v>
      </c>
      <c r="H21" s="56">
        <v>459.47899999999998</v>
      </c>
      <c r="I21" s="56">
        <v>459.47899999999998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2756.8789999999999</v>
      </c>
      <c r="Q21" s="189">
        <v>0.999957539354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0</v>
      </c>
      <c r="G22" s="56">
        <v>0</v>
      </c>
      <c r="H22" s="56">
        <v>12.1968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12.1968</v>
      </c>
      <c r="Q22" s="189">
        <v>24.393599999999999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337</v>
      </c>
    </row>
    <row r="24" spans="1:17" ht="14.4" customHeight="1" x14ac:dyDescent="0.3">
      <c r="A24" s="20" t="s">
        <v>52</v>
      </c>
      <c r="B24" s="55">
        <v>1.45519152283669E-11</v>
      </c>
      <c r="C24" s="56">
        <v>0</v>
      </c>
      <c r="D24" s="56">
        <v>27.379999999999001</v>
      </c>
      <c r="E24" s="56">
        <v>18.972999999997999</v>
      </c>
      <c r="F24" s="56">
        <v>0.39999999999899999</v>
      </c>
      <c r="G24" s="56">
        <v>1.199999999998</v>
      </c>
      <c r="H24" s="56">
        <v>0.75031999999999999</v>
      </c>
      <c r="I24" s="56">
        <v>26.810999999997001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75.514319999993006</v>
      </c>
      <c r="Q24" s="189"/>
    </row>
    <row r="25" spans="1:17" ht="14.4" customHeight="1" x14ac:dyDescent="0.3">
      <c r="A25" s="21" t="s">
        <v>53</v>
      </c>
      <c r="B25" s="58">
        <v>75833.642091523798</v>
      </c>
      <c r="C25" s="59">
        <v>6319.4701742936504</v>
      </c>
      <c r="D25" s="59">
        <v>6425.2831399999995</v>
      </c>
      <c r="E25" s="59">
        <v>6075.55440000001</v>
      </c>
      <c r="F25" s="59">
        <v>6333.74197</v>
      </c>
      <c r="G25" s="59">
        <v>5949.6141200000002</v>
      </c>
      <c r="H25" s="59">
        <v>5514.2751600000001</v>
      </c>
      <c r="I25" s="59">
        <v>6309.3167899999999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36607.785580000003</v>
      </c>
      <c r="Q25" s="190">
        <v>0.96547612828100005</v>
      </c>
    </row>
    <row r="26" spans="1:17" ht="14.4" customHeight="1" x14ac:dyDescent="0.3">
      <c r="A26" s="19" t="s">
        <v>54</v>
      </c>
      <c r="B26" s="55">
        <v>3677.17904818531</v>
      </c>
      <c r="C26" s="56">
        <v>306.43158734877602</v>
      </c>
      <c r="D26" s="56">
        <v>296.52616000000103</v>
      </c>
      <c r="E26" s="56">
        <v>308.41840000000099</v>
      </c>
      <c r="F26" s="56">
        <v>334.45677000000097</v>
      </c>
      <c r="G26" s="56">
        <v>300.49343000000101</v>
      </c>
      <c r="H26" s="56">
        <v>270.16555</v>
      </c>
      <c r="I26" s="56">
        <v>364.28458000000001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1874.3448900000001</v>
      </c>
      <c r="Q26" s="189">
        <v>1.0194471715619999</v>
      </c>
    </row>
    <row r="27" spans="1:17" ht="14.4" customHeight="1" x14ac:dyDescent="0.3">
      <c r="A27" s="22" t="s">
        <v>55</v>
      </c>
      <c r="B27" s="58">
        <v>79510.821139709195</v>
      </c>
      <c r="C27" s="59">
        <v>6625.9017616424298</v>
      </c>
      <c r="D27" s="59">
        <v>6721.8092999999999</v>
      </c>
      <c r="E27" s="59">
        <v>6383.9728000000196</v>
      </c>
      <c r="F27" s="59">
        <v>6668.1987399999998</v>
      </c>
      <c r="G27" s="59">
        <v>6250.1075499999997</v>
      </c>
      <c r="H27" s="59">
        <v>5784.4407099999999</v>
      </c>
      <c r="I27" s="59">
        <v>6673.6013700000003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38482.130469999996</v>
      </c>
      <c r="Q27" s="190">
        <v>0.96797215569799999</v>
      </c>
    </row>
    <row r="28" spans="1:17" ht="14.4" customHeight="1" x14ac:dyDescent="0.3">
      <c r="A28" s="20" t="s">
        <v>56</v>
      </c>
      <c r="B28" s="55">
        <v>46.230230517834002</v>
      </c>
      <c r="C28" s="56">
        <v>3.852519209819</v>
      </c>
      <c r="D28" s="56">
        <v>7.82</v>
      </c>
      <c r="E28" s="56">
        <v>0</v>
      </c>
      <c r="F28" s="56">
        <v>0</v>
      </c>
      <c r="G28" s="56">
        <v>35.708770000000001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43.528770000000002</v>
      </c>
      <c r="Q28" s="189">
        <v>1.883130129892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337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337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183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339</v>
      </c>
      <c r="B6" s="615">
        <v>83497.005161821304</v>
      </c>
      <c r="C6" s="615">
        <v>75566.422609999994</v>
      </c>
      <c r="D6" s="616">
        <v>-7930.5825518212196</v>
      </c>
      <c r="E6" s="617">
        <v>0.905019556851</v>
      </c>
      <c r="F6" s="615">
        <v>75833.642091523798</v>
      </c>
      <c r="G6" s="616">
        <v>37916.821045761899</v>
      </c>
      <c r="H6" s="618">
        <v>6309.3167899999999</v>
      </c>
      <c r="I6" s="615">
        <v>36607.785580000003</v>
      </c>
      <c r="J6" s="616">
        <v>-1309.03546576191</v>
      </c>
      <c r="K6" s="619">
        <v>0.48273806413999998</v>
      </c>
    </row>
    <row r="7" spans="1:11" ht="14.4" customHeight="1" thickBot="1" x14ac:dyDescent="0.35">
      <c r="A7" s="634" t="s">
        <v>340</v>
      </c>
      <c r="B7" s="615">
        <v>48595.156184343301</v>
      </c>
      <c r="C7" s="615">
        <v>40747.048000000003</v>
      </c>
      <c r="D7" s="616">
        <v>-7848.1081843432803</v>
      </c>
      <c r="E7" s="617">
        <v>0.83850019630399997</v>
      </c>
      <c r="F7" s="615">
        <v>40947.221196766302</v>
      </c>
      <c r="G7" s="616">
        <v>20473.610598383199</v>
      </c>
      <c r="H7" s="618">
        <v>3549.1109999999999</v>
      </c>
      <c r="I7" s="615">
        <v>20364.246019999999</v>
      </c>
      <c r="J7" s="616">
        <v>-109.364578383153</v>
      </c>
      <c r="K7" s="619">
        <v>0.49732913308400001</v>
      </c>
    </row>
    <row r="8" spans="1:11" ht="14.4" customHeight="1" thickBot="1" x14ac:dyDescent="0.35">
      <c r="A8" s="635" t="s">
        <v>341</v>
      </c>
      <c r="B8" s="615">
        <v>46290.129977074699</v>
      </c>
      <c r="C8" s="615">
        <v>38675.589</v>
      </c>
      <c r="D8" s="616">
        <v>-7614.5409770746901</v>
      </c>
      <c r="E8" s="617">
        <v>0.83550400526299995</v>
      </c>
      <c r="F8" s="615">
        <v>38794.447840204703</v>
      </c>
      <c r="G8" s="616">
        <v>19397.223920102399</v>
      </c>
      <c r="H8" s="618">
        <v>3433.3159999999998</v>
      </c>
      <c r="I8" s="615">
        <v>19174.52102</v>
      </c>
      <c r="J8" s="616">
        <v>-222.70290010235101</v>
      </c>
      <c r="K8" s="619">
        <v>0.49425941307299998</v>
      </c>
    </row>
    <row r="9" spans="1:11" ht="14.4" customHeight="1" thickBot="1" x14ac:dyDescent="0.35">
      <c r="A9" s="636" t="s">
        <v>342</v>
      </c>
      <c r="B9" s="620">
        <v>0</v>
      </c>
      <c r="C9" s="620">
        <v>-2.0000000000000001E-4</v>
      </c>
      <c r="D9" s="621">
        <v>-2.0000000000000001E-4</v>
      </c>
      <c r="E9" s="622" t="s">
        <v>337</v>
      </c>
      <c r="F9" s="620">
        <v>0</v>
      </c>
      <c r="G9" s="621">
        <v>0</v>
      </c>
      <c r="H9" s="623">
        <v>0</v>
      </c>
      <c r="I9" s="620">
        <v>3.2000000000000003E-4</v>
      </c>
      <c r="J9" s="621">
        <v>3.2000000000000003E-4</v>
      </c>
      <c r="K9" s="624" t="s">
        <v>337</v>
      </c>
    </row>
    <row r="10" spans="1:11" ht="14.4" customHeight="1" thickBot="1" x14ac:dyDescent="0.35">
      <c r="A10" s="637" t="s">
        <v>343</v>
      </c>
      <c r="B10" s="615">
        <v>0</v>
      </c>
      <c r="C10" s="615">
        <v>-2.0000000000000001E-4</v>
      </c>
      <c r="D10" s="616">
        <v>-2.0000000000000001E-4</v>
      </c>
      <c r="E10" s="625" t="s">
        <v>337</v>
      </c>
      <c r="F10" s="615">
        <v>0</v>
      </c>
      <c r="G10" s="616">
        <v>0</v>
      </c>
      <c r="H10" s="618">
        <v>0</v>
      </c>
      <c r="I10" s="615">
        <v>3.2000000000000003E-4</v>
      </c>
      <c r="J10" s="616">
        <v>3.2000000000000003E-4</v>
      </c>
      <c r="K10" s="626" t="s">
        <v>337</v>
      </c>
    </row>
    <row r="11" spans="1:11" ht="14.4" customHeight="1" thickBot="1" x14ac:dyDescent="0.35">
      <c r="A11" s="636" t="s">
        <v>344</v>
      </c>
      <c r="B11" s="620">
        <v>41812.382230652198</v>
      </c>
      <c r="C11" s="620">
        <v>36707.765070000001</v>
      </c>
      <c r="D11" s="621">
        <v>-5104.6171606521602</v>
      </c>
      <c r="E11" s="627">
        <v>0.87791613660000001</v>
      </c>
      <c r="F11" s="620">
        <v>36662.587925056701</v>
      </c>
      <c r="G11" s="621">
        <v>18331.2939625283</v>
      </c>
      <c r="H11" s="623">
        <v>3283.1918799999999</v>
      </c>
      <c r="I11" s="620">
        <v>18246.56868</v>
      </c>
      <c r="J11" s="621">
        <v>-84.725282528338994</v>
      </c>
      <c r="K11" s="628">
        <v>0.49768905341000003</v>
      </c>
    </row>
    <row r="12" spans="1:11" ht="14.4" customHeight="1" thickBot="1" x14ac:dyDescent="0.35">
      <c r="A12" s="637" t="s">
        <v>345</v>
      </c>
      <c r="B12" s="615">
        <v>196.03508234523201</v>
      </c>
      <c r="C12" s="615">
        <v>123.82053999999999</v>
      </c>
      <c r="D12" s="616">
        <v>-72.214542345232005</v>
      </c>
      <c r="E12" s="617">
        <v>0.631624393545</v>
      </c>
      <c r="F12" s="615">
        <v>187.47868053791899</v>
      </c>
      <c r="G12" s="616">
        <v>93.739340268958998</v>
      </c>
      <c r="H12" s="618">
        <v>10.33691</v>
      </c>
      <c r="I12" s="615">
        <v>55.148769999999999</v>
      </c>
      <c r="J12" s="616">
        <v>-38.590570268958999</v>
      </c>
      <c r="K12" s="619">
        <v>0.29416022046700002</v>
      </c>
    </row>
    <row r="13" spans="1:11" ht="14.4" customHeight="1" thickBot="1" x14ac:dyDescent="0.35">
      <c r="A13" s="637" t="s">
        <v>346</v>
      </c>
      <c r="B13" s="615">
        <v>35999.906493505798</v>
      </c>
      <c r="C13" s="615">
        <v>31030.72205</v>
      </c>
      <c r="D13" s="616">
        <v>-4969.1844435058301</v>
      </c>
      <c r="E13" s="617">
        <v>0.86196674026300002</v>
      </c>
      <c r="F13" s="615">
        <v>30130.433833572999</v>
      </c>
      <c r="G13" s="616">
        <v>15065.216916786499</v>
      </c>
      <c r="H13" s="618">
        <v>2826.1649000000002</v>
      </c>
      <c r="I13" s="615">
        <v>15234.1955</v>
      </c>
      <c r="J13" s="616">
        <v>168.978583213489</v>
      </c>
      <c r="K13" s="619">
        <v>0.50560823598299998</v>
      </c>
    </row>
    <row r="14" spans="1:11" ht="14.4" customHeight="1" thickBot="1" x14ac:dyDescent="0.35">
      <c r="A14" s="637" t="s">
        <v>347</v>
      </c>
      <c r="B14" s="615">
        <v>13.999999999999</v>
      </c>
      <c r="C14" s="615">
        <v>0</v>
      </c>
      <c r="D14" s="616">
        <v>-13.999999999999</v>
      </c>
      <c r="E14" s="617">
        <v>0</v>
      </c>
      <c r="F14" s="615">
        <v>0</v>
      </c>
      <c r="G14" s="616">
        <v>0</v>
      </c>
      <c r="H14" s="618">
        <v>0</v>
      </c>
      <c r="I14" s="615">
        <v>0</v>
      </c>
      <c r="J14" s="616">
        <v>0</v>
      </c>
      <c r="K14" s="619">
        <v>6</v>
      </c>
    </row>
    <row r="15" spans="1:11" ht="14.4" customHeight="1" thickBot="1" x14ac:dyDescent="0.35">
      <c r="A15" s="637" t="s">
        <v>348</v>
      </c>
      <c r="B15" s="615">
        <v>3601.91372510983</v>
      </c>
      <c r="C15" s="615">
        <v>3608.3956600000001</v>
      </c>
      <c r="D15" s="616">
        <v>6.4819348901750002</v>
      </c>
      <c r="E15" s="617">
        <v>1.0017995808289999</v>
      </c>
      <c r="F15" s="615">
        <v>3474.15486962062</v>
      </c>
      <c r="G15" s="616">
        <v>1737.07743481031</v>
      </c>
      <c r="H15" s="618">
        <v>332.13869</v>
      </c>
      <c r="I15" s="615">
        <v>2039.15689</v>
      </c>
      <c r="J15" s="616">
        <v>302.079455189692</v>
      </c>
      <c r="K15" s="619">
        <v>0.58695048624000001</v>
      </c>
    </row>
    <row r="16" spans="1:11" ht="14.4" customHeight="1" thickBot="1" x14ac:dyDescent="0.35">
      <c r="A16" s="637" t="s">
        <v>349</v>
      </c>
      <c r="B16" s="615">
        <v>0.52692969128300005</v>
      </c>
      <c r="C16" s="615">
        <v>0.77958000000000005</v>
      </c>
      <c r="D16" s="616">
        <v>0.25265030871600003</v>
      </c>
      <c r="E16" s="617">
        <v>1.47947631894</v>
      </c>
      <c r="F16" s="615">
        <v>0.95649377841299998</v>
      </c>
      <c r="G16" s="616">
        <v>0.478246889206</v>
      </c>
      <c r="H16" s="618">
        <v>0</v>
      </c>
      <c r="I16" s="615">
        <v>0</v>
      </c>
      <c r="J16" s="616">
        <v>-0.478246889206</v>
      </c>
      <c r="K16" s="619">
        <v>0</v>
      </c>
    </row>
    <row r="17" spans="1:11" ht="14.4" customHeight="1" thickBot="1" x14ac:dyDescent="0.35">
      <c r="A17" s="637" t="s">
        <v>350</v>
      </c>
      <c r="B17" s="615">
        <v>0</v>
      </c>
      <c r="C17" s="615">
        <v>0.20302000000000001</v>
      </c>
      <c r="D17" s="616">
        <v>0.20302000000000001</v>
      </c>
      <c r="E17" s="625" t="s">
        <v>351</v>
      </c>
      <c r="F17" s="615">
        <v>0</v>
      </c>
      <c r="G17" s="616">
        <v>0</v>
      </c>
      <c r="H17" s="618">
        <v>0</v>
      </c>
      <c r="I17" s="615">
        <v>0</v>
      </c>
      <c r="J17" s="616">
        <v>0</v>
      </c>
      <c r="K17" s="619">
        <v>6</v>
      </c>
    </row>
    <row r="18" spans="1:11" ht="14.4" customHeight="1" thickBot="1" x14ac:dyDescent="0.35">
      <c r="A18" s="637" t="s">
        <v>352</v>
      </c>
      <c r="B18" s="615">
        <v>2000</v>
      </c>
      <c r="C18" s="615">
        <v>1943.84422</v>
      </c>
      <c r="D18" s="616">
        <v>-56.155779999997002</v>
      </c>
      <c r="E18" s="617">
        <v>0.97192210999999995</v>
      </c>
      <c r="F18" s="615">
        <v>2869.5640475467198</v>
      </c>
      <c r="G18" s="616">
        <v>1434.7820237733599</v>
      </c>
      <c r="H18" s="618">
        <v>114.13737999999999</v>
      </c>
      <c r="I18" s="615">
        <v>917.65351999999996</v>
      </c>
      <c r="J18" s="616">
        <v>-517.12850377335803</v>
      </c>
      <c r="K18" s="619">
        <v>0.31978847824700002</v>
      </c>
    </row>
    <row r="19" spans="1:11" ht="14.4" customHeight="1" thickBot="1" x14ac:dyDescent="0.35">
      <c r="A19" s="637" t="s">
        <v>353</v>
      </c>
      <c r="B19" s="615">
        <v>0</v>
      </c>
      <c r="C19" s="615">
        <v>0</v>
      </c>
      <c r="D19" s="616">
        <v>0</v>
      </c>
      <c r="E19" s="617">
        <v>1</v>
      </c>
      <c r="F19" s="615">
        <v>0</v>
      </c>
      <c r="G19" s="616">
        <v>0</v>
      </c>
      <c r="H19" s="618">
        <v>0.41399999999999998</v>
      </c>
      <c r="I19" s="615">
        <v>0.41399999999999998</v>
      </c>
      <c r="J19" s="616">
        <v>0.41399999999999998</v>
      </c>
      <c r="K19" s="626" t="s">
        <v>337</v>
      </c>
    </row>
    <row r="20" spans="1:11" ht="14.4" customHeight="1" thickBot="1" x14ac:dyDescent="0.35">
      <c r="A20" s="636" t="s">
        <v>354</v>
      </c>
      <c r="B20" s="620">
        <v>10.999934823765001</v>
      </c>
      <c r="C20" s="620">
        <v>6.4770000000000003</v>
      </c>
      <c r="D20" s="621">
        <v>-4.5229348237649996</v>
      </c>
      <c r="E20" s="627">
        <v>0.58882167065199997</v>
      </c>
      <c r="F20" s="620">
        <v>10.563987247426001</v>
      </c>
      <c r="G20" s="621">
        <v>5.2819936237130003</v>
      </c>
      <c r="H20" s="623">
        <v>0</v>
      </c>
      <c r="I20" s="620">
        <v>4.3179999999999996</v>
      </c>
      <c r="J20" s="621">
        <v>-0.96399362371300001</v>
      </c>
      <c r="K20" s="628">
        <v>0.40874718028899998</v>
      </c>
    </row>
    <row r="21" spans="1:11" ht="14.4" customHeight="1" thickBot="1" x14ac:dyDescent="0.35">
      <c r="A21" s="637" t="s">
        <v>355</v>
      </c>
      <c r="B21" s="615">
        <v>10.999934823765001</v>
      </c>
      <c r="C21" s="615">
        <v>6.4770000000000003</v>
      </c>
      <c r="D21" s="616">
        <v>-4.5229348237649996</v>
      </c>
      <c r="E21" s="617">
        <v>0.58882167065199997</v>
      </c>
      <c r="F21" s="615">
        <v>10.563987247426001</v>
      </c>
      <c r="G21" s="616">
        <v>5.2819936237130003</v>
      </c>
      <c r="H21" s="618">
        <v>0</v>
      </c>
      <c r="I21" s="615">
        <v>4.3179999999999996</v>
      </c>
      <c r="J21" s="616">
        <v>-0.96399362371300001</v>
      </c>
      <c r="K21" s="619">
        <v>0.40874718028899998</v>
      </c>
    </row>
    <row r="22" spans="1:11" ht="14.4" customHeight="1" thickBot="1" x14ac:dyDescent="0.35">
      <c r="A22" s="636" t="s">
        <v>356</v>
      </c>
      <c r="B22" s="620">
        <v>1514.46521609612</v>
      </c>
      <c r="C22" s="620">
        <v>1490.0433499999999</v>
      </c>
      <c r="D22" s="621">
        <v>-24.421866096121001</v>
      </c>
      <c r="E22" s="627">
        <v>0.98387426410500001</v>
      </c>
      <c r="F22" s="620">
        <v>1511.7611823831901</v>
      </c>
      <c r="G22" s="621">
        <v>755.880591191593</v>
      </c>
      <c r="H22" s="623">
        <v>121.16495999999999</v>
      </c>
      <c r="I22" s="620">
        <v>699.64423999999997</v>
      </c>
      <c r="J22" s="621">
        <v>-56.236351191592</v>
      </c>
      <c r="K22" s="628">
        <v>0.46280077048700002</v>
      </c>
    </row>
    <row r="23" spans="1:11" ht="14.4" customHeight="1" thickBot="1" x14ac:dyDescent="0.35">
      <c r="A23" s="637" t="s">
        <v>357</v>
      </c>
      <c r="B23" s="615">
        <v>0.29160969114000002</v>
      </c>
      <c r="C23" s="615">
        <v>0.99487000000000003</v>
      </c>
      <c r="D23" s="616">
        <v>0.70326030885900004</v>
      </c>
      <c r="E23" s="617">
        <v>3.4116493046169998</v>
      </c>
      <c r="F23" s="615">
        <v>0.99999996850200001</v>
      </c>
      <c r="G23" s="616">
        <v>0.49999998425100001</v>
      </c>
      <c r="H23" s="618">
        <v>0</v>
      </c>
      <c r="I23" s="615">
        <v>0</v>
      </c>
      <c r="J23" s="616">
        <v>-0.49999998425100001</v>
      </c>
      <c r="K23" s="619">
        <v>0</v>
      </c>
    </row>
    <row r="24" spans="1:11" ht="14.4" customHeight="1" thickBot="1" x14ac:dyDescent="0.35">
      <c r="A24" s="637" t="s">
        <v>358</v>
      </c>
      <c r="B24" s="615">
        <v>1</v>
      </c>
      <c r="C24" s="615">
        <v>0.76122999999999996</v>
      </c>
      <c r="D24" s="616">
        <v>-0.23877000000000001</v>
      </c>
      <c r="E24" s="617">
        <v>0.76122999999999996</v>
      </c>
      <c r="F24" s="615">
        <v>0.76122997602300002</v>
      </c>
      <c r="G24" s="616">
        <v>0.38061498801100002</v>
      </c>
      <c r="H24" s="618">
        <v>0</v>
      </c>
      <c r="I24" s="615">
        <v>0</v>
      </c>
      <c r="J24" s="616">
        <v>-0.38061498801100002</v>
      </c>
      <c r="K24" s="619">
        <v>0</v>
      </c>
    </row>
    <row r="25" spans="1:11" ht="14.4" customHeight="1" thickBot="1" x14ac:dyDescent="0.35">
      <c r="A25" s="637" t="s">
        <v>359</v>
      </c>
      <c r="B25" s="615">
        <v>26.379532306819002</v>
      </c>
      <c r="C25" s="615">
        <v>20.084610000000001</v>
      </c>
      <c r="D25" s="616">
        <v>-6.2949223068190001</v>
      </c>
      <c r="E25" s="617">
        <v>0.76137096618599998</v>
      </c>
      <c r="F25" s="615">
        <v>25.999999181063</v>
      </c>
      <c r="G25" s="616">
        <v>12.999999590531001</v>
      </c>
      <c r="H25" s="618">
        <v>2.4361299999999999</v>
      </c>
      <c r="I25" s="615">
        <v>15.973369999999999</v>
      </c>
      <c r="J25" s="616">
        <v>2.973370409468</v>
      </c>
      <c r="K25" s="619">
        <v>0.614360403966</v>
      </c>
    </row>
    <row r="26" spans="1:11" ht="14.4" customHeight="1" thickBot="1" x14ac:dyDescent="0.35">
      <c r="A26" s="637" t="s">
        <v>360</v>
      </c>
      <c r="B26" s="615">
        <v>1398.5346674217301</v>
      </c>
      <c r="C26" s="615">
        <v>1397.96729</v>
      </c>
      <c r="D26" s="616">
        <v>-0.56737742172700001</v>
      </c>
      <c r="E26" s="617">
        <v>0.99959430578599995</v>
      </c>
      <c r="F26" s="615">
        <v>1414.99995543093</v>
      </c>
      <c r="G26" s="616">
        <v>707.49997771546498</v>
      </c>
      <c r="H26" s="618">
        <v>110.24203</v>
      </c>
      <c r="I26" s="615">
        <v>643.93566999999996</v>
      </c>
      <c r="J26" s="616">
        <v>-63.564307715463997</v>
      </c>
      <c r="K26" s="619">
        <v>0.45507822634700001</v>
      </c>
    </row>
    <row r="27" spans="1:11" ht="14.4" customHeight="1" thickBot="1" x14ac:dyDescent="0.35">
      <c r="A27" s="637" t="s">
        <v>361</v>
      </c>
      <c r="B27" s="615">
        <v>24.379913989051001</v>
      </c>
      <c r="C27" s="615">
        <v>0</v>
      </c>
      <c r="D27" s="616">
        <v>-24.379913989051001</v>
      </c>
      <c r="E27" s="617">
        <v>0</v>
      </c>
      <c r="F27" s="615">
        <v>0</v>
      </c>
      <c r="G27" s="616">
        <v>0</v>
      </c>
      <c r="H27" s="618">
        <v>0</v>
      </c>
      <c r="I27" s="615">
        <v>0</v>
      </c>
      <c r="J27" s="616">
        <v>0</v>
      </c>
      <c r="K27" s="619">
        <v>6</v>
      </c>
    </row>
    <row r="28" spans="1:11" ht="14.4" customHeight="1" thickBot="1" x14ac:dyDescent="0.35">
      <c r="A28" s="637" t="s">
        <v>362</v>
      </c>
      <c r="B28" s="615">
        <v>7.4145450614820003</v>
      </c>
      <c r="C28" s="615">
        <v>9.7634899999999991</v>
      </c>
      <c r="D28" s="616">
        <v>2.348944938517</v>
      </c>
      <c r="E28" s="617">
        <v>1.316802301292</v>
      </c>
      <c r="F28" s="615">
        <v>6.9999997795160001</v>
      </c>
      <c r="G28" s="616">
        <v>3.499999889758</v>
      </c>
      <c r="H28" s="618">
        <v>1.59</v>
      </c>
      <c r="I28" s="615">
        <v>5.77</v>
      </c>
      <c r="J28" s="616">
        <v>2.2700001102409999</v>
      </c>
      <c r="K28" s="619">
        <v>0.82428574024800005</v>
      </c>
    </row>
    <row r="29" spans="1:11" ht="14.4" customHeight="1" thickBot="1" x14ac:dyDescent="0.35">
      <c r="A29" s="637" t="s">
        <v>363</v>
      </c>
      <c r="B29" s="615">
        <v>56.464947625899001</v>
      </c>
      <c r="C29" s="615">
        <v>60.47186</v>
      </c>
      <c r="D29" s="616">
        <v>4.0069123740999997</v>
      </c>
      <c r="E29" s="617">
        <v>1.070962828136</v>
      </c>
      <c r="F29" s="615">
        <v>61.999998047150001</v>
      </c>
      <c r="G29" s="616">
        <v>30.999999023575</v>
      </c>
      <c r="H29" s="618">
        <v>6.8967999999999998</v>
      </c>
      <c r="I29" s="615">
        <v>33.965200000000003</v>
      </c>
      <c r="J29" s="616">
        <v>2.9652009764240002</v>
      </c>
      <c r="K29" s="619">
        <v>0.54782582370599997</v>
      </c>
    </row>
    <row r="30" spans="1:11" ht="14.4" customHeight="1" thickBot="1" x14ac:dyDescent="0.35">
      <c r="A30" s="636" t="s">
        <v>364</v>
      </c>
      <c r="B30" s="620">
        <v>150.499469217914</v>
      </c>
      <c r="C30" s="620">
        <v>151.70636999999999</v>
      </c>
      <c r="D30" s="621">
        <v>1.206900782086</v>
      </c>
      <c r="E30" s="627">
        <v>1.008019302581</v>
      </c>
      <c r="F30" s="620">
        <v>138.18272703585799</v>
      </c>
      <c r="G30" s="621">
        <v>69.091363517928002</v>
      </c>
      <c r="H30" s="623">
        <v>10.681240000000001</v>
      </c>
      <c r="I30" s="620">
        <v>64.533199999999994</v>
      </c>
      <c r="J30" s="621">
        <v>-4.5581635179279996</v>
      </c>
      <c r="K30" s="628">
        <v>0.46701350729000002</v>
      </c>
    </row>
    <row r="31" spans="1:11" ht="14.4" customHeight="1" thickBot="1" x14ac:dyDescent="0.35">
      <c r="A31" s="637" t="s">
        <v>365</v>
      </c>
      <c r="B31" s="615">
        <v>136.99951682959599</v>
      </c>
      <c r="C31" s="615">
        <v>135.48305999999999</v>
      </c>
      <c r="D31" s="616">
        <v>-1.5164568295950001</v>
      </c>
      <c r="E31" s="617">
        <v>0.98893093300799995</v>
      </c>
      <c r="F31" s="615">
        <v>117.99999628328599</v>
      </c>
      <c r="G31" s="616">
        <v>58.999998141642997</v>
      </c>
      <c r="H31" s="618">
        <v>9.2985299999999995</v>
      </c>
      <c r="I31" s="615">
        <v>54.505130000000001</v>
      </c>
      <c r="J31" s="616">
        <v>-4.4948681416419998</v>
      </c>
      <c r="K31" s="619">
        <v>0.461907895904</v>
      </c>
    </row>
    <row r="32" spans="1:11" ht="14.4" customHeight="1" thickBot="1" x14ac:dyDescent="0.35">
      <c r="A32" s="637" t="s">
        <v>366</v>
      </c>
      <c r="B32" s="615">
        <v>13.499952388317</v>
      </c>
      <c r="C32" s="615">
        <v>15.400690000000001</v>
      </c>
      <c r="D32" s="616">
        <v>1.9007376116820001</v>
      </c>
      <c r="E32" s="617">
        <v>1.1407958752</v>
      </c>
      <c r="F32" s="615">
        <v>20.182730752571</v>
      </c>
      <c r="G32" s="616">
        <v>10.091365376284999</v>
      </c>
      <c r="H32" s="618">
        <v>1.3827100000000001</v>
      </c>
      <c r="I32" s="615">
        <v>10.02807</v>
      </c>
      <c r="J32" s="616">
        <v>-6.3295376284999996E-2</v>
      </c>
      <c r="K32" s="619">
        <v>0.496863884423</v>
      </c>
    </row>
    <row r="33" spans="1:11" ht="14.4" customHeight="1" thickBot="1" x14ac:dyDescent="0.35">
      <c r="A33" s="637" t="s">
        <v>367</v>
      </c>
      <c r="B33" s="615">
        <v>0</v>
      </c>
      <c r="C33" s="615">
        <v>0.82262000000000002</v>
      </c>
      <c r="D33" s="616">
        <v>0.82262000000000002</v>
      </c>
      <c r="E33" s="625" t="s">
        <v>337</v>
      </c>
      <c r="F33" s="615">
        <v>0</v>
      </c>
      <c r="G33" s="616">
        <v>0</v>
      </c>
      <c r="H33" s="618">
        <v>0</v>
      </c>
      <c r="I33" s="615">
        <v>0</v>
      </c>
      <c r="J33" s="616">
        <v>0</v>
      </c>
      <c r="K33" s="626" t="s">
        <v>337</v>
      </c>
    </row>
    <row r="34" spans="1:11" ht="14.4" customHeight="1" thickBot="1" x14ac:dyDescent="0.35">
      <c r="A34" s="636" t="s">
        <v>368</v>
      </c>
      <c r="B34" s="620">
        <v>349.698358712664</v>
      </c>
      <c r="C34" s="620">
        <v>247.51781</v>
      </c>
      <c r="D34" s="621">
        <v>-102.18054871266401</v>
      </c>
      <c r="E34" s="627">
        <v>0.70780375095600001</v>
      </c>
      <c r="F34" s="620">
        <v>339.66218831636399</v>
      </c>
      <c r="G34" s="621">
        <v>169.831094158182</v>
      </c>
      <c r="H34" s="623">
        <v>14.64068</v>
      </c>
      <c r="I34" s="620">
        <v>121.60936</v>
      </c>
      <c r="J34" s="621">
        <v>-48.221734158181</v>
      </c>
      <c r="K34" s="628">
        <v>0.35803031418499998</v>
      </c>
    </row>
    <row r="35" spans="1:11" ht="14.4" customHeight="1" thickBot="1" x14ac:dyDescent="0.35">
      <c r="A35" s="637" t="s">
        <v>369</v>
      </c>
      <c r="B35" s="615">
        <v>3.808547110074</v>
      </c>
      <c r="C35" s="615">
        <v>3.4952399999999999</v>
      </c>
      <c r="D35" s="616">
        <v>-0.31330711007399997</v>
      </c>
      <c r="E35" s="617">
        <v>0.91773579241100001</v>
      </c>
      <c r="F35" s="615">
        <v>8.8248279314080005</v>
      </c>
      <c r="G35" s="616">
        <v>4.4124139657040002</v>
      </c>
      <c r="H35" s="618">
        <v>1.089</v>
      </c>
      <c r="I35" s="615">
        <v>1.9149</v>
      </c>
      <c r="J35" s="616">
        <v>-2.497513965704</v>
      </c>
      <c r="K35" s="619">
        <v>0.216990066535</v>
      </c>
    </row>
    <row r="36" spans="1:11" ht="14.4" customHeight="1" thickBot="1" x14ac:dyDescent="0.35">
      <c r="A36" s="637" t="s">
        <v>370</v>
      </c>
      <c r="B36" s="615">
        <v>7.4314478666769999</v>
      </c>
      <c r="C36" s="615">
        <v>8.1397700000000004</v>
      </c>
      <c r="D36" s="616">
        <v>0.708322133322</v>
      </c>
      <c r="E36" s="617">
        <v>1.0953141495480001</v>
      </c>
      <c r="F36" s="615">
        <v>3.9999998740090001</v>
      </c>
      <c r="G36" s="616">
        <v>1.999999937004</v>
      </c>
      <c r="H36" s="618">
        <v>0.58199999999999996</v>
      </c>
      <c r="I36" s="615">
        <v>5.2103900000000003</v>
      </c>
      <c r="J36" s="616">
        <v>3.2103900629950002</v>
      </c>
      <c r="K36" s="619">
        <v>1.302597541028</v>
      </c>
    </row>
    <row r="37" spans="1:11" ht="14.4" customHeight="1" thickBot="1" x14ac:dyDescent="0.35">
      <c r="A37" s="637" t="s">
        <v>371</v>
      </c>
      <c r="B37" s="615">
        <v>49.766295842533999</v>
      </c>
      <c r="C37" s="615">
        <v>33.711660000000002</v>
      </c>
      <c r="D37" s="616">
        <v>-16.054635842534001</v>
      </c>
      <c r="E37" s="617">
        <v>0.67739942121999996</v>
      </c>
      <c r="F37" s="615">
        <v>47.999998488115999</v>
      </c>
      <c r="G37" s="616">
        <v>23.999999244057999</v>
      </c>
      <c r="H37" s="618">
        <v>0</v>
      </c>
      <c r="I37" s="615">
        <v>20.36589</v>
      </c>
      <c r="J37" s="616">
        <v>-3.6341092440580001</v>
      </c>
      <c r="K37" s="619">
        <v>0.42428938836399999</v>
      </c>
    </row>
    <row r="38" spans="1:11" ht="14.4" customHeight="1" thickBot="1" x14ac:dyDescent="0.35">
      <c r="A38" s="637" t="s">
        <v>372</v>
      </c>
      <c r="B38" s="615">
        <v>45.043326802655002</v>
      </c>
      <c r="C38" s="615">
        <v>36.962919999999997</v>
      </c>
      <c r="D38" s="616">
        <v>-8.0804068026550002</v>
      </c>
      <c r="E38" s="617">
        <v>0.82060812608099998</v>
      </c>
      <c r="F38" s="615">
        <v>40.999998708599001</v>
      </c>
      <c r="G38" s="616">
        <v>20.499999354299</v>
      </c>
      <c r="H38" s="618">
        <v>2.6145100000000001</v>
      </c>
      <c r="I38" s="615">
        <v>17.02355</v>
      </c>
      <c r="J38" s="616">
        <v>-3.476449354299</v>
      </c>
      <c r="K38" s="619">
        <v>0.41520854966300003</v>
      </c>
    </row>
    <row r="39" spans="1:11" ht="14.4" customHeight="1" thickBot="1" x14ac:dyDescent="0.35">
      <c r="A39" s="637" t="s">
        <v>373</v>
      </c>
      <c r="B39" s="615">
        <v>17.066866518238999</v>
      </c>
      <c r="C39" s="615">
        <v>11.68478</v>
      </c>
      <c r="D39" s="616">
        <v>-5.3820865182390003</v>
      </c>
      <c r="E39" s="617">
        <v>0.68464706087100002</v>
      </c>
      <c r="F39" s="615">
        <v>17.999999433043001</v>
      </c>
      <c r="G39" s="616">
        <v>8.9999997165209997</v>
      </c>
      <c r="H39" s="618">
        <v>9.3700000000000006E-2</v>
      </c>
      <c r="I39" s="615">
        <v>3.92842</v>
      </c>
      <c r="J39" s="616">
        <v>-5.0715797165209997</v>
      </c>
      <c r="K39" s="619">
        <v>0.21824556242900001</v>
      </c>
    </row>
    <row r="40" spans="1:11" ht="14.4" customHeight="1" thickBot="1" x14ac:dyDescent="0.35">
      <c r="A40" s="637" t="s">
        <v>374</v>
      </c>
      <c r="B40" s="615">
        <v>0.173653692443</v>
      </c>
      <c r="C40" s="615">
        <v>0</v>
      </c>
      <c r="D40" s="616">
        <v>-0.173653692443</v>
      </c>
      <c r="E40" s="617">
        <v>0</v>
      </c>
      <c r="F40" s="615">
        <v>0</v>
      </c>
      <c r="G40" s="616">
        <v>0</v>
      </c>
      <c r="H40" s="618">
        <v>0</v>
      </c>
      <c r="I40" s="615">
        <v>0</v>
      </c>
      <c r="J40" s="616">
        <v>0</v>
      </c>
      <c r="K40" s="619">
        <v>6</v>
      </c>
    </row>
    <row r="41" spans="1:11" ht="14.4" customHeight="1" thickBot="1" x14ac:dyDescent="0.35">
      <c r="A41" s="637" t="s">
        <v>375</v>
      </c>
      <c r="B41" s="615">
        <v>2.1046990414770002</v>
      </c>
      <c r="C41" s="615">
        <v>2.9718800000000001</v>
      </c>
      <c r="D41" s="616">
        <v>0.86718095852199994</v>
      </c>
      <c r="E41" s="617">
        <v>1.412021358604</v>
      </c>
      <c r="F41" s="615">
        <v>2.8373707161590001</v>
      </c>
      <c r="G41" s="616">
        <v>1.418685358079</v>
      </c>
      <c r="H41" s="618">
        <v>0.13341</v>
      </c>
      <c r="I41" s="615">
        <v>0.52068999999999999</v>
      </c>
      <c r="J41" s="616">
        <v>-0.89799535807899999</v>
      </c>
      <c r="K41" s="619">
        <v>0.183511444956</v>
      </c>
    </row>
    <row r="42" spans="1:11" ht="14.4" customHeight="1" thickBot="1" x14ac:dyDescent="0.35">
      <c r="A42" s="637" t="s">
        <v>376</v>
      </c>
      <c r="B42" s="615">
        <v>179.82369473596501</v>
      </c>
      <c r="C42" s="615">
        <v>89.161640000000006</v>
      </c>
      <c r="D42" s="616">
        <v>-90.662054735965</v>
      </c>
      <c r="E42" s="617">
        <v>0.49582809501699998</v>
      </c>
      <c r="F42" s="615">
        <v>159.99999496038799</v>
      </c>
      <c r="G42" s="616">
        <v>79.999997480193002</v>
      </c>
      <c r="H42" s="618">
        <v>1.1607799999999999</v>
      </c>
      <c r="I42" s="615">
        <v>40.881740000000001</v>
      </c>
      <c r="J42" s="616">
        <v>-39.118257480193002</v>
      </c>
      <c r="K42" s="619">
        <v>0.25551088304699998</v>
      </c>
    </row>
    <row r="43" spans="1:11" ht="14.4" customHeight="1" thickBot="1" x14ac:dyDescent="0.35">
      <c r="A43" s="637" t="s">
        <v>377</v>
      </c>
      <c r="B43" s="615">
        <v>0</v>
      </c>
      <c r="C43" s="615">
        <v>6.9850000000000003</v>
      </c>
      <c r="D43" s="616">
        <v>6.9850000000000003</v>
      </c>
      <c r="E43" s="625" t="s">
        <v>351</v>
      </c>
      <c r="F43" s="615">
        <v>0</v>
      </c>
      <c r="G43" s="616">
        <v>0</v>
      </c>
      <c r="H43" s="618">
        <v>0</v>
      </c>
      <c r="I43" s="615">
        <v>2.0691000000000002</v>
      </c>
      <c r="J43" s="616">
        <v>2.0691000000000002</v>
      </c>
      <c r="K43" s="626" t="s">
        <v>337</v>
      </c>
    </row>
    <row r="44" spans="1:11" ht="14.4" customHeight="1" thickBot="1" x14ac:dyDescent="0.35">
      <c r="A44" s="637" t="s">
        <v>378</v>
      </c>
      <c r="B44" s="615">
        <v>0.483562493388</v>
      </c>
      <c r="C44" s="615">
        <v>0</v>
      </c>
      <c r="D44" s="616">
        <v>-0.483562493388</v>
      </c>
      <c r="E44" s="617">
        <v>0</v>
      </c>
      <c r="F44" s="615">
        <v>0</v>
      </c>
      <c r="G44" s="616">
        <v>0</v>
      </c>
      <c r="H44" s="618">
        <v>0</v>
      </c>
      <c r="I44" s="615">
        <v>0</v>
      </c>
      <c r="J44" s="616">
        <v>0</v>
      </c>
      <c r="K44" s="619">
        <v>6</v>
      </c>
    </row>
    <row r="45" spans="1:11" ht="14.4" customHeight="1" thickBot="1" x14ac:dyDescent="0.35">
      <c r="A45" s="637" t="s">
        <v>379</v>
      </c>
      <c r="B45" s="615">
        <v>43.996264609207998</v>
      </c>
      <c r="C45" s="615">
        <v>54.404919999999997</v>
      </c>
      <c r="D45" s="616">
        <v>10.408655390791001</v>
      </c>
      <c r="E45" s="617">
        <v>1.2365804343439999</v>
      </c>
      <c r="F45" s="615">
        <v>56.999998204637997</v>
      </c>
      <c r="G45" s="616">
        <v>28.499999102318998</v>
      </c>
      <c r="H45" s="618">
        <v>8.9672800000000006</v>
      </c>
      <c r="I45" s="615">
        <v>29.694680000000002</v>
      </c>
      <c r="J45" s="616">
        <v>1.1946808976800001</v>
      </c>
      <c r="K45" s="619">
        <v>0.52095931465400003</v>
      </c>
    </row>
    <row r="46" spans="1:11" ht="14.4" customHeight="1" thickBot="1" x14ac:dyDescent="0.35">
      <c r="A46" s="636" t="s">
        <v>380</v>
      </c>
      <c r="B46" s="620">
        <v>2395.6063713508202</v>
      </c>
      <c r="C46" s="620">
        <v>19.469169999999998</v>
      </c>
      <c r="D46" s="621">
        <v>-2376.1372013508199</v>
      </c>
      <c r="E46" s="627">
        <v>8.1270321499999996E-3</v>
      </c>
      <c r="F46" s="620">
        <v>75.689831929053</v>
      </c>
      <c r="G46" s="621">
        <v>37.844915964526002</v>
      </c>
      <c r="H46" s="623">
        <v>7.2300000000000003E-2</v>
      </c>
      <c r="I46" s="620">
        <v>11.68235</v>
      </c>
      <c r="J46" s="621">
        <v>-26.162565964525999</v>
      </c>
      <c r="K46" s="628">
        <v>0.154345038194</v>
      </c>
    </row>
    <row r="47" spans="1:11" ht="14.4" customHeight="1" thickBot="1" x14ac:dyDescent="0.35">
      <c r="A47" s="637" t="s">
        <v>381</v>
      </c>
      <c r="B47" s="615">
        <v>8.2455193087430008</v>
      </c>
      <c r="C47" s="615">
        <v>8.4819999999999993</v>
      </c>
      <c r="D47" s="616">
        <v>0.23648069125599999</v>
      </c>
      <c r="E47" s="617">
        <v>1.0286799026719999</v>
      </c>
      <c r="F47" s="615">
        <v>45.905259555702997</v>
      </c>
      <c r="G47" s="616">
        <v>22.952629777851001</v>
      </c>
      <c r="H47" s="618">
        <v>0</v>
      </c>
      <c r="I47" s="615">
        <v>7.9279999999999999</v>
      </c>
      <c r="J47" s="616">
        <v>-15.024629777851001</v>
      </c>
      <c r="K47" s="619">
        <v>0.172703521921</v>
      </c>
    </row>
    <row r="48" spans="1:11" ht="14.4" customHeight="1" thickBot="1" x14ac:dyDescent="0.35">
      <c r="A48" s="637" t="s">
        <v>382</v>
      </c>
      <c r="B48" s="615">
        <v>2383.3122148601301</v>
      </c>
      <c r="C48" s="615">
        <v>7.806</v>
      </c>
      <c r="D48" s="616">
        <v>-2375.5062148601301</v>
      </c>
      <c r="E48" s="617">
        <v>3.2752737769999999E-3</v>
      </c>
      <c r="F48" s="615">
        <v>21.78457262533</v>
      </c>
      <c r="G48" s="616">
        <v>10.892286312665</v>
      </c>
      <c r="H48" s="618">
        <v>0</v>
      </c>
      <c r="I48" s="615">
        <v>0</v>
      </c>
      <c r="J48" s="616">
        <v>-10.892286312665</v>
      </c>
      <c r="K48" s="619">
        <v>0</v>
      </c>
    </row>
    <row r="49" spans="1:11" ht="14.4" customHeight="1" thickBot="1" x14ac:dyDescent="0.35">
      <c r="A49" s="637" t="s">
        <v>383</v>
      </c>
      <c r="B49" s="615">
        <v>0</v>
      </c>
      <c r="C49" s="615">
        <v>0.79</v>
      </c>
      <c r="D49" s="616">
        <v>0.79</v>
      </c>
      <c r="E49" s="625" t="s">
        <v>337</v>
      </c>
      <c r="F49" s="615">
        <v>0</v>
      </c>
      <c r="G49" s="616">
        <v>0</v>
      </c>
      <c r="H49" s="618">
        <v>0</v>
      </c>
      <c r="I49" s="615">
        <v>0</v>
      </c>
      <c r="J49" s="616">
        <v>0</v>
      </c>
      <c r="K49" s="626" t="s">
        <v>337</v>
      </c>
    </row>
    <row r="50" spans="1:11" ht="14.4" customHeight="1" thickBot="1" x14ac:dyDescent="0.35">
      <c r="A50" s="637" t="s">
        <v>384</v>
      </c>
      <c r="B50" s="615">
        <v>4.0486371819429996</v>
      </c>
      <c r="C50" s="615">
        <v>2.3911699999999998</v>
      </c>
      <c r="D50" s="616">
        <v>-1.657467181943</v>
      </c>
      <c r="E50" s="617">
        <v>0.59061108529600004</v>
      </c>
      <c r="F50" s="615">
        <v>7.9999997480190004</v>
      </c>
      <c r="G50" s="616">
        <v>3.9999998740090001</v>
      </c>
      <c r="H50" s="618">
        <v>7.2300000000000003E-2</v>
      </c>
      <c r="I50" s="615">
        <v>3.7543500000000001</v>
      </c>
      <c r="J50" s="616">
        <v>-0.24564987400900001</v>
      </c>
      <c r="K50" s="619">
        <v>0.46929376478099999</v>
      </c>
    </row>
    <row r="51" spans="1:11" ht="14.4" customHeight="1" thickBot="1" x14ac:dyDescent="0.35">
      <c r="A51" s="636" t="s">
        <v>385</v>
      </c>
      <c r="B51" s="620">
        <v>56.478396221232998</v>
      </c>
      <c r="C51" s="620">
        <v>52.610430000000001</v>
      </c>
      <c r="D51" s="621">
        <v>-3.8679662212329999</v>
      </c>
      <c r="E51" s="627">
        <v>0.93151423411300005</v>
      </c>
      <c r="F51" s="620">
        <v>55.999998236134999</v>
      </c>
      <c r="G51" s="621">
        <v>27.999999118066999</v>
      </c>
      <c r="H51" s="623">
        <v>3.56494</v>
      </c>
      <c r="I51" s="620">
        <v>26.164870000000001</v>
      </c>
      <c r="J51" s="621">
        <v>-1.835129118067</v>
      </c>
      <c r="K51" s="628">
        <v>0.46722983614500002</v>
      </c>
    </row>
    <row r="52" spans="1:11" ht="14.4" customHeight="1" thickBot="1" x14ac:dyDescent="0.35">
      <c r="A52" s="637" t="s">
        <v>386</v>
      </c>
      <c r="B52" s="615">
        <v>12.479155205494999</v>
      </c>
      <c r="C52" s="615">
        <v>12.853199999999999</v>
      </c>
      <c r="D52" s="616">
        <v>0.37404479450400002</v>
      </c>
      <c r="E52" s="617">
        <v>1.029973566987</v>
      </c>
      <c r="F52" s="615">
        <v>14.999999527536</v>
      </c>
      <c r="G52" s="616">
        <v>7.4999997637679998</v>
      </c>
      <c r="H52" s="618">
        <v>0</v>
      </c>
      <c r="I52" s="615">
        <v>7.4135</v>
      </c>
      <c r="J52" s="616">
        <v>-8.6499763768000004E-2</v>
      </c>
      <c r="K52" s="619">
        <v>0.49423334889999998</v>
      </c>
    </row>
    <row r="53" spans="1:11" ht="14.4" customHeight="1" thickBot="1" x14ac:dyDescent="0.35">
      <c r="A53" s="637" t="s">
        <v>387</v>
      </c>
      <c r="B53" s="615">
        <v>2.0001923881139998</v>
      </c>
      <c r="C53" s="615">
        <v>1.28972</v>
      </c>
      <c r="D53" s="616">
        <v>-0.71047238811400004</v>
      </c>
      <c r="E53" s="617">
        <v>0.64479797426600005</v>
      </c>
      <c r="F53" s="615">
        <v>3.9999998740090001</v>
      </c>
      <c r="G53" s="616">
        <v>1.999999937004</v>
      </c>
      <c r="H53" s="618">
        <v>0.27855999999999997</v>
      </c>
      <c r="I53" s="615">
        <v>0.56601999999999997</v>
      </c>
      <c r="J53" s="616">
        <v>-1.4339799370040001</v>
      </c>
      <c r="K53" s="619">
        <v>0.14150500445700001</v>
      </c>
    </row>
    <row r="54" spans="1:11" ht="14.4" customHeight="1" thickBot="1" x14ac:dyDescent="0.35">
      <c r="A54" s="637" t="s">
        <v>388</v>
      </c>
      <c r="B54" s="615">
        <v>41.999048627622997</v>
      </c>
      <c r="C54" s="615">
        <v>38.467509999999997</v>
      </c>
      <c r="D54" s="616">
        <v>-3.5315386276230001</v>
      </c>
      <c r="E54" s="617">
        <v>0.91591384226399997</v>
      </c>
      <c r="F54" s="615">
        <v>36.999998834589</v>
      </c>
      <c r="G54" s="616">
        <v>18.499999417293999</v>
      </c>
      <c r="H54" s="618">
        <v>3.2863799999999999</v>
      </c>
      <c r="I54" s="615">
        <v>18.18535</v>
      </c>
      <c r="J54" s="616">
        <v>-0.31464941729399998</v>
      </c>
      <c r="K54" s="619">
        <v>0.49149596142599999</v>
      </c>
    </row>
    <row r="55" spans="1:11" ht="14.4" customHeight="1" thickBot="1" x14ac:dyDescent="0.35">
      <c r="A55" s="635" t="s">
        <v>42</v>
      </c>
      <c r="B55" s="615">
        <v>2305.02620726859</v>
      </c>
      <c r="C55" s="615">
        <v>2071.4589999999998</v>
      </c>
      <c r="D55" s="616">
        <v>-233.56720726858899</v>
      </c>
      <c r="E55" s="617">
        <v>0.89867047648599996</v>
      </c>
      <c r="F55" s="615">
        <v>2152.7733565615999</v>
      </c>
      <c r="G55" s="616">
        <v>1076.3866782808</v>
      </c>
      <c r="H55" s="618">
        <v>115.795</v>
      </c>
      <c r="I55" s="615">
        <v>1189.7249999999999</v>
      </c>
      <c r="J55" s="616">
        <v>113.338321719202</v>
      </c>
      <c r="K55" s="619">
        <v>0.55264758659900004</v>
      </c>
    </row>
    <row r="56" spans="1:11" ht="14.4" customHeight="1" thickBot="1" x14ac:dyDescent="0.35">
      <c r="A56" s="636" t="s">
        <v>389</v>
      </c>
      <c r="B56" s="620">
        <v>2305.02620726859</v>
      </c>
      <c r="C56" s="620">
        <v>2071.4589999999998</v>
      </c>
      <c r="D56" s="621">
        <v>-233.56720726858899</v>
      </c>
      <c r="E56" s="627">
        <v>0.89867047648599996</v>
      </c>
      <c r="F56" s="620">
        <v>2152.7733565615999</v>
      </c>
      <c r="G56" s="621">
        <v>1076.3866782808</v>
      </c>
      <c r="H56" s="623">
        <v>115.795</v>
      </c>
      <c r="I56" s="620">
        <v>1189.7249999999999</v>
      </c>
      <c r="J56" s="621">
        <v>113.338321719202</v>
      </c>
      <c r="K56" s="628">
        <v>0.55264758659900004</v>
      </c>
    </row>
    <row r="57" spans="1:11" ht="14.4" customHeight="1" thickBot="1" x14ac:dyDescent="0.35">
      <c r="A57" s="637" t="s">
        <v>390</v>
      </c>
      <c r="B57" s="615">
        <v>727.34504333401401</v>
      </c>
      <c r="C57" s="615">
        <v>611.18499999999995</v>
      </c>
      <c r="D57" s="616">
        <v>-116.160043334013</v>
      </c>
      <c r="E57" s="617">
        <v>0.84029582053399998</v>
      </c>
      <c r="F57" s="615">
        <v>627.77340459539403</v>
      </c>
      <c r="G57" s="616">
        <v>313.88670229769701</v>
      </c>
      <c r="H57" s="618">
        <v>52.433</v>
      </c>
      <c r="I57" s="615">
        <v>306.47300000000001</v>
      </c>
      <c r="J57" s="616">
        <v>-7.4137022976970002</v>
      </c>
      <c r="K57" s="619">
        <v>0.48819048044399999</v>
      </c>
    </row>
    <row r="58" spans="1:11" ht="14.4" customHeight="1" thickBot="1" x14ac:dyDescent="0.35">
      <c r="A58" s="637" t="s">
        <v>391</v>
      </c>
      <c r="B58" s="615">
        <v>260.05275848643498</v>
      </c>
      <c r="C58" s="615">
        <v>237.94</v>
      </c>
      <c r="D58" s="616">
        <v>-22.112758486434998</v>
      </c>
      <c r="E58" s="617">
        <v>0.91496818332100005</v>
      </c>
      <c r="F58" s="615">
        <v>259.99999181062998</v>
      </c>
      <c r="G58" s="616">
        <v>129.99999590531499</v>
      </c>
      <c r="H58" s="618">
        <v>20.238</v>
      </c>
      <c r="I58" s="615">
        <v>122.586</v>
      </c>
      <c r="J58" s="616">
        <v>-7.4139959053149997</v>
      </c>
      <c r="K58" s="619">
        <v>0.47148463023499998</v>
      </c>
    </row>
    <row r="59" spans="1:11" ht="14.4" customHeight="1" thickBot="1" x14ac:dyDescent="0.35">
      <c r="A59" s="637" t="s">
        <v>392</v>
      </c>
      <c r="B59" s="615">
        <v>1317.62840544814</v>
      </c>
      <c r="C59" s="615">
        <v>1222.3340000000001</v>
      </c>
      <c r="D59" s="616">
        <v>-95.294405448139997</v>
      </c>
      <c r="E59" s="617">
        <v>0.92767732916599999</v>
      </c>
      <c r="F59" s="615">
        <v>1264.9999601555701</v>
      </c>
      <c r="G59" s="616">
        <v>632.49998007778595</v>
      </c>
      <c r="H59" s="618">
        <v>43.124000000000002</v>
      </c>
      <c r="I59" s="615">
        <v>760.66600000000005</v>
      </c>
      <c r="J59" s="616">
        <v>128.16601992221399</v>
      </c>
      <c r="K59" s="619">
        <v>0.60131701498699996</v>
      </c>
    </row>
    <row r="60" spans="1:11" ht="14.4" customHeight="1" thickBot="1" x14ac:dyDescent="0.35">
      <c r="A60" s="638" t="s">
        <v>393</v>
      </c>
      <c r="B60" s="620">
        <v>4961.7526389131099</v>
      </c>
      <c r="C60" s="620">
        <v>5005.7426999999998</v>
      </c>
      <c r="D60" s="621">
        <v>43.990061086886001</v>
      </c>
      <c r="E60" s="627">
        <v>1.0088658311459999</v>
      </c>
      <c r="F60" s="620">
        <v>5963.4295043865104</v>
      </c>
      <c r="G60" s="621">
        <v>2981.7147521932502</v>
      </c>
      <c r="H60" s="623">
        <v>355.82096999999999</v>
      </c>
      <c r="I60" s="620">
        <v>1802.3767600000001</v>
      </c>
      <c r="J60" s="621">
        <v>-1179.3379921932501</v>
      </c>
      <c r="K60" s="628">
        <v>0.30223829403399999</v>
      </c>
    </row>
    <row r="61" spans="1:11" ht="14.4" customHeight="1" thickBot="1" x14ac:dyDescent="0.35">
      <c r="A61" s="635" t="s">
        <v>45</v>
      </c>
      <c r="B61" s="615">
        <v>991.74947901422695</v>
      </c>
      <c r="C61" s="615">
        <v>1214.01972</v>
      </c>
      <c r="D61" s="616">
        <v>222.270240985773</v>
      </c>
      <c r="E61" s="617">
        <v>1.224119342322</v>
      </c>
      <c r="F61" s="615">
        <v>1554.10852588749</v>
      </c>
      <c r="G61" s="616">
        <v>777.05426294374297</v>
      </c>
      <c r="H61" s="618">
        <v>122.74800999999999</v>
      </c>
      <c r="I61" s="615">
        <v>224.87620000000001</v>
      </c>
      <c r="J61" s="616">
        <v>-552.17806294374304</v>
      </c>
      <c r="K61" s="619">
        <v>0.14469787421800001</v>
      </c>
    </row>
    <row r="62" spans="1:11" ht="14.4" customHeight="1" thickBot="1" x14ac:dyDescent="0.35">
      <c r="A62" s="639" t="s">
        <v>394</v>
      </c>
      <c r="B62" s="615">
        <v>991.74947901422695</v>
      </c>
      <c r="C62" s="615">
        <v>1214.01972</v>
      </c>
      <c r="D62" s="616">
        <v>222.270240985773</v>
      </c>
      <c r="E62" s="617">
        <v>1.224119342322</v>
      </c>
      <c r="F62" s="615">
        <v>1554.10852588749</v>
      </c>
      <c r="G62" s="616">
        <v>777.05426294374297</v>
      </c>
      <c r="H62" s="618">
        <v>122.74800999999999</v>
      </c>
      <c r="I62" s="615">
        <v>224.87620000000001</v>
      </c>
      <c r="J62" s="616">
        <v>-552.17806294374304</v>
      </c>
      <c r="K62" s="619">
        <v>0.14469787421800001</v>
      </c>
    </row>
    <row r="63" spans="1:11" ht="14.4" customHeight="1" thickBot="1" x14ac:dyDescent="0.35">
      <c r="A63" s="637" t="s">
        <v>395</v>
      </c>
      <c r="B63" s="615">
        <v>525.38160624994498</v>
      </c>
      <c r="C63" s="615">
        <v>1023.5170900000001</v>
      </c>
      <c r="D63" s="616">
        <v>498.13548375005502</v>
      </c>
      <c r="E63" s="617">
        <v>1.948140319006</v>
      </c>
      <c r="F63" s="615">
        <v>1218.8686863783601</v>
      </c>
      <c r="G63" s="616">
        <v>609.43434318917798</v>
      </c>
      <c r="H63" s="618">
        <v>21.730399999999999</v>
      </c>
      <c r="I63" s="615">
        <v>59.311700000000002</v>
      </c>
      <c r="J63" s="616">
        <v>-550.12264318917801</v>
      </c>
      <c r="K63" s="619">
        <v>4.8661271440999999E-2</v>
      </c>
    </row>
    <row r="64" spans="1:11" ht="14.4" customHeight="1" thickBot="1" x14ac:dyDescent="0.35">
      <c r="A64" s="637" t="s">
        <v>396</v>
      </c>
      <c r="B64" s="615">
        <v>254.63981107705601</v>
      </c>
      <c r="C64" s="615">
        <v>40.759369999999997</v>
      </c>
      <c r="D64" s="616">
        <v>-213.88044107705599</v>
      </c>
      <c r="E64" s="617">
        <v>0.16006676185999999</v>
      </c>
      <c r="F64" s="615">
        <v>47.465735518312997</v>
      </c>
      <c r="G64" s="616">
        <v>23.732867759156001</v>
      </c>
      <c r="H64" s="618">
        <v>101.01761</v>
      </c>
      <c r="I64" s="615">
        <v>124.34115</v>
      </c>
      <c r="J64" s="616">
        <v>100.608282240843</v>
      </c>
      <c r="K64" s="619">
        <v>2.6195980878039999</v>
      </c>
    </row>
    <row r="65" spans="1:11" ht="14.4" customHeight="1" thickBot="1" x14ac:dyDescent="0.35">
      <c r="A65" s="637" t="s">
        <v>397</v>
      </c>
      <c r="B65" s="615">
        <v>167.999716365024</v>
      </c>
      <c r="C65" s="615">
        <v>80.508570000000006</v>
      </c>
      <c r="D65" s="616">
        <v>-87.491146365023994</v>
      </c>
      <c r="E65" s="617">
        <v>0.47921848763699998</v>
      </c>
      <c r="F65" s="615">
        <v>246.99999222009899</v>
      </c>
      <c r="G65" s="616">
        <v>123.49999611005001</v>
      </c>
      <c r="H65" s="618">
        <v>0</v>
      </c>
      <c r="I65" s="615">
        <v>21.849499999999999</v>
      </c>
      <c r="J65" s="616">
        <v>-101.65049611005</v>
      </c>
      <c r="K65" s="619">
        <v>8.8459516956000003E-2</v>
      </c>
    </row>
    <row r="66" spans="1:11" ht="14.4" customHeight="1" thickBot="1" x14ac:dyDescent="0.35">
      <c r="A66" s="637" t="s">
        <v>398</v>
      </c>
      <c r="B66" s="615">
        <v>43.728345322201001</v>
      </c>
      <c r="C66" s="615">
        <v>69.234690000000001</v>
      </c>
      <c r="D66" s="616">
        <v>25.506344677798001</v>
      </c>
      <c r="E66" s="617">
        <v>1.583290872084</v>
      </c>
      <c r="F66" s="615">
        <v>40.774111770715997</v>
      </c>
      <c r="G66" s="616">
        <v>20.387055885357999</v>
      </c>
      <c r="H66" s="618">
        <v>0</v>
      </c>
      <c r="I66" s="615">
        <v>19.373850000000001</v>
      </c>
      <c r="J66" s="616">
        <v>-1.0132058853579999</v>
      </c>
      <c r="K66" s="619">
        <v>0.47515075518799998</v>
      </c>
    </row>
    <row r="67" spans="1:11" ht="14.4" customHeight="1" thickBot="1" x14ac:dyDescent="0.35">
      <c r="A67" s="640" t="s">
        <v>46</v>
      </c>
      <c r="B67" s="620">
        <v>0</v>
      </c>
      <c r="C67" s="620">
        <v>17.896000000000001</v>
      </c>
      <c r="D67" s="621">
        <v>17.896000000000001</v>
      </c>
      <c r="E67" s="622" t="s">
        <v>337</v>
      </c>
      <c r="F67" s="620">
        <v>0</v>
      </c>
      <c r="G67" s="621">
        <v>0</v>
      </c>
      <c r="H67" s="623">
        <v>51.470999999999997</v>
      </c>
      <c r="I67" s="620">
        <v>58.396000000000001</v>
      </c>
      <c r="J67" s="621">
        <v>58.396000000000001</v>
      </c>
      <c r="K67" s="624" t="s">
        <v>337</v>
      </c>
    </row>
    <row r="68" spans="1:11" ht="14.4" customHeight="1" thickBot="1" x14ac:dyDescent="0.35">
      <c r="A68" s="636" t="s">
        <v>399</v>
      </c>
      <c r="B68" s="620">
        <v>0</v>
      </c>
      <c r="C68" s="620">
        <v>13.305999999999999</v>
      </c>
      <c r="D68" s="621">
        <v>13.305999999999999</v>
      </c>
      <c r="E68" s="622" t="s">
        <v>337</v>
      </c>
      <c r="F68" s="620">
        <v>0</v>
      </c>
      <c r="G68" s="621">
        <v>0</v>
      </c>
      <c r="H68" s="623">
        <v>2.0830000000000002</v>
      </c>
      <c r="I68" s="620">
        <v>9.0079999999999991</v>
      </c>
      <c r="J68" s="621">
        <v>9.0079999999999991</v>
      </c>
      <c r="K68" s="624" t="s">
        <v>337</v>
      </c>
    </row>
    <row r="69" spans="1:11" ht="14.4" customHeight="1" thickBot="1" x14ac:dyDescent="0.35">
      <c r="A69" s="637" t="s">
        <v>400</v>
      </c>
      <c r="B69" s="615">
        <v>0</v>
      </c>
      <c r="C69" s="615">
        <v>12.906000000000001</v>
      </c>
      <c r="D69" s="616">
        <v>12.906000000000001</v>
      </c>
      <c r="E69" s="625" t="s">
        <v>337</v>
      </c>
      <c r="F69" s="615">
        <v>0</v>
      </c>
      <c r="G69" s="616">
        <v>0</v>
      </c>
      <c r="H69" s="618">
        <v>2.0830000000000002</v>
      </c>
      <c r="I69" s="615">
        <v>9.0079999999999991</v>
      </c>
      <c r="J69" s="616">
        <v>9.0079999999999991</v>
      </c>
      <c r="K69" s="626" t="s">
        <v>337</v>
      </c>
    </row>
    <row r="70" spans="1:11" ht="14.4" customHeight="1" thickBot="1" x14ac:dyDescent="0.35">
      <c r="A70" s="637" t="s">
        <v>401</v>
      </c>
      <c r="B70" s="615">
        <v>0</v>
      </c>
      <c r="C70" s="615">
        <v>0.4</v>
      </c>
      <c r="D70" s="616">
        <v>0.4</v>
      </c>
      <c r="E70" s="625" t="s">
        <v>351</v>
      </c>
      <c r="F70" s="615">
        <v>0</v>
      </c>
      <c r="G70" s="616">
        <v>0</v>
      </c>
      <c r="H70" s="618">
        <v>0</v>
      </c>
      <c r="I70" s="615">
        <v>0</v>
      </c>
      <c r="J70" s="616">
        <v>0</v>
      </c>
      <c r="K70" s="626" t="s">
        <v>337</v>
      </c>
    </row>
    <row r="71" spans="1:11" ht="14.4" customHeight="1" thickBot="1" x14ac:dyDescent="0.35">
      <c r="A71" s="636" t="s">
        <v>402</v>
      </c>
      <c r="B71" s="620">
        <v>0</v>
      </c>
      <c r="C71" s="620">
        <v>4.59</v>
      </c>
      <c r="D71" s="621">
        <v>4.59</v>
      </c>
      <c r="E71" s="622" t="s">
        <v>337</v>
      </c>
      <c r="F71" s="620">
        <v>0</v>
      </c>
      <c r="G71" s="621">
        <v>0</v>
      </c>
      <c r="H71" s="623">
        <v>49.387999999999998</v>
      </c>
      <c r="I71" s="620">
        <v>49.387999999999998</v>
      </c>
      <c r="J71" s="621">
        <v>49.387999999999998</v>
      </c>
      <c r="K71" s="624" t="s">
        <v>337</v>
      </c>
    </row>
    <row r="72" spans="1:11" ht="14.4" customHeight="1" thickBot="1" x14ac:dyDescent="0.35">
      <c r="A72" s="637" t="s">
        <v>403</v>
      </c>
      <c r="B72" s="615">
        <v>0</v>
      </c>
      <c r="C72" s="615">
        <v>4.59</v>
      </c>
      <c r="D72" s="616">
        <v>4.59</v>
      </c>
      <c r="E72" s="625" t="s">
        <v>337</v>
      </c>
      <c r="F72" s="615">
        <v>0</v>
      </c>
      <c r="G72" s="616">
        <v>0</v>
      </c>
      <c r="H72" s="618">
        <v>49.387999999999998</v>
      </c>
      <c r="I72" s="615">
        <v>49.387999999999998</v>
      </c>
      <c r="J72" s="616">
        <v>49.387999999999998</v>
      </c>
      <c r="K72" s="626" t="s">
        <v>337</v>
      </c>
    </row>
    <row r="73" spans="1:11" ht="14.4" customHeight="1" thickBot="1" x14ac:dyDescent="0.35">
      <c r="A73" s="635" t="s">
        <v>47</v>
      </c>
      <c r="B73" s="615">
        <v>3970.0031598988899</v>
      </c>
      <c r="C73" s="615">
        <v>3773.8269799999998</v>
      </c>
      <c r="D73" s="616">
        <v>-196.17617989888601</v>
      </c>
      <c r="E73" s="617">
        <v>0.95058538444399998</v>
      </c>
      <c r="F73" s="615">
        <v>4409.3209784990204</v>
      </c>
      <c r="G73" s="616">
        <v>2204.6604892495102</v>
      </c>
      <c r="H73" s="618">
        <v>181.60195999999999</v>
      </c>
      <c r="I73" s="615">
        <v>1519.10456</v>
      </c>
      <c r="J73" s="616">
        <v>-685.55592924950895</v>
      </c>
      <c r="K73" s="619">
        <v>0.34452120120200003</v>
      </c>
    </row>
    <row r="74" spans="1:11" ht="14.4" customHeight="1" thickBot="1" x14ac:dyDescent="0.35">
      <c r="A74" s="636" t="s">
        <v>404</v>
      </c>
      <c r="B74" s="620">
        <v>4.1168974895000002E-2</v>
      </c>
      <c r="C74" s="620">
        <v>0</v>
      </c>
      <c r="D74" s="621">
        <v>-4.1168974895000002E-2</v>
      </c>
      <c r="E74" s="627">
        <v>0</v>
      </c>
      <c r="F74" s="620">
        <v>0</v>
      </c>
      <c r="G74" s="621">
        <v>0</v>
      </c>
      <c r="H74" s="623">
        <v>0.13700000000000001</v>
      </c>
      <c r="I74" s="620">
        <v>0.27400000000000002</v>
      </c>
      <c r="J74" s="621">
        <v>0.27400000000000002</v>
      </c>
      <c r="K74" s="624" t="s">
        <v>351</v>
      </c>
    </row>
    <row r="75" spans="1:11" ht="14.4" customHeight="1" thickBot="1" x14ac:dyDescent="0.35">
      <c r="A75" s="637" t="s">
        <v>405</v>
      </c>
      <c r="B75" s="615">
        <v>4.1168974895000002E-2</v>
      </c>
      <c r="C75" s="615">
        <v>0</v>
      </c>
      <c r="D75" s="616">
        <v>-4.1168974895000002E-2</v>
      </c>
      <c r="E75" s="617">
        <v>0</v>
      </c>
      <c r="F75" s="615">
        <v>0</v>
      </c>
      <c r="G75" s="616">
        <v>0</v>
      </c>
      <c r="H75" s="618">
        <v>0.13700000000000001</v>
      </c>
      <c r="I75" s="615">
        <v>0.27400000000000002</v>
      </c>
      <c r="J75" s="616">
        <v>0.27400000000000002</v>
      </c>
      <c r="K75" s="626" t="s">
        <v>351</v>
      </c>
    </row>
    <row r="76" spans="1:11" ht="14.4" customHeight="1" thickBot="1" x14ac:dyDescent="0.35">
      <c r="A76" s="636" t="s">
        <v>406</v>
      </c>
      <c r="B76" s="620">
        <v>90.033892667165006</v>
      </c>
      <c r="C76" s="620">
        <v>89.182199999999995</v>
      </c>
      <c r="D76" s="621">
        <v>-0.85169266716500003</v>
      </c>
      <c r="E76" s="627">
        <v>0.990540310521</v>
      </c>
      <c r="F76" s="620">
        <v>90.896009362666007</v>
      </c>
      <c r="G76" s="621">
        <v>45.448004681333003</v>
      </c>
      <c r="H76" s="623">
        <v>9.0525699999999993</v>
      </c>
      <c r="I76" s="620">
        <v>41.331870000000002</v>
      </c>
      <c r="J76" s="621">
        <v>-4.1161346813320003</v>
      </c>
      <c r="K76" s="628">
        <v>0.45471600227300002</v>
      </c>
    </row>
    <row r="77" spans="1:11" ht="14.4" customHeight="1" thickBot="1" x14ac:dyDescent="0.35">
      <c r="A77" s="637" t="s">
        <v>407</v>
      </c>
      <c r="B77" s="615">
        <v>57.541850025580999</v>
      </c>
      <c r="C77" s="615">
        <v>56.369399999999999</v>
      </c>
      <c r="D77" s="616">
        <v>-1.172450025581</v>
      </c>
      <c r="E77" s="617">
        <v>0.979624394678</v>
      </c>
      <c r="F77" s="615">
        <v>54.823297187401003</v>
      </c>
      <c r="G77" s="616">
        <v>27.411648593700001</v>
      </c>
      <c r="H77" s="618">
        <v>5.7209000000000003</v>
      </c>
      <c r="I77" s="615">
        <v>30.873999999999999</v>
      </c>
      <c r="J77" s="616">
        <v>3.4623514062990002</v>
      </c>
      <c r="K77" s="619">
        <v>0.56315474595500004</v>
      </c>
    </row>
    <row r="78" spans="1:11" ht="14.4" customHeight="1" thickBot="1" x14ac:dyDescent="0.35">
      <c r="A78" s="637" t="s">
        <v>408</v>
      </c>
      <c r="B78" s="615">
        <v>0</v>
      </c>
      <c r="C78" s="615">
        <v>3</v>
      </c>
      <c r="D78" s="616">
        <v>3</v>
      </c>
      <c r="E78" s="625" t="s">
        <v>337</v>
      </c>
      <c r="F78" s="615">
        <v>2.2888139217160002</v>
      </c>
      <c r="G78" s="616">
        <v>1.1444069608580001</v>
      </c>
      <c r="H78" s="618">
        <v>1</v>
      </c>
      <c r="I78" s="615">
        <v>1</v>
      </c>
      <c r="J78" s="616">
        <v>-0.14440696085800001</v>
      </c>
      <c r="K78" s="619">
        <v>0.43690751376100001</v>
      </c>
    </row>
    <row r="79" spans="1:11" ht="14.4" customHeight="1" thickBot="1" x14ac:dyDescent="0.35">
      <c r="A79" s="637" t="s">
        <v>409</v>
      </c>
      <c r="B79" s="615">
        <v>32.492042641582998</v>
      </c>
      <c r="C79" s="615">
        <v>29.812799999999999</v>
      </c>
      <c r="D79" s="616">
        <v>-2.679242641583</v>
      </c>
      <c r="E79" s="617">
        <v>0.91754157560500005</v>
      </c>
      <c r="F79" s="615">
        <v>33.783898253548003</v>
      </c>
      <c r="G79" s="616">
        <v>16.891949126774001</v>
      </c>
      <c r="H79" s="618">
        <v>2.3316699999999999</v>
      </c>
      <c r="I79" s="615">
        <v>9.4578699999999998</v>
      </c>
      <c r="J79" s="616">
        <v>-7.4340791267729998</v>
      </c>
      <c r="K79" s="619">
        <v>0.279952003437</v>
      </c>
    </row>
    <row r="80" spans="1:11" ht="14.4" customHeight="1" thickBot="1" x14ac:dyDescent="0.35">
      <c r="A80" s="636" t="s">
        <v>410</v>
      </c>
      <c r="B80" s="620">
        <v>28.102451800571998</v>
      </c>
      <c r="C80" s="620">
        <v>34.021129999999999</v>
      </c>
      <c r="D80" s="621">
        <v>5.9186781994270001</v>
      </c>
      <c r="E80" s="627">
        <v>1.210610741063</v>
      </c>
      <c r="F80" s="620">
        <v>22.999999275554998</v>
      </c>
      <c r="G80" s="621">
        <v>11.499999637777</v>
      </c>
      <c r="H80" s="623">
        <v>0</v>
      </c>
      <c r="I80" s="620">
        <v>12.704650000000001</v>
      </c>
      <c r="J80" s="621">
        <v>1.2046503622219999</v>
      </c>
      <c r="K80" s="628">
        <v>0.55237610435499995</v>
      </c>
    </row>
    <row r="81" spans="1:11" ht="14.4" customHeight="1" thickBot="1" x14ac:dyDescent="0.35">
      <c r="A81" s="637" t="s">
        <v>411</v>
      </c>
      <c r="B81" s="615">
        <v>24.070002569530999</v>
      </c>
      <c r="C81" s="615">
        <v>30.375</v>
      </c>
      <c r="D81" s="616">
        <v>6.3049974304680001</v>
      </c>
      <c r="E81" s="617">
        <v>1.261944194324</v>
      </c>
      <c r="F81" s="615">
        <v>19.999999370047998</v>
      </c>
      <c r="G81" s="616">
        <v>9.9999996850239992</v>
      </c>
      <c r="H81" s="618">
        <v>0</v>
      </c>
      <c r="I81" s="615">
        <v>9.7200000000000006</v>
      </c>
      <c r="J81" s="616">
        <v>-0.27999968502400002</v>
      </c>
      <c r="K81" s="619">
        <v>0.48600001530699999</v>
      </c>
    </row>
    <row r="82" spans="1:11" ht="14.4" customHeight="1" thickBot="1" x14ac:dyDescent="0.35">
      <c r="A82" s="637" t="s">
        <v>412</v>
      </c>
      <c r="B82" s="615">
        <v>4.0324492310400002</v>
      </c>
      <c r="C82" s="615">
        <v>3.6461299999999999</v>
      </c>
      <c r="D82" s="616">
        <v>-0.38631923103999999</v>
      </c>
      <c r="E82" s="617">
        <v>0.90419737263699995</v>
      </c>
      <c r="F82" s="615">
        <v>2.9999999055069999</v>
      </c>
      <c r="G82" s="616">
        <v>1.4999999527529999</v>
      </c>
      <c r="H82" s="618">
        <v>0</v>
      </c>
      <c r="I82" s="615">
        <v>2.9846499999999998</v>
      </c>
      <c r="J82" s="616">
        <v>1.484650047246</v>
      </c>
      <c r="K82" s="619">
        <v>0.99488336466899996</v>
      </c>
    </row>
    <row r="83" spans="1:11" ht="14.4" customHeight="1" thickBot="1" x14ac:dyDescent="0.35">
      <c r="A83" s="636" t="s">
        <v>413</v>
      </c>
      <c r="B83" s="620">
        <v>0</v>
      </c>
      <c r="C83" s="620">
        <v>1.8149999999999999</v>
      </c>
      <c r="D83" s="621">
        <v>1.8149999999999999</v>
      </c>
      <c r="E83" s="622" t="s">
        <v>351</v>
      </c>
      <c r="F83" s="620">
        <v>0</v>
      </c>
      <c r="G83" s="621">
        <v>0</v>
      </c>
      <c r="H83" s="623">
        <v>0</v>
      </c>
      <c r="I83" s="620">
        <v>0</v>
      </c>
      <c r="J83" s="621">
        <v>0</v>
      </c>
      <c r="K83" s="628">
        <v>6</v>
      </c>
    </row>
    <row r="84" spans="1:11" ht="14.4" customHeight="1" thickBot="1" x14ac:dyDescent="0.35">
      <c r="A84" s="637" t="s">
        <v>414</v>
      </c>
      <c r="B84" s="615">
        <v>0</v>
      </c>
      <c r="C84" s="615">
        <v>1.8149999999999999</v>
      </c>
      <c r="D84" s="616">
        <v>1.8149999999999999</v>
      </c>
      <c r="E84" s="625" t="s">
        <v>351</v>
      </c>
      <c r="F84" s="615">
        <v>0</v>
      </c>
      <c r="G84" s="616">
        <v>0</v>
      </c>
      <c r="H84" s="618">
        <v>0</v>
      </c>
      <c r="I84" s="615">
        <v>0</v>
      </c>
      <c r="J84" s="616">
        <v>0</v>
      </c>
      <c r="K84" s="619">
        <v>6</v>
      </c>
    </row>
    <row r="85" spans="1:11" ht="14.4" customHeight="1" thickBot="1" x14ac:dyDescent="0.35">
      <c r="A85" s="636" t="s">
        <v>415</v>
      </c>
      <c r="B85" s="620">
        <v>540.92972686494295</v>
      </c>
      <c r="C85" s="620">
        <v>558.49851000000001</v>
      </c>
      <c r="D85" s="621">
        <v>17.568783135057</v>
      </c>
      <c r="E85" s="627">
        <v>1.0324788641889999</v>
      </c>
      <c r="F85" s="620">
        <v>599.39919619068996</v>
      </c>
      <c r="G85" s="621">
        <v>299.69959809534498</v>
      </c>
      <c r="H85" s="623">
        <v>49.503950000000003</v>
      </c>
      <c r="I85" s="620">
        <v>294.62146000000001</v>
      </c>
      <c r="J85" s="621">
        <v>-5.0781380953450004</v>
      </c>
      <c r="K85" s="628">
        <v>0.491527953111</v>
      </c>
    </row>
    <row r="86" spans="1:11" ht="14.4" customHeight="1" thickBot="1" x14ac:dyDescent="0.35">
      <c r="A86" s="637" t="s">
        <v>416</v>
      </c>
      <c r="B86" s="615">
        <v>460.33190500639802</v>
      </c>
      <c r="C86" s="615">
        <v>468.03251999999998</v>
      </c>
      <c r="D86" s="616">
        <v>7.7006149936019996</v>
      </c>
      <c r="E86" s="617">
        <v>1.0167283972929999</v>
      </c>
      <c r="F86" s="615">
        <v>508.46019807123997</v>
      </c>
      <c r="G86" s="616">
        <v>254.23009903561999</v>
      </c>
      <c r="H86" s="618">
        <v>41.841819999999998</v>
      </c>
      <c r="I86" s="615">
        <v>248.72676999999999</v>
      </c>
      <c r="J86" s="616">
        <v>-5.5033290356200002</v>
      </c>
      <c r="K86" s="619">
        <v>0.48917648017100002</v>
      </c>
    </row>
    <row r="87" spans="1:11" ht="14.4" customHeight="1" thickBot="1" x14ac:dyDescent="0.35">
      <c r="A87" s="637" t="s">
        <v>417</v>
      </c>
      <c r="B87" s="615">
        <v>0</v>
      </c>
      <c r="C87" s="615">
        <v>3.2669999999999999</v>
      </c>
      <c r="D87" s="616">
        <v>3.2669999999999999</v>
      </c>
      <c r="E87" s="625" t="s">
        <v>351</v>
      </c>
      <c r="F87" s="615">
        <v>3.3484400533550001</v>
      </c>
      <c r="G87" s="616">
        <v>1.674220026677</v>
      </c>
      <c r="H87" s="618">
        <v>0</v>
      </c>
      <c r="I87" s="615">
        <v>0</v>
      </c>
      <c r="J87" s="616">
        <v>-1.674220026677</v>
      </c>
      <c r="K87" s="619">
        <v>0</v>
      </c>
    </row>
    <row r="88" spans="1:11" ht="14.4" customHeight="1" thickBot="1" x14ac:dyDescent="0.35">
      <c r="A88" s="637" t="s">
        <v>418</v>
      </c>
      <c r="B88" s="615">
        <v>80.597821858543995</v>
      </c>
      <c r="C88" s="615">
        <v>87.198989999999995</v>
      </c>
      <c r="D88" s="616">
        <v>6.6011681414550001</v>
      </c>
      <c r="E88" s="617">
        <v>1.0819025624909999</v>
      </c>
      <c r="F88" s="615">
        <v>87.590558066094005</v>
      </c>
      <c r="G88" s="616">
        <v>43.795279033047002</v>
      </c>
      <c r="H88" s="618">
        <v>7.6621300000000003</v>
      </c>
      <c r="I88" s="615">
        <v>45.894689999999997</v>
      </c>
      <c r="J88" s="616">
        <v>2.099410966952</v>
      </c>
      <c r="K88" s="619">
        <v>0.52396846205000003</v>
      </c>
    </row>
    <row r="89" spans="1:11" ht="14.4" customHeight="1" thickBot="1" x14ac:dyDescent="0.35">
      <c r="A89" s="636" t="s">
        <v>419</v>
      </c>
      <c r="B89" s="620">
        <v>3310.8959195913098</v>
      </c>
      <c r="C89" s="620">
        <v>3090.31014</v>
      </c>
      <c r="D89" s="621">
        <v>-220.585779591311</v>
      </c>
      <c r="E89" s="627">
        <v>0.93337580372499995</v>
      </c>
      <c r="F89" s="620">
        <v>3661.02577477252</v>
      </c>
      <c r="G89" s="621">
        <v>1830.51288738626</v>
      </c>
      <c r="H89" s="623">
        <v>89.893590000000003</v>
      </c>
      <c r="I89" s="620">
        <v>1137.1577299999999</v>
      </c>
      <c r="J89" s="621">
        <v>-693.355157386261</v>
      </c>
      <c r="K89" s="628">
        <v>0.31061177930900002</v>
      </c>
    </row>
    <row r="90" spans="1:11" ht="14.4" customHeight="1" thickBot="1" x14ac:dyDescent="0.35">
      <c r="A90" s="637" t="s">
        <v>420</v>
      </c>
      <c r="B90" s="615">
        <v>0</v>
      </c>
      <c r="C90" s="615">
        <v>24.759</v>
      </c>
      <c r="D90" s="616">
        <v>24.759</v>
      </c>
      <c r="E90" s="625" t="s">
        <v>351</v>
      </c>
      <c r="F90" s="615">
        <v>89.897971469340007</v>
      </c>
      <c r="G90" s="616">
        <v>44.948985734670003</v>
      </c>
      <c r="H90" s="618">
        <v>0</v>
      </c>
      <c r="I90" s="615">
        <v>0</v>
      </c>
      <c r="J90" s="616">
        <v>-44.948985734670003</v>
      </c>
      <c r="K90" s="619">
        <v>0</v>
      </c>
    </row>
    <row r="91" spans="1:11" ht="14.4" customHeight="1" thickBot="1" x14ac:dyDescent="0.35">
      <c r="A91" s="637" t="s">
        <v>421</v>
      </c>
      <c r="B91" s="615">
        <v>197.97383635452999</v>
      </c>
      <c r="C91" s="615">
        <v>199.78566000000001</v>
      </c>
      <c r="D91" s="616">
        <v>1.811823645469</v>
      </c>
      <c r="E91" s="617">
        <v>1.0091518337909999</v>
      </c>
      <c r="F91" s="615">
        <v>170.77502785399</v>
      </c>
      <c r="G91" s="616">
        <v>85.387513926994998</v>
      </c>
      <c r="H91" s="618">
        <v>21.735150000000001</v>
      </c>
      <c r="I91" s="615">
        <v>147.68737999999999</v>
      </c>
      <c r="J91" s="616">
        <v>62.299866073004999</v>
      </c>
      <c r="K91" s="619">
        <v>0.86480665151000002</v>
      </c>
    </row>
    <row r="92" spans="1:11" ht="14.4" customHeight="1" thickBot="1" x14ac:dyDescent="0.35">
      <c r="A92" s="637" t="s">
        <v>422</v>
      </c>
      <c r="B92" s="615">
        <v>4.0014576669619997</v>
      </c>
      <c r="C92" s="615">
        <v>4.0564</v>
      </c>
      <c r="D92" s="616">
        <v>5.4942333037000003E-2</v>
      </c>
      <c r="E92" s="617">
        <v>1.0137305796060001</v>
      </c>
      <c r="F92" s="615">
        <v>5.9999998110139998</v>
      </c>
      <c r="G92" s="616">
        <v>2.9999999055069999</v>
      </c>
      <c r="H92" s="618">
        <v>0</v>
      </c>
      <c r="I92" s="615">
        <v>0.65339999999999998</v>
      </c>
      <c r="J92" s="616">
        <v>-2.3465999055069999</v>
      </c>
      <c r="K92" s="619">
        <v>0.10890000343</v>
      </c>
    </row>
    <row r="93" spans="1:11" ht="14.4" customHeight="1" thickBot="1" x14ac:dyDescent="0.35">
      <c r="A93" s="637" t="s">
        <v>423</v>
      </c>
      <c r="B93" s="615">
        <v>110.76076366997199</v>
      </c>
      <c r="C93" s="615">
        <v>110.57658000000001</v>
      </c>
      <c r="D93" s="616">
        <v>-0.184183669971</v>
      </c>
      <c r="E93" s="617">
        <v>0.99833710364600003</v>
      </c>
      <c r="F93" s="615">
        <v>167.29310961971501</v>
      </c>
      <c r="G93" s="616">
        <v>83.646554809856994</v>
      </c>
      <c r="H93" s="618">
        <v>0</v>
      </c>
      <c r="I93" s="615">
        <v>35.366280000000003</v>
      </c>
      <c r="J93" s="616">
        <v>-48.280274809856998</v>
      </c>
      <c r="K93" s="619">
        <v>0.21140308815100001</v>
      </c>
    </row>
    <row r="94" spans="1:11" ht="14.4" customHeight="1" thickBot="1" x14ac:dyDescent="0.35">
      <c r="A94" s="637" t="s">
        <v>424</v>
      </c>
      <c r="B94" s="615">
        <v>2998.1598618998501</v>
      </c>
      <c r="C94" s="615">
        <v>2751.1325000000002</v>
      </c>
      <c r="D94" s="616">
        <v>-247.02736189984699</v>
      </c>
      <c r="E94" s="617">
        <v>0.917607007872</v>
      </c>
      <c r="F94" s="615">
        <v>3227.0596660184601</v>
      </c>
      <c r="G94" s="616">
        <v>1613.5298330092301</v>
      </c>
      <c r="H94" s="618">
        <v>68.158439999999999</v>
      </c>
      <c r="I94" s="615">
        <v>953.45066999999995</v>
      </c>
      <c r="J94" s="616">
        <v>-660.07916300923102</v>
      </c>
      <c r="K94" s="619">
        <v>0.29545492450600003</v>
      </c>
    </row>
    <row r="95" spans="1:11" ht="14.4" customHeight="1" thickBot="1" x14ac:dyDescent="0.35">
      <c r="A95" s="636" t="s">
        <v>425</v>
      </c>
      <c r="B95" s="620">
        <v>0</v>
      </c>
      <c r="C95" s="620">
        <v>0</v>
      </c>
      <c r="D95" s="621">
        <v>0</v>
      </c>
      <c r="E95" s="627">
        <v>1</v>
      </c>
      <c r="F95" s="620">
        <v>34.999998897584</v>
      </c>
      <c r="G95" s="621">
        <v>17.499999448792</v>
      </c>
      <c r="H95" s="623">
        <v>33.014850000000003</v>
      </c>
      <c r="I95" s="620">
        <v>33.014850000000003</v>
      </c>
      <c r="J95" s="621">
        <v>15.514850551206999</v>
      </c>
      <c r="K95" s="628">
        <v>0.94328145828200005</v>
      </c>
    </row>
    <row r="96" spans="1:11" ht="14.4" customHeight="1" thickBot="1" x14ac:dyDescent="0.35">
      <c r="A96" s="637" t="s">
        <v>426</v>
      </c>
      <c r="B96" s="615">
        <v>0</v>
      </c>
      <c r="C96" s="615">
        <v>0</v>
      </c>
      <c r="D96" s="616">
        <v>0</v>
      </c>
      <c r="E96" s="617">
        <v>1</v>
      </c>
      <c r="F96" s="615">
        <v>34.999998897584</v>
      </c>
      <c r="G96" s="616">
        <v>17.499999448792</v>
      </c>
      <c r="H96" s="618">
        <v>33.014850000000003</v>
      </c>
      <c r="I96" s="615">
        <v>33.014850000000003</v>
      </c>
      <c r="J96" s="616">
        <v>15.514850551206999</v>
      </c>
      <c r="K96" s="619">
        <v>0.94328145828200005</v>
      </c>
    </row>
    <row r="97" spans="1:11" ht="14.4" customHeight="1" thickBot="1" x14ac:dyDescent="0.35">
      <c r="A97" s="634" t="s">
        <v>48</v>
      </c>
      <c r="B97" s="615">
        <v>23016.113871327201</v>
      </c>
      <c r="C97" s="615">
        <v>23945.00792</v>
      </c>
      <c r="D97" s="616">
        <v>928.89404867279904</v>
      </c>
      <c r="E97" s="617">
        <v>1.0403584225319999</v>
      </c>
      <c r="F97" s="615">
        <v>23407.9992627047</v>
      </c>
      <c r="G97" s="616">
        <v>11703.999631352401</v>
      </c>
      <c r="H97" s="618">
        <v>1918.09482</v>
      </c>
      <c r="I97" s="615">
        <v>11596.573</v>
      </c>
      <c r="J97" s="616">
        <v>-107.42663135236</v>
      </c>
      <c r="K97" s="619">
        <v>0.495410687169</v>
      </c>
    </row>
    <row r="98" spans="1:11" ht="14.4" customHeight="1" thickBot="1" x14ac:dyDescent="0.35">
      <c r="A98" s="640" t="s">
        <v>427</v>
      </c>
      <c r="B98" s="620">
        <v>17061.999999999702</v>
      </c>
      <c r="C98" s="620">
        <v>17863.992999999999</v>
      </c>
      <c r="D98" s="621">
        <v>801.99300000031496</v>
      </c>
      <c r="E98" s="627">
        <v>1.047004630172</v>
      </c>
      <c r="F98" s="620">
        <v>17353.999453391101</v>
      </c>
      <c r="G98" s="621">
        <v>8676.9997266955306</v>
      </c>
      <c r="H98" s="623">
        <v>1423.0139999999999</v>
      </c>
      <c r="I98" s="620">
        <v>8593.32</v>
      </c>
      <c r="J98" s="621">
        <v>-83.679726695525005</v>
      </c>
      <c r="K98" s="628">
        <v>0.49517807252899998</v>
      </c>
    </row>
    <row r="99" spans="1:11" ht="14.4" customHeight="1" thickBot="1" x14ac:dyDescent="0.35">
      <c r="A99" s="636" t="s">
        <v>428</v>
      </c>
      <c r="B99" s="620">
        <v>17006.999999999702</v>
      </c>
      <c r="C99" s="620">
        <v>17842.348999999998</v>
      </c>
      <c r="D99" s="621">
        <v>835.34900000031098</v>
      </c>
      <c r="E99" s="627">
        <v>1.0491179514310001</v>
      </c>
      <c r="F99" s="620">
        <v>17299.9994550919</v>
      </c>
      <c r="G99" s="621">
        <v>8649.9997275459591</v>
      </c>
      <c r="H99" s="623">
        <v>1414.2570000000001</v>
      </c>
      <c r="I99" s="620">
        <v>8580.3220000000001</v>
      </c>
      <c r="J99" s="621">
        <v>-69.677727545959996</v>
      </c>
      <c r="K99" s="628">
        <v>0.49597238556399997</v>
      </c>
    </row>
    <row r="100" spans="1:11" ht="14.4" customHeight="1" thickBot="1" x14ac:dyDescent="0.35">
      <c r="A100" s="637" t="s">
        <v>429</v>
      </c>
      <c r="B100" s="615">
        <v>17006.999999999702</v>
      </c>
      <c r="C100" s="615">
        <v>17842.348999999998</v>
      </c>
      <c r="D100" s="616">
        <v>835.34900000031098</v>
      </c>
      <c r="E100" s="617">
        <v>1.0491179514310001</v>
      </c>
      <c r="F100" s="615">
        <v>17299.9994550919</v>
      </c>
      <c r="G100" s="616">
        <v>8649.9997275459591</v>
      </c>
      <c r="H100" s="618">
        <v>1414.2570000000001</v>
      </c>
      <c r="I100" s="615">
        <v>8580.3220000000001</v>
      </c>
      <c r="J100" s="616">
        <v>-69.677727545959996</v>
      </c>
      <c r="K100" s="619">
        <v>0.49597238556399997</v>
      </c>
    </row>
    <row r="101" spans="1:11" ht="14.4" customHeight="1" thickBot="1" x14ac:dyDescent="0.35">
      <c r="A101" s="636" t="s">
        <v>430</v>
      </c>
      <c r="B101" s="620">
        <v>54.999999999998998</v>
      </c>
      <c r="C101" s="620">
        <v>21.643999999999998</v>
      </c>
      <c r="D101" s="621">
        <v>-33.355999999999</v>
      </c>
      <c r="E101" s="627">
        <v>0.393527272727</v>
      </c>
      <c r="F101" s="620">
        <v>53.999998299129999</v>
      </c>
      <c r="G101" s="621">
        <v>26.999999149564999</v>
      </c>
      <c r="H101" s="623">
        <v>8.7569999999999997</v>
      </c>
      <c r="I101" s="620">
        <v>12.997999999999999</v>
      </c>
      <c r="J101" s="621">
        <v>-14.001999149565</v>
      </c>
      <c r="K101" s="628">
        <v>0.24070371128500001</v>
      </c>
    </row>
    <row r="102" spans="1:11" ht="14.4" customHeight="1" thickBot="1" x14ac:dyDescent="0.35">
      <c r="A102" s="637" t="s">
        <v>431</v>
      </c>
      <c r="B102" s="615">
        <v>54.999999999998998</v>
      </c>
      <c r="C102" s="615">
        <v>21.643999999999998</v>
      </c>
      <c r="D102" s="616">
        <v>-33.355999999999</v>
      </c>
      <c r="E102" s="617">
        <v>0.393527272727</v>
      </c>
      <c r="F102" s="615">
        <v>53.999998299129999</v>
      </c>
      <c r="G102" s="616">
        <v>26.999999149564999</v>
      </c>
      <c r="H102" s="618">
        <v>8.7569999999999997</v>
      </c>
      <c r="I102" s="615">
        <v>12.997999999999999</v>
      </c>
      <c r="J102" s="616">
        <v>-14.001999149565</v>
      </c>
      <c r="K102" s="619">
        <v>0.24070371128500001</v>
      </c>
    </row>
    <row r="103" spans="1:11" ht="14.4" customHeight="1" thickBot="1" x14ac:dyDescent="0.35">
      <c r="A103" s="635" t="s">
        <v>432</v>
      </c>
      <c r="B103" s="615">
        <v>5783.1138713275204</v>
      </c>
      <c r="C103" s="615">
        <v>5902.2946199999997</v>
      </c>
      <c r="D103" s="616">
        <v>119.180748672482</v>
      </c>
      <c r="E103" s="617">
        <v>1.0206084042820001</v>
      </c>
      <c r="F103" s="615">
        <v>5880.9998147627502</v>
      </c>
      <c r="G103" s="616">
        <v>2940.4999073813801</v>
      </c>
      <c r="H103" s="618">
        <v>480.85025000000002</v>
      </c>
      <c r="I103" s="615">
        <v>2917.3213700000001</v>
      </c>
      <c r="J103" s="616">
        <v>-23.178537381375001</v>
      </c>
      <c r="K103" s="619">
        <v>0.49605874203099998</v>
      </c>
    </row>
    <row r="104" spans="1:11" ht="14.4" customHeight="1" thickBot="1" x14ac:dyDescent="0.35">
      <c r="A104" s="636" t="s">
        <v>433</v>
      </c>
      <c r="B104" s="620">
        <v>1531.11387132761</v>
      </c>
      <c r="C104" s="620">
        <v>1605.80061</v>
      </c>
      <c r="D104" s="621">
        <v>74.686738672393005</v>
      </c>
      <c r="E104" s="627">
        <v>1.0487793495119999</v>
      </c>
      <c r="F104" s="620">
        <v>1555.99995098977</v>
      </c>
      <c r="G104" s="621">
        <v>777.99997549488501</v>
      </c>
      <c r="H104" s="623">
        <v>127.286</v>
      </c>
      <c r="I104" s="620">
        <v>772.24086</v>
      </c>
      <c r="J104" s="621">
        <v>-5.7591154948850001</v>
      </c>
      <c r="K104" s="628">
        <v>0.49629876884500002</v>
      </c>
    </row>
    <row r="105" spans="1:11" ht="14.4" customHeight="1" thickBot="1" x14ac:dyDescent="0.35">
      <c r="A105" s="637" t="s">
        <v>434</v>
      </c>
      <c r="B105" s="615">
        <v>1531.11387132761</v>
      </c>
      <c r="C105" s="615">
        <v>1605.80061</v>
      </c>
      <c r="D105" s="616">
        <v>74.686738672393005</v>
      </c>
      <c r="E105" s="617">
        <v>1.0487793495119999</v>
      </c>
      <c r="F105" s="615">
        <v>1555.99995098977</v>
      </c>
      <c r="G105" s="616">
        <v>777.99997549488501</v>
      </c>
      <c r="H105" s="618">
        <v>127.286</v>
      </c>
      <c r="I105" s="615">
        <v>772.24086</v>
      </c>
      <c r="J105" s="616">
        <v>-5.7591154948850001</v>
      </c>
      <c r="K105" s="619">
        <v>0.49629876884500002</v>
      </c>
    </row>
    <row r="106" spans="1:11" ht="14.4" customHeight="1" thickBot="1" x14ac:dyDescent="0.35">
      <c r="A106" s="636" t="s">
        <v>435</v>
      </c>
      <c r="B106" s="620">
        <v>4251.99999999991</v>
      </c>
      <c r="C106" s="620">
        <v>4296.4940100000003</v>
      </c>
      <c r="D106" s="621">
        <v>44.494010000086</v>
      </c>
      <c r="E106" s="627">
        <v>1.010464254468</v>
      </c>
      <c r="F106" s="620">
        <v>4324.9998637729796</v>
      </c>
      <c r="G106" s="621">
        <v>2162.4999318864898</v>
      </c>
      <c r="H106" s="623">
        <v>353.56425000000002</v>
      </c>
      <c r="I106" s="620">
        <v>2145.0805099999998</v>
      </c>
      <c r="J106" s="621">
        <v>-17.419421886489999</v>
      </c>
      <c r="K106" s="628">
        <v>0.49597238787600001</v>
      </c>
    </row>
    <row r="107" spans="1:11" ht="14.4" customHeight="1" thickBot="1" x14ac:dyDescent="0.35">
      <c r="A107" s="637" t="s">
        <v>436</v>
      </c>
      <c r="B107" s="615">
        <v>4251.99999999991</v>
      </c>
      <c r="C107" s="615">
        <v>4296.4940100000003</v>
      </c>
      <c r="D107" s="616">
        <v>44.494010000086</v>
      </c>
      <c r="E107" s="617">
        <v>1.010464254468</v>
      </c>
      <c r="F107" s="615">
        <v>4324.9998637729796</v>
      </c>
      <c r="G107" s="616">
        <v>2162.4999318864898</v>
      </c>
      <c r="H107" s="618">
        <v>353.56425000000002</v>
      </c>
      <c r="I107" s="615">
        <v>2145.0805099999998</v>
      </c>
      <c r="J107" s="616">
        <v>-17.419421886489999</v>
      </c>
      <c r="K107" s="619">
        <v>0.49597238787600001</v>
      </c>
    </row>
    <row r="108" spans="1:11" ht="14.4" customHeight="1" thickBot="1" x14ac:dyDescent="0.35">
      <c r="A108" s="635" t="s">
        <v>437</v>
      </c>
      <c r="B108" s="615">
        <v>170.99999999999699</v>
      </c>
      <c r="C108" s="615">
        <v>178.72030000000001</v>
      </c>
      <c r="D108" s="616">
        <v>7.7203000000030002</v>
      </c>
      <c r="E108" s="617">
        <v>1.045147953216</v>
      </c>
      <c r="F108" s="615">
        <v>172.99999455091901</v>
      </c>
      <c r="G108" s="616">
        <v>86.499997275458995</v>
      </c>
      <c r="H108" s="618">
        <v>14.23057</v>
      </c>
      <c r="I108" s="615">
        <v>85.931629999999998</v>
      </c>
      <c r="J108" s="616">
        <v>-0.56836727545900001</v>
      </c>
      <c r="K108" s="619">
        <v>0.49671463992199999</v>
      </c>
    </row>
    <row r="109" spans="1:11" ht="14.4" customHeight="1" thickBot="1" x14ac:dyDescent="0.35">
      <c r="A109" s="636" t="s">
        <v>438</v>
      </c>
      <c r="B109" s="620">
        <v>170.99999999999699</v>
      </c>
      <c r="C109" s="620">
        <v>178.72030000000001</v>
      </c>
      <c r="D109" s="621">
        <v>7.7203000000030002</v>
      </c>
      <c r="E109" s="627">
        <v>1.045147953216</v>
      </c>
      <c r="F109" s="620">
        <v>172.99999455091901</v>
      </c>
      <c r="G109" s="621">
        <v>86.499997275458995</v>
      </c>
      <c r="H109" s="623">
        <v>14.23057</v>
      </c>
      <c r="I109" s="620">
        <v>85.931629999999998</v>
      </c>
      <c r="J109" s="621">
        <v>-0.56836727545900001</v>
      </c>
      <c r="K109" s="628">
        <v>0.49671463992199999</v>
      </c>
    </row>
    <row r="110" spans="1:11" ht="14.4" customHeight="1" thickBot="1" x14ac:dyDescent="0.35">
      <c r="A110" s="637" t="s">
        <v>439</v>
      </c>
      <c r="B110" s="615">
        <v>170.99999999999699</v>
      </c>
      <c r="C110" s="615">
        <v>178.72030000000001</v>
      </c>
      <c r="D110" s="616">
        <v>7.7203000000030002</v>
      </c>
      <c r="E110" s="617">
        <v>1.045147953216</v>
      </c>
      <c r="F110" s="615">
        <v>172.99999455091901</v>
      </c>
      <c r="G110" s="616">
        <v>86.499997275458995</v>
      </c>
      <c r="H110" s="618">
        <v>14.23057</v>
      </c>
      <c r="I110" s="615">
        <v>85.931629999999998</v>
      </c>
      <c r="J110" s="616">
        <v>-0.56836727545900001</v>
      </c>
      <c r="K110" s="619">
        <v>0.49671463992199999</v>
      </c>
    </row>
    <row r="111" spans="1:11" ht="14.4" customHeight="1" thickBot="1" x14ac:dyDescent="0.35">
      <c r="A111" s="634" t="s">
        <v>440</v>
      </c>
      <c r="B111" s="615">
        <v>0</v>
      </c>
      <c r="C111" s="615">
        <v>22.069790000000001</v>
      </c>
      <c r="D111" s="616">
        <v>22.069790000000001</v>
      </c>
      <c r="E111" s="625" t="s">
        <v>337</v>
      </c>
      <c r="F111" s="615">
        <v>0</v>
      </c>
      <c r="G111" s="616">
        <v>0</v>
      </c>
      <c r="H111" s="618">
        <v>26.245999999999999</v>
      </c>
      <c r="I111" s="615">
        <v>74.948999999999998</v>
      </c>
      <c r="J111" s="616">
        <v>74.948999999999998</v>
      </c>
      <c r="K111" s="626" t="s">
        <v>337</v>
      </c>
    </row>
    <row r="112" spans="1:11" ht="14.4" customHeight="1" thickBot="1" x14ac:dyDescent="0.35">
      <c r="A112" s="635" t="s">
        <v>441</v>
      </c>
      <c r="B112" s="615">
        <v>0</v>
      </c>
      <c r="C112" s="615">
        <v>7.8176500000000004</v>
      </c>
      <c r="D112" s="616">
        <v>7.8176500000000004</v>
      </c>
      <c r="E112" s="625" t="s">
        <v>351</v>
      </c>
      <c r="F112" s="615">
        <v>0</v>
      </c>
      <c r="G112" s="616">
        <v>0</v>
      </c>
      <c r="H112" s="618">
        <v>0</v>
      </c>
      <c r="I112" s="615">
        <v>0</v>
      </c>
      <c r="J112" s="616">
        <v>0</v>
      </c>
      <c r="K112" s="626" t="s">
        <v>337</v>
      </c>
    </row>
    <row r="113" spans="1:11" ht="14.4" customHeight="1" thickBot="1" x14ac:dyDescent="0.35">
      <c r="A113" s="636" t="s">
        <v>442</v>
      </c>
      <c r="B113" s="620">
        <v>0</v>
      </c>
      <c r="C113" s="620">
        <v>7.8176500000000004</v>
      </c>
      <c r="D113" s="621">
        <v>7.8176500000000004</v>
      </c>
      <c r="E113" s="622" t="s">
        <v>351</v>
      </c>
      <c r="F113" s="620">
        <v>0</v>
      </c>
      <c r="G113" s="621">
        <v>0</v>
      </c>
      <c r="H113" s="623">
        <v>0</v>
      </c>
      <c r="I113" s="620">
        <v>0</v>
      </c>
      <c r="J113" s="621">
        <v>0</v>
      </c>
      <c r="K113" s="624" t="s">
        <v>337</v>
      </c>
    </row>
    <row r="114" spans="1:11" ht="14.4" customHeight="1" thickBot="1" x14ac:dyDescent="0.35">
      <c r="A114" s="637" t="s">
        <v>443</v>
      </c>
      <c r="B114" s="615">
        <v>0</v>
      </c>
      <c r="C114" s="615">
        <v>7.8176500000000004</v>
      </c>
      <c r="D114" s="616">
        <v>7.8176500000000004</v>
      </c>
      <c r="E114" s="625" t="s">
        <v>351</v>
      </c>
      <c r="F114" s="615">
        <v>0</v>
      </c>
      <c r="G114" s="616">
        <v>0</v>
      </c>
      <c r="H114" s="618">
        <v>0</v>
      </c>
      <c r="I114" s="615">
        <v>0</v>
      </c>
      <c r="J114" s="616">
        <v>0</v>
      </c>
      <c r="K114" s="626" t="s">
        <v>337</v>
      </c>
    </row>
    <row r="115" spans="1:11" ht="14.4" customHeight="1" thickBot="1" x14ac:dyDescent="0.35">
      <c r="A115" s="635" t="s">
        <v>444</v>
      </c>
      <c r="B115" s="615">
        <v>0</v>
      </c>
      <c r="C115" s="615">
        <v>14.252140000000001</v>
      </c>
      <c r="D115" s="616">
        <v>14.252140000000001</v>
      </c>
      <c r="E115" s="625" t="s">
        <v>337</v>
      </c>
      <c r="F115" s="615">
        <v>0</v>
      </c>
      <c r="G115" s="616">
        <v>0</v>
      </c>
      <c r="H115" s="618">
        <v>26.245999999999999</v>
      </c>
      <c r="I115" s="615">
        <v>74.948999999999998</v>
      </c>
      <c r="J115" s="616">
        <v>74.948999999999998</v>
      </c>
      <c r="K115" s="626" t="s">
        <v>337</v>
      </c>
    </row>
    <row r="116" spans="1:11" ht="14.4" customHeight="1" thickBot="1" x14ac:dyDescent="0.35">
      <c r="A116" s="636" t="s">
        <v>445</v>
      </c>
      <c r="B116" s="620">
        <v>0</v>
      </c>
      <c r="C116" s="620">
        <v>22.267469999999999</v>
      </c>
      <c r="D116" s="621">
        <v>22.267469999999999</v>
      </c>
      <c r="E116" s="622" t="s">
        <v>337</v>
      </c>
      <c r="F116" s="620">
        <v>0</v>
      </c>
      <c r="G116" s="621">
        <v>0</v>
      </c>
      <c r="H116" s="623">
        <v>0</v>
      </c>
      <c r="I116" s="620">
        <v>19.373000000000001</v>
      </c>
      <c r="J116" s="621">
        <v>19.373000000000001</v>
      </c>
      <c r="K116" s="624" t="s">
        <v>337</v>
      </c>
    </row>
    <row r="117" spans="1:11" ht="14.4" customHeight="1" thickBot="1" x14ac:dyDescent="0.35">
      <c r="A117" s="637" t="s">
        <v>446</v>
      </c>
      <c r="B117" s="615">
        <v>0</v>
      </c>
      <c r="C117" s="615">
        <v>4.1674499999999997</v>
      </c>
      <c r="D117" s="616">
        <v>4.1674499999999997</v>
      </c>
      <c r="E117" s="625" t="s">
        <v>337</v>
      </c>
      <c r="F117" s="615">
        <v>0</v>
      </c>
      <c r="G117" s="616">
        <v>0</v>
      </c>
      <c r="H117" s="618">
        <v>0</v>
      </c>
      <c r="I117" s="615">
        <v>18.972999999999999</v>
      </c>
      <c r="J117" s="616">
        <v>18.972999999999999</v>
      </c>
      <c r="K117" s="626" t="s">
        <v>337</v>
      </c>
    </row>
    <row r="118" spans="1:11" ht="14.4" customHeight="1" thickBot="1" x14ac:dyDescent="0.35">
      <c r="A118" s="637" t="s">
        <v>447</v>
      </c>
      <c r="B118" s="615">
        <v>0</v>
      </c>
      <c r="C118" s="615">
        <v>16.80002</v>
      </c>
      <c r="D118" s="616">
        <v>16.80002</v>
      </c>
      <c r="E118" s="625" t="s">
        <v>337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337</v>
      </c>
    </row>
    <row r="119" spans="1:11" ht="14.4" customHeight="1" thickBot="1" x14ac:dyDescent="0.35">
      <c r="A119" s="637" t="s">
        <v>448</v>
      </c>
      <c r="B119" s="615">
        <v>0</v>
      </c>
      <c r="C119" s="615">
        <v>1</v>
      </c>
      <c r="D119" s="616">
        <v>1</v>
      </c>
      <c r="E119" s="625" t="s">
        <v>337</v>
      </c>
      <c r="F119" s="615">
        <v>0</v>
      </c>
      <c r="G119" s="616">
        <v>0</v>
      </c>
      <c r="H119" s="618">
        <v>0</v>
      </c>
      <c r="I119" s="615">
        <v>0</v>
      </c>
      <c r="J119" s="616">
        <v>0</v>
      </c>
      <c r="K119" s="626" t="s">
        <v>337</v>
      </c>
    </row>
    <row r="120" spans="1:11" ht="14.4" customHeight="1" thickBot="1" x14ac:dyDescent="0.35">
      <c r="A120" s="637" t="s">
        <v>449</v>
      </c>
      <c r="B120" s="615">
        <v>0</v>
      </c>
      <c r="C120" s="615">
        <v>0.3</v>
      </c>
      <c r="D120" s="616">
        <v>0.3</v>
      </c>
      <c r="E120" s="625" t="s">
        <v>337</v>
      </c>
      <c r="F120" s="615">
        <v>0</v>
      </c>
      <c r="G120" s="616">
        <v>0</v>
      </c>
      <c r="H120" s="618">
        <v>0</v>
      </c>
      <c r="I120" s="615">
        <v>0.4</v>
      </c>
      <c r="J120" s="616">
        <v>0.4</v>
      </c>
      <c r="K120" s="626" t="s">
        <v>337</v>
      </c>
    </row>
    <row r="121" spans="1:11" ht="14.4" customHeight="1" thickBot="1" x14ac:dyDescent="0.35">
      <c r="A121" s="639" t="s">
        <v>450</v>
      </c>
      <c r="B121" s="615">
        <v>0</v>
      </c>
      <c r="C121" s="615">
        <v>0</v>
      </c>
      <c r="D121" s="616">
        <v>0</v>
      </c>
      <c r="E121" s="617">
        <v>1</v>
      </c>
      <c r="F121" s="615">
        <v>0</v>
      </c>
      <c r="G121" s="616">
        <v>0</v>
      </c>
      <c r="H121" s="618">
        <v>0</v>
      </c>
      <c r="I121" s="615">
        <v>27.38</v>
      </c>
      <c r="J121" s="616">
        <v>27.38</v>
      </c>
      <c r="K121" s="626" t="s">
        <v>351</v>
      </c>
    </row>
    <row r="122" spans="1:11" ht="14.4" customHeight="1" thickBot="1" x14ac:dyDescent="0.35">
      <c r="A122" s="637" t="s">
        <v>451</v>
      </c>
      <c r="B122" s="615">
        <v>0</v>
      </c>
      <c r="C122" s="615">
        <v>0</v>
      </c>
      <c r="D122" s="616">
        <v>0</v>
      </c>
      <c r="E122" s="617">
        <v>1</v>
      </c>
      <c r="F122" s="615">
        <v>0</v>
      </c>
      <c r="G122" s="616">
        <v>0</v>
      </c>
      <c r="H122" s="618">
        <v>0</v>
      </c>
      <c r="I122" s="615">
        <v>27.38</v>
      </c>
      <c r="J122" s="616">
        <v>27.38</v>
      </c>
      <c r="K122" s="626" t="s">
        <v>351</v>
      </c>
    </row>
    <row r="123" spans="1:11" ht="14.4" customHeight="1" thickBot="1" x14ac:dyDescent="0.35">
      <c r="A123" s="636" t="s">
        <v>452</v>
      </c>
      <c r="B123" s="620">
        <v>0</v>
      </c>
      <c r="C123" s="620">
        <v>-10.71533</v>
      </c>
      <c r="D123" s="621">
        <v>-10.71533</v>
      </c>
      <c r="E123" s="622" t="s">
        <v>351</v>
      </c>
      <c r="F123" s="620">
        <v>0</v>
      </c>
      <c r="G123" s="621">
        <v>0</v>
      </c>
      <c r="H123" s="623">
        <v>0</v>
      </c>
      <c r="I123" s="620">
        <v>0</v>
      </c>
      <c r="J123" s="621">
        <v>0</v>
      </c>
      <c r="K123" s="624" t="s">
        <v>337</v>
      </c>
    </row>
    <row r="124" spans="1:11" ht="14.4" customHeight="1" thickBot="1" x14ac:dyDescent="0.35">
      <c r="A124" s="637" t="s">
        <v>453</v>
      </c>
      <c r="B124" s="615">
        <v>0</v>
      </c>
      <c r="C124" s="615">
        <v>-10.71533</v>
      </c>
      <c r="D124" s="616">
        <v>-10.71533</v>
      </c>
      <c r="E124" s="625" t="s">
        <v>351</v>
      </c>
      <c r="F124" s="615">
        <v>0</v>
      </c>
      <c r="G124" s="616">
        <v>0</v>
      </c>
      <c r="H124" s="618">
        <v>0</v>
      </c>
      <c r="I124" s="615">
        <v>0</v>
      </c>
      <c r="J124" s="616">
        <v>0</v>
      </c>
      <c r="K124" s="626" t="s">
        <v>337</v>
      </c>
    </row>
    <row r="125" spans="1:11" ht="14.4" customHeight="1" thickBot="1" x14ac:dyDescent="0.35">
      <c r="A125" s="639" t="s">
        <v>454</v>
      </c>
      <c r="B125" s="615">
        <v>0</v>
      </c>
      <c r="C125" s="615">
        <v>0.45</v>
      </c>
      <c r="D125" s="616">
        <v>0.45</v>
      </c>
      <c r="E125" s="625" t="s">
        <v>337</v>
      </c>
      <c r="F125" s="615">
        <v>0</v>
      </c>
      <c r="G125" s="616">
        <v>0</v>
      </c>
      <c r="H125" s="618">
        <v>0</v>
      </c>
      <c r="I125" s="615">
        <v>0.75</v>
      </c>
      <c r="J125" s="616">
        <v>0.75</v>
      </c>
      <c r="K125" s="626" t="s">
        <v>337</v>
      </c>
    </row>
    <row r="126" spans="1:11" ht="14.4" customHeight="1" thickBot="1" x14ac:dyDescent="0.35">
      <c r="A126" s="637" t="s">
        <v>455</v>
      </c>
      <c r="B126" s="615">
        <v>0</v>
      </c>
      <c r="C126" s="615">
        <v>0.45</v>
      </c>
      <c r="D126" s="616">
        <v>0.45</v>
      </c>
      <c r="E126" s="625" t="s">
        <v>337</v>
      </c>
      <c r="F126" s="615">
        <v>0</v>
      </c>
      <c r="G126" s="616">
        <v>0</v>
      </c>
      <c r="H126" s="618">
        <v>0</v>
      </c>
      <c r="I126" s="615">
        <v>0.75</v>
      </c>
      <c r="J126" s="616">
        <v>0.75</v>
      </c>
      <c r="K126" s="626" t="s">
        <v>337</v>
      </c>
    </row>
    <row r="127" spans="1:11" ht="14.4" customHeight="1" thickBot="1" x14ac:dyDescent="0.35">
      <c r="A127" s="639" t="s">
        <v>456</v>
      </c>
      <c r="B127" s="615">
        <v>0</v>
      </c>
      <c r="C127" s="615">
        <v>2.25</v>
      </c>
      <c r="D127" s="616">
        <v>2.25</v>
      </c>
      <c r="E127" s="625" t="s">
        <v>337</v>
      </c>
      <c r="F127" s="615">
        <v>0</v>
      </c>
      <c r="G127" s="616">
        <v>0</v>
      </c>
      <c r="H127" s="618">
        <v>0</v>
      </c>
      <c r="I127" s="615">
        <v>1.2</v>
      </c>
      <c r="J127" s="616">
        <v>1.2</v>
      </c>
      <c r="K127" s="626" t="s">
        <v>337</v>
      </c>
    </row>
    <row r="128" spans="1:11" ht="14.4" customHeight="1" thickBot="1" x14ac:dyDescent="0.35">
      <c r="A128" s="637" t="s">
        <v>457</v>
      </c>
      <c r="B128" s="615">
        <v>0</v>
      </c>
      <c r="C128" s="615">
        <v>2.25</v>
      </c>
      <c r="D128" s="616">
        <v>2.25</v>
      </c>
      <c r="E128" s="625" t="s">
        <v>337</v>
      </c>
      <c r="F128" s="615">
        <v>0</v>
      </c>
      <c r="G128" s="616">
        <v>0</v>
      </c>
      <c r="H128" s="618">
        <v>0</v>
      </c>
      <c r="I128" s="615">
        <v>1.2</v>
      </c>
      <c r="J128" s="616">
        <v>1.2</v>
      </c>
      <c r="K128" s="626" t="s">
        <v>337</v>
      </c>
    </row>
    <row r="129" spans="1:11" ht="14.4" customHeight="1" thickBot="1" x14ac:dyDescent="0.35">
      <c r="A129" s="639" t="s">
        <v>458</v>
      </c>
      <c r="B129" s="615">
        <v>0</v>
      </c>
      <c r="C129" s="615">
        <v>0</v>
      </c>
      <c r="D129" s="616">
        <v>0</v>
      </c>
      <c r="E129" s="617">
        <v>1</v>
      </c>
      <c r="F129" s="615">
        <v>0</v>
      </c>
      <c r="G129" s="616">
        <v>0</v>
      </c>
      <c r="H129" s="618">
        <v>26.245999999999999</v>
      </c>
      <c r="I129" s="615">
        <v>26.245999999999999</v>
      </c>
      <c r="J129" s="616">
        <v>26.245999999999999</v>
      </c>
      <c r="K129" s="626" t="s">
        <v>351</v>
      </c>
    </row>
    <row r="130" spans="1:11" ht="14.4" customHeight="1" thickBot="1" x14ac:dyDescent="0.35">
      <c r="A130" s="637" t="s">
        <v>459</v>
      </c>
      <c r="B130" s="615">
        <v>0</v>
      </c>
      <c r="C130" s="615">
        <v>0</v>
      </c>
      <c r="D130" s="616">
        <v>0</v>
      </c>
      <c r="E130" s="617">
        <v>1</v>
      </c>
      <c r="F130" s="615">
        <v>0</v>
      </c>
      <c r="G130" s="616">
        <v>0</v>
      </c>
      <c r="H130" s="618">
        <v>26.245999999999999</v>
      </c>
      <c r="I130" s="615">
        <v>26.245999999999999</v>
      </c>
      <c r="J130" s="616">
        <v>26.245999999999999</v>
      </c>
      <c r="K130" s="626" t="s">
        <v>351</v>
      </c>
    </row>
    <row r="131" spans="1:11" ht="14.4" customHeight="1" thickBot="1" x14ac:dyDescent="0.35">
      <c r="A131" s="634" t="s">
        <v>460</v>
      </c>
      <c r="B131" s="615">
        <v>6923.9824672376399</v>
      </c>
      <c r="C131" s="615">
        <v>5846.5541999999996</v>
      </c>
      <c r="D131" s="616">
        <v>-1077.4282672376401</v>
      </c>
      <c r="E131" s="617">
        <v>0.84439182618700004</v>
      </c>
      <c r="F131" s="615">
        <v>5514.9921276662899</v>
      </c>
      <c r="G131" s="616">
        <v>2757.4960638331399</v>
      </c>
      <c r="H131" s="618">
        <v>459.47899999999998</v>
      </c>
      <c r="I131" s="615">
        <v>2769.0758000000001</v>
      </c>
      <c r="J131" s="616">
        <v>11.579736166856</v>
      </c>
      <c r="K131" s="619">
        <v>0.50209968317200004</v>
      </c>
    </row>
    <row r="132" spans="1:11" ht="14.4" customHeight="1" thickBot="1" x14ac:dyDescent="0.35">
      <c r="A132" s="635" t="s">
        <v>461</v>
      </c>
      <c r="B132" s="615">
        <v>6923.9824672376399</v>
      </c>
      <c r="C132" s="615">
        <v>5760.8670000000002</v>
      </c>
      <c r="D132" s="616">
        <v>-1163.1154672376399</v>
      </c>
      <c r="E132" s="617">
        <v>0.83201640490200002</v>
      </c>
      <c r="F132" s="615">
        <v>5513.9921276662899</v>
      </c>
      <c r="G132" s="616">
        <v>2756.9960638331399</v>
      </c>
      <c r="H132" s="618">
        <v>459.47899999999998</v>
      </c>
      <c r="I132" s="615">
        <v>2756.8789999999999</v>
      </c>
      <c r="J132" s="616">
        <v>-0.117063833144</v>
      </c>
      <c r="K132" s="619">
        <v>0.499978769677</v>
      </c>
    </row>
    <row r="133" spans="1:11" ht="14.4" customHeight="1" thickBot="1" x14ac:dyDescent="0.35">
      <c r="A133" s="636" t="s">
        <v>462</v>
      </c>
      <c r="B133" s="620">
        <v>6923.9824672376399</v>
      </c>
      <c r="C133" s="620">
        <v>5609.3029999999999</v>
      </c>
      <c r="D133" s="621">
        <v>-1314.67946723764</v>
      </c>
      <c r="E133" s="627">
        <v>0.81012669031700002</v>
      </c>
      <c r="F133" s="620">
        <v>5513.9921276662899</v>
      </c>
      <c r="G133" s="621">
        <v>2756.9960638331399</v>
      </c>
      <c r="H133" s="623">
        <v>459.47899999999998</v>
      </c>
      <c r="I133" s="620">
        <v>2756.8789999999999</v>
      </c>
      <c r="J133" s="621">
        <v>-0.117063833144</v>
      </c>
      <c r="K133" s="628">
        <v>0.499978769677</v>
      </c>
    </row>
    <row r="134" spans="1:11" ht="14.4" customHeight="1" thickBot="1" x14ac:dyDescent="0.35">
      <c r="A134" s="637" t="s">
        <v>463</v>
      </c>
      <c r="B134" s="615">
        <v>252.989948366058</v>
      </c>
      <c r="C134" s="615">
        <v>252.6</v>
      </c>
      <c r="D134" s="616">
        <v>-0.38994836605700001</v>
      </c>
      <c r="E134" s="617">
        <v>0.99845864087199998</v>
      </c>
      <c r="F134" s="615">
        <v>252.99999203110801</v>
      </c>
      <c r="G134" s="616">
        <v>126.499996015554</v>
      </c>
      <c r="H134" s="618">
        <v>21.05</v>
      </c>
      <c r="I134" s="615">
        <v>126.3</v>
      </c>
      <c r="J134" s="616">
        <v>-0.19999601555400001</v>
      </c>
      <c r="K134" s="619">
        <v>0.49920950188899998</v>
      </c>
    </row>
    <row r="135" spans="1:11" ht="14.4" customHeight="1" thickBot="1" x14ac:dyDescent="0.35">
      <c r="A135" s="637" t="s">
        <v>464</v>
      </c>
      <c r="B135" s="615">
        <v>4220.99999999992</v>
      </c>
      <c r="C135" s="615">
        <v>4025.0140000000001</v>
      </c>
      <c r="D135" s="616">
        <v>-195.98599999992001</v>
      </c>
      <c r="E135" s="617">
        <v>0.95356882255300002</v>
      </c>
      <c r="F135" s="615">
        <v>2208.9999304218099</v>
      </c>
      <c r="G135" s="616">
        <v>1104.4999652109</v>
      </c>
      <c r="H135" s="618">
        <v>184.084</v>
      </c>
      <c r="I135" s="615">
        <v>1104.509</v>
      </c>
      <c r="J135" s="616">
        <v>9.0347890959999993E-3</v>
      </c>
      <c r="K135" s="619">
        <v>0.50000408999000001</v>
      </c>
    </row>
    <row r="136" spans="1:11" ht="14.4" customHeight="1" thickBot="1" x14ac:dyDescent="0.35">
      <c r="A136" s="637" t="s">
        <v>465</v>
      </c>
      <c r="B136" s="615">
        <v>26.000217527895</v>
      </c>
      <c r="C136" s="615">
        <v>25.986000000000001</v>
      </c>
      <c r="D136" s="616">
        <v>-1.4217527895E-2</v>
      </c>
      <c r="E136" s="617">
        <v>0.99945317657900001</v>
      </c>
      <c r="F136" s="615">
        <v>22.999999275554998</v>
      </c>
      <c r="G136" s="616">
        <v>11.499999637777</v>
      </c>
      <c r="H136" s="618">
        <v>1.923</v>
      </c>
      <c r="I136" s="615">
        <v>11.538</v>
      </c>
      <c r="J136" s="616">
        <v>3.8000362221999998E-2</v>
      </c>
      <c r="K136" s="619">
        <v>0.50165218971299996</v>
      </c>
    </row>
    <row r="137" spans="1:11" ht="14.4" customHeight="1" thickBot="1" x14ac:dyDescent="0.35">
      <c r="A137" s="637" t="s">
        <v>466</v>
      </c>
      <c r="B137" s="615">
        <v>624.99230134380002</v>
      </c>
      <c r="C137" s="615">
        <v>624.78499999999997</v>
      </c>
      <c r="D137" s="616">
        <v>-0.207301343799</v>
      </c>
      <c r="E137" s="617">
        <v>0.999668313764</v>
      </c>
      <c r="F137" s="615">
        <v>624.99228165804504</v>
      </c>
      <c r="G137" s="616">
        <v>312.49614082902298</v>
      </c>
      <c r="H137" s="618">
        <v>52.064999999999998</v>
      </c>
      <c r="I137" s="615">
        <v>312.39</v>
      </c>
      <c r="J137" s="616">
        <v>-0.10614082902200001</v>
      </c>
      <c r="K137" s="619">
        <v>0.49983017257599999</v>
      </c>
    </row>
    <row r="138" spans="1:11" ht="14.4" customHeight="1" thickBot="1" x14ac:dyDescent="0.35">
      <c r="A138" s="637" t="s">
        <v>467</v>
      </c>
      <c r="B138" s="615">
        <v>1798.99999999997</v>
      </c>
      <c r="C138" s="615">
        <v>680.91800000000001</v>
      </c>
      <c r="D138" s="616">
        <v>-1118.0819999999701</v>
      </c>
      <c r="E138" s="617">
        <v>0.37849805447399998</v>
      </c>
      <c r="F138" s="615">
        <v>2403.9999242797699</v>
      </c>
      <c r="G138" s="616">
        <v>1201.9999621398899</v>
      </c>
      <c r="H138" s="618">
        <v>200.357</v>
      </c>
      <c r="I138" s="615">
        <v>1202.1420000000001</v>
      </c>
      <c r="J138" s="616">
        <v>0.14203786011299999</v>
      </c>
      <c r="K138" s="619">
        <v>0.50005908396999998</v>
      </c>
    </row>
    <row r="139" spans="1:11" ht="14.4" customHeight="1" thickBot="1" x14ac:dyDescent="0.35">
      <c r="A139" s="636" t="s">
        <v>468</v>
      </c>
      <c r="B139" s="620">
        <v>0</v>
      </c>
      <c r="C139" s="620">
        <v>151.56399999999999</v>
      </c>
      <c r="D139" s="621">
        <v>151.56399999999999</v>
      </c>
      <c r="E139" s="622" t="s">
        <v>351</v>
      </c>
      <c r="F139" s="620">
        <v>0</v>
      </c>
      <c r="G139" s="621">
        <v>0</v>
      </c>
      <c r="H139" s="623">
        <v>0</v>
      </c>
      <c r="I139" s="620">
        <v>0</v>
      </c>
      <c r="J139" s="621">
        <v>0</v>
      </c>
      <c r="K139" s="624" t="s">
        <v>337</v>
      </c>
    </row>
    <row r="140" spans="1:11" ht="14.4" customHeight="1" thickBot="1" x14ac:dyDescent="0.35">
      <c r="A140" s="637" t="s">
        <v>469</v>
      </c>
      <c r="B140" s="615">
        <v>0</v>
      </c>
      <c r="C140" s="615">
        <v>151.56399999999999</v>
      </c>
      <c r="D140" s="616">
        <v>151.56399999999999</v>
      </c>
      <c r="E140" s="625" t="s">
        <v>351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26" t="s">
        <v>337</v>
      </c>
    </row>
    <row r="141" spans="1:11" ht="14.4" customHeight="1" thickBot="1" x14ac:dyDescent="0.35">
      <c r="A141" s="635" t="s">
        <v>470</v>
      </c>
      <c r="B141" s="615">
        <v>0</v>
      </c>
      <c r="C141" s="615">
        <v>85.687200000000004</v>
      </c>
      <c r="D141" s="616">
        <v>85.687200000000004</v>
      </c>
      <c r="E141" s="625" t="s">
        <v>337</v>
      </c>
      <c r="F141" s="615">
        <v>1</v>
      </c>
      <c r="G141" s="616">
        <v>0.5</v>
      </c>
      <c r="H141" s="618">
        <v>0</v>
      </c>
      <c r="I141" s="615">
        <v>12.1968</v>
      </c>
      <c r="J141" s="616">
        <v>11.6968</v>
      </c>
      <c r="K141" s="619">
        <v>12.1968</v>
      </c>
    </row>
    <row r="142" spans="1:11" ht="14.4" customHeight="1" thickBot="1" x14ac:dyDescent="0.35">
      <c r="A142" s="636" t="s">
        <v>471</v>
      </c>
      <c r="B142" s="620">
        <v>0</v>
      </c>
      <c r="C142" s="620">
        <v>19.539200000000001</v>
      </c>
      <c r="D142" s="621">
        <v>19.539200000000001</v>
      </c>
      <c r="E142" s="622" t="s">
        <v>351</v>
      </c>
      <c r="F142" s="620">
        <v>1</v>
      </c>
      <c r="G142" s="621">
        <v>0.5</v>
      </c>
      <c r="H142" s="623">
        <v>0</v>
      </c>
      <c r="I142" s="620">
        <v>0</v>
      </c>
      <c r="J142" s="621">
        <v>-0.5</v>
      </c>
      <c r="K142" s="628">
        <v>0</v>
      </c>
    </row>
    <row r="143" spans="1:11" ht="14.4" customHeight="1" thickBot="1" x14ac:dyDescent="0.35">
      <c r="A143" s="637" t="s">
        <v>472</v>
      </c>
      <c r="B143" s="615">
        <v>0</v>
      </c>
      <c r="C143" s="615">
        <v>19.539200000000001</v>
      </c>
      <c r="D143" s="616">
        <v>19.539200000000001</v>
      </c>
      <c r="E143" s="625" t="s">
        <v>351</v>
      </c>
      <c r="F143" s="615">
        <v>1</v>
      </c>
      <c r="G143" s="616">
        <v>0.5</v>
      </c>
      <c r="H143" s="618">
        <v>0</v>
      </c>
      <c r="I143" s="615">
        <v>0</v>
      </c>
      <c r="J143" s="616">
        <v>-0.5</v>
      </c>
      <c r="K143" s="619">
        <v>0</v>
      </c>
    </row>
    <row r="144" spans="1:11" ht="14.4" customHeight="1" thickBot="1" x14ac:dyDescent="0.35">
      <c r="A144" s="636" t="s">
        <v>473</v>
      </c>
      <c r="B144" s="620">
        <v>0</v>
      </c>
      <c r="C144" s="620">
        <v>34.847999999999999</v>
      </c>
      <c r="D144" s="621">
        <v>34.847999999999999</v>
      </c>
      <c r="E144" s="622" t="s">
        <v>337</v>
      </c>
      <c r="F144" s="620">
        <v>0</v>
      </c>
      <c r="G144" s="621">
        <v>0</v>
      </c>
      <c r="H144" s="623">
        <v>0</v>
      </c>
      <c r="I144" s="620">
        <v>12.1968</v>
      </c>
      <c r="J144" s="621">
        <v>12.1968</v>
      </c>
      <c r="K144" s="624" t="s">
        <v>337</v>
      </c>
    </row>
    <row r="145" spans="1:11" ht="14.4" customHeight="1" thickBot="1" x14ac:dyDescent="0.35">
      <c r="A145" s="637" t="s">
        <v>474</v>
      </c>
      <c r="B145" s="615">
        <v>0</v>
      </c>
      <c r="C145" s="615">
        <v>34.847999999999999</v>
      </c>
      <c r="D145" s="616">
        <v>34.847999999999999</v>
      </c>
      <c r="E145" s="625" t="s">
        <v>337</v>
      </c>
      <c r="F145" s="615">
        <v>0</v>
      </c>
      <c r="G145" s="616">
        <v>0</v>
      </c>
      <c r="H145" s="618">
        <v>0</v>
      </c>
      <c r="I145" s="615">
        <v>12.1968</v>
      </c>
      <c r="J145" s="616">
        <v>12.1968</v>
      </c>
      <c r="K145" s="626" t="s">
        <v>337</v>
      </c>
    </row>
    <row r="146" spans="1:11" ht="14.4" customHeight="1" thickBot="1" x14ac:dyDescent="0.35">
      <c r="A146" s="636" t="s">
        <v>475</v>
      </c>
      <c r="B146" s="620">
        <v>0</v>
      </c>
      <c r="C146" s="620">
        <v>31.3</v>
      </c>
      <c r="D146" s="621">
        <v>31.3</v>
      </c>
      <c r="E146" s="622" t="s">
        <v>337</v>
      </c>
      <c r="F146" s="620">
        <v>0</v>
      </c>
      <c r="G146" s="621">
        <v>0</v>
      </c>
      <c r="H146" s="623">
        <v>0</v>
      </c>
      <c r="I146" s="620">
        <v>0</v>
      </c>
      <c r="J146" s="621">
        <v>0</v>
      </c>
      <c r="K146" s="624" t="s">
        <v>337</v>
      </c>
    </row>
    <row r="147" spans="1:11" ht="14.4" customHeight="1" thickBot="1" x14ac:dyDescent="0.35">
      <c r="A147" s="637" t="s">
        <v>476</v>
      </c>
      <c r="B147" s="615">
        <v>0</v>
      </c>
      <c r="C147" s="615">
        <v>31.3</v>
      </c>
      <c r="D147" s="616">
        <v>31.3</v>
      </c>
      <c r="E147" s="625" t="s">
        <v>337</v>
      </c>
      <c r="F147" s="615">
        <v>0</v>
      </c>
      <c r="G147" s="616">
        <v>0</v>
      </c>
      <c r="H147" s="618">
        <v>0</v>
      </c>
      <c r="I147" s="615">
        <v>0</v>
      </c>
      <c r="J147" s="616">
        <v>0</v>
      </c>
      <c r="K147" s="626" t="s">
        <v>337</v>
      </c>
    </row>
    <row r="148" spans="1:11" ht="14.4" customHeight="1" thickBot="1" x14ac:dyDescent="0.35">
      <c r="A148" s="634" t="s">
        <v>477</v>
      </c>
      <c r="B148" s="615">
        <v>0</v>
      </c>
      <c r="C148" s="615">
        <v>0</v>
      </c>
      <c r="D148" s="616">
        <v>0</v>
      </c>
      <c r="E148" s="617">
        <v>1</v>
      </c>
      <c r="F148" s="615">
        <v>0</v>
      </c>
      <c r="G148" s="616">
        <v>0</v>
      </c>
      <c r="H148" s="618">
        <v>0.56499999999999995</v>
      </c>
      <c r="I148" s="615">
        <v>0.56499999999999995</v>
      </c>
      <c r="J148" s="616">
        <v>0.56499999999999995</v>
      </c>
      <c r="K148" s="626" t="s">
        <v>351</v>
      </c>
    </row>
    <row r="149" spans="1:11" ht="14.4" customHeight="1" thickBot="1" x14ac:dyDescent="0.35">
      <c r="A149" s="635" t="s">
        <v>478</v>
      </c>
      <c r="B149" s="615">
        <v>0</v>
      </c>
      <c r="C149" s="615">
        <v>0</v>
      </c>
      <c r="D149" s="616">
        <v>0</v>
      </c>
      <c r="E149" s="617">
        <v>1</v>
      </c>
      <c r="F149" s="615">
        <v>0</v>
      </c>
      <c r="G149" s="616">
        <v>0</v>
      </c>
      <c r="H149" s="618">
        <v>0.56499999999999995</v>
      </c>
      <c r="I149" s="615">
        <v>0.56499999999999995</v>
      </c>
      <c r="J149" s="616">
        <v>0.56499999999999995</v>
      </c>
      <c r="K149" s="626" t="s">
        <v>351</v>
      </c>
    </row>
    <row r="150" spans="1:11" ht="14.4" customHeight="1" thickBot="1" x14ac:dyDescent="0.35">
      <c r="A150" s="636" t="s">
        <v>479</v>
      </c>
      <c r="B150" s="620">
        <v>0</v>
      </c>
      <c r="C150" s="620">
        <v>0</v>
      </c>
      <c r="D150" s="621">
        <v>0</v>
      </c>
      <c r="E150" s="627">
        <v>1</v>
      </c>
      <c r="F150" s="620">
        <v>0</v>
      </c>
      <c r="G150" s="621">
        <v>0</v>
      </c>
      <c r="H150" s="623">
        <v>0.56499999999999995</v>
      </c>
      <c r="I150" s="620">
        <v>0.56499999999999995</v>
      </c>
      <c r="J150" s="621">
        <v>0.56499999999999995</v>
      </c>
      <c r="K150" s="624" t="s">
        <v>351</v>
      </c>
    </row>
    <row r="151" spans="1:11" ht="14.4" customHeight="1" thickBot="1" x14ac:dyDescent="0.35">
      <c r="A151" s="637" t="s">
        <v>480</v>
      </c>
      <c r="B151" s="615">
        <v>0</v>
      </c>
      <c r="C151" s="615">
        <v>0</v>
      </c>
      <c r="D151" s="616">
        <v>0</v>
      </c>
      <c r="E151" s="617">
        <v>1</v>
      </c>
      <c r="F151" s="615">
        <v>0</v>
      </c>
      <c r="G151" s="616">
        <v>0</v>
      </c>
      <c r="H151" s="618">
        <v>0.56499999999999995</v>
      </c>
      <c r="I151" s="615">
        <v>0.56499999999999995</v>
      </c>
      <c r="J151" s="616">
        <v>0.56499999999999995</v>
      </c>
      <c r="K151" s="626" t="s">
        <v>351</v>
      </c>
    </row>
    <row r="152" spans="1:11" ht="14.4" customHeight="1" thickBot="1" x14ac:dyDescent="0.35">
      <c r="A152" s="633" t="s">
        <v>481</v>
      </c>
      <c r="B152" s="615">
        <v>148966.170693024</v>
      </c>
      <c r="C152" s="615">
        <v>149572.91889999999</v>
      </c>
      <c r="D152" s="616">
        <v>606.748206976132</v>
      </c>
      <c r="E152" s="617">
        <v>1.004073060374</v>
      </c>
      <c r="F152" s="615">
        <v>150790.60089165601</v>
      </c>
      <c r="G152" s="616">
        <v>75395.300445828194</v>
      </c>
      <c r="H152" s="618">
        <v>16202.885780000001</v>
      </c>
      <c r="I152" s="615">
        <v>83326.279859999995</v>
      </c>
      <c r="J152" s="616">
        <v>7930.9794141717703</v>
      </c>
      <c r="K152" s="619">
        <v>0.55259597990300002</v>
      </c>
    </row>
    <row r="153" spans="1:11" ht="14.4" customHeight="1" thickBot="1" x14ac:dyDescent="0.35">
      <c r="A153" s="634" t="s">
        <v>482</v>
      </c>
      <c r="B153" s="615">
        <v>148841.279323428</v>
      </c>
      <c r="C153" s="615">
        <v>149517.92257</v>
      </c>
      <c r="D153" s="616">
        <v>676.64324657179498</v>
      </c>
      <c r="E153" s="617">
        <v>1.004546072498</v>
      </c>
      <c r="F153" s="615">
        <v>150769.60089165601</v>
      </c>
      <c r="G153" s="616">
        <v>75384.800445828194</v>
      </c>
      <c r="H153" s="618">
        <v>16198.753549999999</v>
      </c>
      <c r="I153" s="615">
        <v>83253.816990000007</v>
      </c>
      <c r="J153" s="616">
        <v>7869.01654417178</v>
      </c>
      <c r="K153" s="619">
        <v>0.55219232854300004</v>
      </c>
    </row>
    <row r="154" spans="1:11" ht="14.4" customHeight="1" thickBot="1" x14ac:dyDescent="0.35">
      <c r="A154" s="635" t="s">
        <v>483</v>
      </c>
      <c r="B154" s="615">
        <v>148841.279323428</v>
      </c>
      <c r="C154" s="615">
        <v>149517.92257</v>
      </c>
      <c r="D154" s="616">
        <v>676.64324657179498</v>
      </c>
      <c r="E154" s="617">
        <v>1.004546072498</v>
      </c>
      <c r="F154" s="615">
        <v>150769.60089165601</v>
      </c>
      <c r="G154" s="616">
        <v>75384.800445828194</v>
      </c>
      <c r="H154" s="618">
        <v>16198.753549999999</v>
      </c>
      <c r="I154" s="615">
        <v>83253.816990000007</v>
      </c>
      <c r="J154" s="616">
        <v>7869.01654417178</v>
      </c>
      <c r="K154" s="619">
        <v>0.55219232854300004</v>
      </c>
    </row>
    <row r="155" spans="1:11" ht="14.4" customHeight="1" thickBot="1" x14ac:dyDescent="0.35">
      <c r="A155" s="636" t="s">
        <v>484</v>
      </c>
      <c r="B155" s="620">
        <v>38.301482461538001</v>
      </c>
      <c r="C155" s="620">
        <v>58.316740000000003</v>
      </c>
      <c r="D155" s="621">
        <v>20.015257538461</v>
      </c>
      <c r="E155" s="627">
        <v>1.5225713536950001</v>
      </c>
      <c r="F155" s="620">
        <v>46.230230517834002</v>
      </c>
      <c r="G155" s="621">
        <v>23.115115258917001</v>
      </c>
      <c r="H155" s="623">
        <v>0</v>
      </c>
      <c r="I155" s="620">
        <v>43.528770000000002</v>
      </c>
      <c r="J155" s="621">
        <v>20.413654741083</v>
      </c>
      <c r="K155" s="628">
        <v>0.94156506494600001</v>
      </c>
    </row>
    <row r="156" spans="1:11" ht="14.4" customHeight="1" thickBot="1" x14ac:dyDescent="0.35">
      <c r="A156" s="637" t="s">
        <v>485</v>
      </c>
      <c r="B156" s="615">
        <v>0</v>
      </c>
      <c r="C156" s="615">
        <v>5.3719999999999997E-2</v>
      </c>
      <c r="D156" s="616">
        <v>5.3719999999999997E-2</v>
      </c>
      <c r="E156" s="625" t="s">
        <v>351</v>
      </c>
      <c r="F156" s="615">
        <v>5.2889385423999999E-2</v>
      </c>
      <c r="G156" s="616">
        <v>2.6444692711999999E-2</v>
      </c>
      <c r="H156" s="618">
        <v>0</v>
      </c>
      <c r="I156" s="615">
        <v>0</v>
      </c>
      <c r="J156" s="616">
        <v>-2.6444692711999999E-2</v>
      </c>
      <c r="K156" s="619">
        <v>0</v>
      </c>
    </row>
    <row r="157" spans="1:11" ht="14.4" customHeight="1" thickBot="1" x14ac:dyDescent="0.35">
      <c r="A157" s="637" t="s">
        <v>486</v>
      </c>
      <c r="B157" s="615">
        <v>38.036111830476003</v>
      </c>
      <c r="C157" s="615">
        <v>56.064019999999999</v>
      </c>
      <c r="D157" s="616">
        <v>18.027908169522998</v>
      </c>
      <c r="E157" s="617">
        <v>1.473968218672</v>
      </c>
      <c r="F157" s="615">
        <v>44.099502044059001</v>
      </c>
      <c r="G157" s="616">
        <v>22.049751022030001</v>
      </c>
      <c r="H157" s="618">
        <v>0</v>
      </c>
      <c r="I157" s="615">
        <v>7.82</v>
      </c>
      <c r="J157" s="616">
        <v>-14.229751022029999</v>
      </c>
      <c r="K157" s="619">
        <v>0.17732626532099999</v>
      </c>
    </row>
    <row r="158" spans="1:11" ht="14.4" customHeight="1" thickBot="1" x14ac:dyDescent="0.35">
      <c r="A158" s="637" t="s">
        <v>487</v>
      </c>
      <c r="B158" s="615">
        <v>0.26537063106199998</v>
      </c>
      <c r="C158" s="615">
        <v>2.1989999999999998</v>
      </c>
      <c r="D158" s="616">
        <v>1.9336293689370001</v>
      </c>
      <c r="E158" s="617">
        <v>8.286523611122</v>
      </c>
      <c r="F158" s="615">
        <v>2.0778390883490001</v>
      </c>
      <c r="G158" s="616">
        <v>1.038919544174</v>
      </c>
      <c r="H158" s="618">
        <v>0</v>
      </c>
      <c r="I158" s="615">
        <v>35.708770000000001</v>
      </c>
      <c r="J158" s="616">
        <v>34.669850455824999</v>
      </c>
      <c r="K158" s="619">
        <v>17.185531930846999</v>
      </c>
    </row>
    <row r="159" spans="1:11" ht="14.4" customHeight="1" thickBot="1" x14ac:dyDescent="0.35">
      <c r="A159" s="636" t="s">
        <v>488</v>
      </c>
      <c r="B159" s="620">
        <v>0</v>
      </c>
      <c r="C159" s="620">
        <v>106.37783</v>
      </c>
      <c r="D159" s="621">
        <v>106.37783</v>
      </c>
      <c r="E159" s="622" t="s">
        <v>337</v>
      </c>
      <c r="F159" s="620">
        <v>85.000000000021998</v>
      </c>
      <c r="G159" s="621">
        <v>42.500000000010999</v>
      </c>
      <c r="H159" s="623">
        <v>10.37302</v>
      </c>
      <c r="I159" s="620">
        <v>46.694029999999998</v>
      </c>
      <c r="J159" s="621">
        <v>4.1940299999880004</v>
      </c>
      <c r="K159" s="628">
        <v>0.54934152941100001</v>
      </c>
    </row>
    <row r="160" spans="1:11" ht="14.4" customHeight="1" thickBot="1" x14ac:dyDescent="0.35">
      <c r="A160" s="637" t="s">
        <v>489</v>
      </c>
      <c r="B160" s="615">
        <v>0</v>
      </c>
      <c r="C160" s="615">
        <v>106.37783</v>
      </c>
      <c r="D160" s="616">
        <v>106.37783</v>
      </c>
      <c r="E160" s="625" t="s">
        <v>337</v>
      </c>
      <c r="F160" s="615">
        <v>85.000000000021998</v>
      </c>
      <c r="G160" s="616">
        <v>42.500000000010999</v>
      </c>
      <c r="H160" s="618">
        <v>10.37302</v>
      </c>
      <c r="I160" s="615">
        <v>46.694029999999998</v>
      </c>
      <c r="J160" s="616">
        <v>4.1940299999880004</v>
      </c>
      <c r="K160" s="619">
        <v>0.54934152941100001</v>
      </c>
    </row>
    <row r="161" spans="1:11" ht="14.4" customHeight="1" thickBot="1" x14ac:dyDescent="0.35">
      <c r="A161" s="636" t="s">
        <v>490</v>
      </c>
      <c r="B161" s="620">
        <v>3317.9778409666001</v>
      </c>
      <c r="C161" s="620">
        <v>3553.2777999999998</v>
      </c>
      <c r="D161" s="621">
        <v>235.29995903339801</v>
      </c>
      <c r="E161" s="627">
        <v>1.0709166758519999</v>
      </c>
      <c r="F161" s="620">
        <v>3961.3706611002399</v>
      </c>
      <c r="G161" s="621">
        <v>1980.6853305501199</v>
      </c>
      <c r="H161" s="623">
        <v>430.67914999999999</v>
      </c>
      <c r="I161" s="620">
        <v>2604.7214399999998</v>
      </c>
      <c r="J161" s="621">
        <v>624.036109449881</v>
      </c>
      <c r="K161" s="628">
        <v>0.65753035068800003</v>
      </c>
    </row>
    <row r="162" spans="1:11" ht="14.4" customHeight="1" thickBot="1" x14ac:dyDescent="0.35">
      <c r="A162" s="637" t="s">
        <v>491</v>
      </c>
      <c r="B162" s="615">
        <v>13.999906501968001</v>
      </c>
      <c r="C162" s="615">
        <v>0.37128</v>
      </c>
      <c r="D162" s="616">
        <v>-13.628626501968</v>
      </c>
      <c r="E162" s="617">
        <v>2.6520177113000001E-2</v>
      </c>
      <c r="F162" s="615">
        <v>28.37066109921</v>
      </c>
      <c r="G162" s="616">
        <v>14.185330549605</v>
      </c>
      <c r="H162" s="618">
        <v>0</v>
      </c>
      <c r="I162" s="615">
        <v>0.23702999999999999</v>
      </c>
      <c r="J162" s="616">
        <v>-13.948300549604999</v>
      </c>
      <c r="K162" s="619">
        <v>8.3547577250000001E-3</v>
      </c>
    </row>
    <row r="163" spans="1:11" ht="14.4" customHeight="1" thickBot="1" x14ac:dyDescent="0.35">
      <c r="A163" s="637" t="s">
        <v>492</v>
      </c>
      <c r="B163" s="615">
        <v>3303.9779344646299</v>
      </c>
      <c r="C163" s="615">
        <v>3443.2111599999998</v>
      </c>
      <c r="D163" s="616">
        <v>139.23322553536599</v>
      </c>
      <c r="E163" s="617">
        <v>1.042141088196</v>
      </c>
      <c r="F163" s="615">
        <v>3762.00000000098</v>
      </c>
      <c r="G163" s="616">
        <v>1881.00000000049</v>
      </c>
      <c r="H163" s="618">
        <v>400.02629000000002</v>
      </c>
      <c r="I163" s="615">
        <v>2573.7579599999999</v>
      </c>
      <c r="J163" s="616">
        <v>692.75795999950799</v>
      </c>
      <c r="K163" s="619">
        <v>0.68414618819700002</v>
      </c>
    </row>
    <row r="164" spans="1:11" ht="14.4" customHeight="1" thickBot="1" x14ac:dyDescent="0.35">
      <c r="A164" s="637" t="s">
        <v>493</v>
      </c>
      <c r="B164" s="615">
        <v>0</v>
      </c>
      <c r="C164" s="615">
        <v>109.69535999999999</v>
      </c>
      <c r="D164" s="616">
        <v>109.69535999999999</v>
      </c>
      <c r="E164" s="625" t="s">
        <v>337</v>
      </c>
      <c r="F164" s="615">
        <v>171.00000000004499</v>
      </c>
      <c r="G164" s="616">
        <v>85.500000000021998</v>
      </c>
      <c r="H164" s="618">
        <v>30.65286</v>
      </c>
      <c r="I164" s="615">
        <v>30.72645</v>
      </c>
      <c r="J164" s="616">
        <v>-54.773550000021999</v>
      </c>
      <c r="K164" s="619">
        <v>0.17968684210499999</v>
      </c>
    </row>
    <row r="165" spans="1:11" ht="14.4" customHeight="1" thickBot="1" x14ac:dyDescent="0.35">
      <c r="A165" s="636" t="s">
        <v>494</v>
      </c>
      <c r="B165" s="620">
        <v>145485</v>
      </c>
      <c r="C165" s="620">
        <v>142051.13073999999</v>
      </c>
      <c r="D165" s="621">
        <v>-3433.86926000007</v>
      </c>
      <c r="E165" s="627">
        <v>0.976397090696</v>
      </c>
      <c r="F165" s="620">
        <v>146677.00000003801</v>
      </c>
      <c r="G165" s="621">
        <v>73338.500000019194</v>
      </c>
      <c r="H165" s="623">
        <v>13535.50728</v>
      </c>
      <c r="I165" s="620">
        <v>78015.378400000001</v>
      </c>
      <c r="J165" s="621">
        <v>4676.8783999808202</v>
      </c>
      <c r="K165" s="628">
        <v>0.53188556078899996</v>
      </c>
    </row>
    <row r="166" spans="1:11" ht="14.4" customHeight="1" thickBot="1" x14ac:dyDescent="0.35">
      <c r="A166" s="637" t="s">
        <v>495</v>
      </c>
      <c r="B166" s="615">
        <v>70566</v>
      </c>
      <c r="C166" s="615">
        <v>70736.294150000002</v>
      </c>
      <c r="D166" s="616">
        <v>170.29414999995799</v>
      </c>
      <c r="E166" s="617">
        <v>1.002413260635</v>
      </c>
      <c r="F166" s="615">
        <v>74823.0000000195</v>
      </c>
      <c r="G166" s="616">
        <v>37411.500000009801</v>
      </c>
      <c r="H166" s="618">
        <v>6694.5482400000001</v>
      </c>
      <c r="I166" s="615">
        <v>36819.381699999998</v>
      </c>
      <c r="J166" s="616">
        <v>-592.11830000977398</v>
      </c>
      <c r="K166" s="619">
        <v>0.49208641326800001</v>
      </c>
    </row>
    <row r="167" spans="1:11" ht="14.4" customHeight="1" thickBot="1" x14ac:dyDescent="0.35">
      <c r="A167" s="637" t="s">
        <v>496</v>
      </c>
      <c r="B167" s="615">
        <v>73919</v>
      </c>
      <c r="C167" s="615">
        <v>70611.037500000006</v>
      </c>
      <c r="D167" s="616">
        <v>-3307.9625000000101</v>
      </c>
      <c r="E167" s="617">
        <v>0.95524881965300001</v>
      </c>
      <c r="F167" s="615">
        <v>71067.000000018597</v>
      </c>
      <c r="G167" s="616">
        <v>35533.500000009299</v>
      </c>
      <c r="H167" s="618">
        <v>6766.0297600000004</v>
      </c>
      <c r="I167" s="615">
        <v>40821.350180000001</v>
      </c>
      <c r="J167" s="616">
        <v>5287.8501799907099</v>
      </c>
      <c r="K167" s="619">
        <v>0.57440654846799999</v>
      </c>
    </row>
    <row r="168" spans="1:11" ht="14.4" customHeight="1" thickBot="1" x14ac:dyDescent="0.35">
      <c r="A168" s="637" t="s">
        <v>497</v>
      </c>
      <c r="B168" s="615">
        <v>545</v>
      </c>
      <c r="C168" s="615">
        <v>137.0866</v>
      </c>
      <c r="D168" s="616">
        <v>-407.91340000000002</v>
      </c>
      <c r="E168" s="617">
        <v>0.25153504587100001</v>
      </c>
      <c r="F168" s="615">
        <v>171.00000000004499</v>
      </c>
      <c r="G168" s="616">
        <v>85.500000000021998</v>
      </c>
      <c r="H168" s="618">
        <v>56.196959999999997</v>
      </c>
      <c r="I168" s="615">
        <v>206.05564000000001</v>
      </c>
      <c r="J168" s="616">
        <v>120.555639999978</v>
      </c>
      <c r="K168" s="619">
        <v>1.2050037426889999</v>
      </c>
    </row>
    <row r="169" spans="1:11" ht="14.4" customHeight="1" thickBot="1" x14ac:dyDescent="0.35">
      <c r="A169" s="637" t="s">
        <v>498</v>
      </c>
      <c r="B169" s="615">
        <v>455</v>
      </c>
      <c r="C169" s="615">
        <v>566.71249</v>
      </c>
      <c r="D169" s="616">
        <v>111.71249</v>
      </c>
      <c r="E169" s="617">
        <v>1.245521956043</v>
      </c>
      <c r="F169" s="615">
        <v>616.00000000016098</v>
      </c>
      <c r="G169" s="616">
        <v>308.00000000007998</v>
      </c>
      <c r="H169" s="618">
        <v>18.732320000000001</v>
      </c>
      <c r="I169" s="615">
        <v>168.59088</v>
      </c>
      <c r="J169" s="616">
        <v>-139.40912000008001</v>
      </c>
      <c r="K169" s="619">
        <v>0.27368649350599999</v>
      </c>
    </row>
    <row r="170" spans="1:11" ht="14.4" customHeight="1" thickBot="1" x14ac:dyDescent="0.35">
      <c r="A170" s="636" t="s">
        <v>499</v>
      </c>
      <c r="B170" s="620">
        <v>0</v>
      </c>
      <c r="C170" s="620">
        <v>3748.8194600000002</v>
      </c>
      <c r="D170" s="621">
        <v>3748.8194600000002</v>
      </c>
      <c r="E170" s="622" t="s">
        <v>337</v>
      </c>
      <c r="F170" s="620">
        <v>0</v>
      </c>
      <c r="G170" s="621">
        <v>0</v>
      </c>
      <c r="H170" s="623">
        <v>2222.1941000000002</v>
      </c>
      <c r="I170" s="620">
        <v>2543.4943499999999</v>
      </c>
      <c r="J170" s="621">
        <v>2543.4943499999999</v>
      </c>
      <c r="K170" s="624" t="s">
        <v>337</v>
      </c>
    </row>
    <row r="171" spans="1:11" ht="14.4" customHeight="1" thickBot="1" x14ac:dyDescent="0.35">
      <c r="A171" s="637" t="s">
        <v>500</v>
      </c>
      <c r="B171" s="615">
        <v>0</v>
      </c>
      <c r="C171" s="615">
        <v>254.29122000000001</v>
      </c>
      <c r="D171" s="616">
        <v>254.29122000000001</v>
      </c>
      <c r="E171" s="625" t="s">
        <v>337</v>
      </c>
      <c r="F171" s="615">
        <v>0</v>
      </c>
      <c r="G171" s="616">
        <v>0</v>
      </c>
      <c r="H171" s="618">
        <v>826.23036999999999</v>
      </c>
      <c r="I171" s="615">
        <v>826.23036999999999</v>
      </c>
      <c r="J171" s="616">
        <v>826.23036999999999</v>
      </c>
      <c r="K171" s="626" t="s">
        <v>337</v>
      </c>
    </row>
    <row r="172" spans="1:11" ht="14.4" customHeight="1" thickBot="1" x14ac:dyDescent="0.35">
      <c r="A172" s="637" t="s">
        <v>501</v>
      </c>
      <c r="B172" s="615">
        <v>0</v>
      </c>
      <c r="C172" s="615">
        <v>3494.5282400000001</v>
      </c>
      <c r="D172" s="616">
        <v>3494.5282400000001</v>
      </c>
      <c r="E172" s="625" t="s">
        <v>337</v>
      </c>
      <c r="F172" s="615">
        <v>0</v>
      </c>
      <c r="G172" s="616">
        <v>0</v>
      </c>
      <c r="H172" s="618">
        <v>1395.9637299999999</v>
      </c>
      <c r="I172" s="615">
        <v>1717.2639799999999</v>
      </c>
      <c r="J172" s="616">
        <v>1717.2639799999999</v>
      </c>
      <c r="K172" s="626" t="s">
        <v>337</v>
      </c>
    </row>
    <row r="173" spans="1:11" ht="14.4" customHeight="1" thickBot="1" x14ac:dyDescent="0.35">
      <c r="A173" s="634" t="s">
        <v>502</v>
      </c>
      <c r="B173" s="615">
        <v>3.891369595684</v>
      </c>
      <c r="C173" s="615">
        <v>24.845330000000001</v>
      </c>
      <c r="D173" s="616">
        <v>20.953960404315001</v>
      </c>
      <c r="E173" s="617">
        <v>6.3847263512449999</v>
      </c>
      <c r="F173" s="615">
        <v>21</v>
      </c>
      <c r="G173" s="616">
        <v>10.5</v>
      </c>
      <c r="H173" s="618">
        <v>4.1322299999999998</v>
      </c>
      <c r="I173" s="615">
        <v>72.462869999999995</v>
      </c>
      <c r="J173" s="616">
        <v>61.962870000000002</v>
      </c>
      <c r="K173" s="619">
        <v>3.4506128571420001</v>
      </c>
    </row>
    <row r="174" spans="1:11" ht="14.4" customHeight="1" thickBot="1" x14ac:dyDescent="0.35">
      <c r="A174" s="640" t="s">
        <v>503</v>
      </c>
      <c r="B174" s="620">
        <v>3.891369595684</v>
      </c>
      <c r="C174" s="620">
        <v>24.845330000000001</v>
      </c>
      <c r="D174" s="621">
        <v>20.953960404315001</v>
      </c>
      <c r="E174" s="627">
        <v>6.3847263512449999</v>
      </c>
      <c r="F174" s="620">
        <v>21</v>
      </c>
      <c r="G174" s="621">
        <v>10.5</v>
      </c>
      <c r="H174" s="623">
        <v>4.1322299999999998</v>
      </c>
      <c r="I174" s="620">
        <v>72.462869999999995</v>
      </c>
      <c r="J174" s="621">
        <v>61.962870000000002</v>
      </c>
      <c r="K174" s="628">
        <v>3.4506128571420001</v>
      </c>
    </row>
    <row r="175" spans="1:11" ht="14.4" customHeight="1" thickBot="1" x14ac:dyDescent="0.35">
      <c r="A175" s="636" t="s">
        <v>504</v>
      </c>
      <c r="B175" s="620">
        <v>0</v>
      </c>
      <c r="C175" s="620">
        <v>-7.6999999999999996E-4</v>
      </c>
      <c r="D175" s="621">
        <v>-7.6999999999999996E-4</v>
      </c>
      <c r="E175" s="622" t="s">
        <v>337</v>
      </c>
      <c r="F175" s="620">
        <v>0</v>
      </c>
      <c r="G175" s="621">
        <v>0</v>
      </c>
      <c r="H175" s="623">
        <v>0</v>
      </c>
      <c r="I175" s="620">
        <v>27.380179999999999</v>
      </c>
      <c r="J175" s="621">
        <v>27.380179999999999</v>
      </c>
      <c r="K175" s="624" t="s">
        <v>337</v>
      </c>
    </row>
    <row r="176" spans="1:11" ht="14.4" customHeight="1" thickBot="1" x14ac:dyDescent="0.35">
      <c r="A176" s="637" t="s">
        <v>505</v>
      </c>
      <c r="B176" s="615">
        <v>0</v>
      </c>
      <c r="C176" s="615">
        <v>-7.6999999999999996E-4</v>
      </c>
      <c r="D176" s="616">
        <v>-7.6999999999999996E-4</v>
      </c>
      <c r="E176" s="625" t="s">
        <v>337</v>
      </c>
      <c r="F176" s="615">
        <v>0</v>
      </c>
      <c r="G176" s="616">
        <v>0</v>
      </c>
      <c r="H176" s="618">
        <v>0</v>
      </c>
      <c r="I176" s="615">
        <v>1.8000000000000001E-4</v>
      </c>
      <c r="J176" s="616">
        <v>1.8000000000000001E-4</v>
      </c>
      <c r="K176" s="626" t="s">
        <v>337</v>
      </c>
    </row>
    <row r="177" spans="1:11" ht="14.4" customHeight="1" thickBot="1" x14ac:dyDescent="0.35">
      <c r="A177" s="637" t="s">
        <v>506</v>
      </c>
      <c r="B177" s="615">
        <v>0</v>
      </c>
      <c r="C177" s="615">
        <v>0</v>
      </c>
      <c r="D177" s="616">
        <v>0</v>
      </c>
      <c r="E177" s="617">
        <v>1</v>
      </c>
      <c r="F177" s="615">
        <v>0</v>
      </c>
      <c r="G177" s="616">
        <v>0</v>
      </c>
      <c r="H177" s="618">
        <v>0</v>
      </c>
      <c r="I177" s="615">
        <v>27.38</v>
      </c>
      <c r="J177" s="616">
        <v>27.38</v>
      </c>
      <c r="K177" s="626" t="s">
        <v>351</v>
      </c>
    </row>
    <row r="178" spans="1:11" ht="14.4" customHeight="1" thickBot="1" x14ac:dyDescent="0.35">
      <c r="A178" s="636" t="s">
        <v>507</v>
      </c>
      <c r="B178" s="620">
        <v>3.891369595684</v>
      </c>
      <c r="C178" s="620">
        <v>24.8461</v>
      </c>
      <c r="D178" s="621">
        <v>20.954730404315001</v>
      </c>
      <c r="E178" s="627">
        <v>6.384924225022</v>
      </c>
      <c r="F178" s="620">
        <v>21</v>
      </c>
      <c r="G178" s="621">
        <v>10.5</v>
      </c>
      <c r="H178" s="623">
        <v>4.1322299999999998</v>
      </c>
      <c r="I178" s="620">
        <v>45.082689999999999</v>
      </c>
      <c r="J178" s="621">
        <v>34.582689999999999</v>
      </c>
      <c r="K178" s="628">
        <v>2.1467947619040002</v>
      </c>
    </row>
    <row r="179" spans="1:11" ht="14.4" customHeight="1" thickBot="1" x14ac:dyDescent="0.35">
      <c r="A179" s="637" t="s">
        <v>508</v>
      </c>
      <c r="B179" s="615">
        <v>0</v>
      </c>
      <c r="C179" s="615">
        <v>9.4E-2</v>
      </c>
      <c r="D179" s="616">
        <v>9.4E-2</v>
      </c>
      <c r="E179" s="625" t="s">
        <v>337</v>
      </c>
      <c r="F179" s="615">
        <v>0</v>
      </c>
      <c r="G179" s="616">
        <v>0</v>
      </c>
      <c r="H179" s="618">
        <v>0</v>
      </c>
      <c r="I179" s="615">
        <v>0</v>
      </c>
      <c r="J179" s="616">
        <v>0</v>
      </c>
      <c r="K179" s="626" t="s">
        <v>337</v>
      </c>
    </row>
    <row r="180" spans="1:11" ht="14.4" customHeight="1" thickBot="1" x14ac:dyDescent="0.35">
      <c r="A180" s="637" t="s">
        <v>509</v>
      </c>
      <c r="B180" s="615">
        <v>3.891369595684</v>
      </c>
      <c r="C180" s="615">
        <v>24.752099999999999</v>
      </c>
      <c r="D180" s="616">
        <v>20.860730404314999</v>
      </c>
      <c r="E180" s="617">
        <v>6.3607682054790002</v>
      </c>
      <c r="F180" s="615">
        <v>21</v>
      </c>
      <c r="G180" s="616">
        <v>10.5</v>
      </c>
      <c r="H180" s="618">
        <v>4.1322299999999998</v>
      </c>
      <c r="I180" s="615">
        <v>45.082689999999999</v>
      </c>
      <c r="J180" s="616">
        <v>34.582689999999999</v>
      </c>
      <c r="K180" s="619">
        <v>2.1467947619040002</v>
      </c>
    </row>
    <row r="181" spans="1:11" ht="14.4" customHeight="1" thickBot="1" x14ac:dyDescent="0.35">
      <c r="A181" s="634" t="s">
        <v>510</v>
      </c>
      <c r="B181" s="615">
        <v>121</v>
      </c>
      <c r="C181" s="615">
        <v>30.151</v>
      </c>
      <c r="D181" s="616">
        <v>-90.849000000000004</v>
      </c>
      <c r="E181" s="617">
        <v>0.24918181818099999</v>
      </c>
      <c r="F181" s="615">
        <v>0</v>
      </c>
      <c r="G181" s="616">
        <v>0</v>
      </c>
      <c r="H181" s="618">
        <v>0</v>
      </c>
      <c r="I181" s="615">
        <v>0</v>
      </c>
      <c r="J181" s="616">
        <v>0</v>
      </c>
      <c r="K181" s="626" t="s">
        <v>337</v>
      </c>
    </row>
    <row r="182" spans="1:11" ht="14.4" customHeight="1" thickBot="1" x14ac:dyDescent="0.35">
      <c r="A182" s="640" t="s">
        <v>511</v>
      </c>
      <c r="B182" s="620">
        <v>121</v>
      </c>
      <c r="C182" s="620">
        <v>30.151</v>
      </c>
      <c r="D182" s="621">
        <v>-90.849000000000004</v>
      </c>
      <c r="E182" s="627">
        <v>0.24918181818099999</v>
      </c>
      <c r="F182" s="620">
        <v>0</v>
      </c>
      <c r="G182" s="621">
        <v>0</v>
      </c>
      <c r="H182" s="623">
        <v>0</v>
      </c>
      <c r="I182" s="620">
        <v>0</v>
      </c>
      <c r="J182" s="621">
        <v>0</v>
      </c>
      <c r="K182" s="624" t="s">
        <v>337</v>
      </c>
    </row>
    <row r="183" spans="1:11" ht="14.4" customHeight="1" thickBot="1" x14ac:dyDescent="0.35">
      <c r="A183" s="636" t="s">
        <v>512</v>
      </c>
      <c r="B183" s="620">
        <v>121</v>
      </c>
      <c r="C183" s="620">
        <v>30.151</v>
      </c>
      <c r="D183" s="621">
        <v>-90.849000000000004</v>
      </c>
      <c r="E183" s="627">
        <v>0.24918181818099999</v>
      </c>
      <c r="F183" s="620">
        <v>0</v>
      </c>
      <c r="G183" s="621">
        <v>0</v>
      </c>
      <c r="H183" s="623">
        <v>0</v>
      </c>
      <c r="I183" s="620">
        <v>0</v>
      </c>
      <c r="J183" s="621">
        <v>0</v>
      </c>
      <c r="K183" s="624" t="s">
        <v>337</v>
      </c>
    </row>
    <row r="184" spans="1:11" ht="14.4" customHeight="1" thickBot="1" x14ac:dyDescent="0.35">
      <c r="A184" s="637" t="s">
        <v>513</v>
      </c>
      <c r="B184" s="615">
        <v>121</v>
      </c>
      <c r="C184" s="615">
        <v>30.151</v>
      </c>
      <c r="D184" s="616">
        <v>-90.849000000000004</v>
      </c>
      <c r="E184" s="617">
        <v>0.24918181818099999</v>
      </c>
      <c r="F184" s="615">
        <v>0</v>
      </c>
      <c r="G184" s="616">
        <v>0</v>
      </c>
      <c r="H184" s="618">
        <v>0</v>
      </c>
      <c r="I184" s="615">
        <v>0</v>
      </c>
      <c r="J184" s="616">
        <v>0</v>
      </c>
      <c r="K184" s="626" t="s">
        <v>337</v>
      </c>
    </row>
    <row r="185" spans="1:11" ht="14.4" customHeight="1" thickBot="1" x14ac:dyDescent="0.35">
      <c r="A185" s="633" t="s">
        <v>514</v>
      </c>
      <c r="B185" s="615">
        <v>5932.00680464984</v>
      </c>
      <c r="C185" s="615">
        <v>5842.7828499999996</v>
      </c>
      <c r="D185" s="616">
        <v>-89.223954649844003</v>
      </c>
      <c r="E185" s="617">
        <v>0.984958892059</v>
      </c>
      <c r="F185" s="615">
        <v>3677.17904818531</v>
      </c>
      <c r="G185" s="616">
        <v>1838.58952409265</v>
      </c>
      <c r="H185" s="618">
        <v>364.28458000000001</v>
      </c>
      <c r="I185" s="615">
        <v>1874.3448900000001</v>
      </c>
      <c r="J185" s="616">
        <v>35.755365907349997</v>
      </c>
      <c r="K185" s="619">
        <v>0.50972358578099997</v>
      </c>
    </row>
    <row r="186" spans="1:11" ht="14.4" customHeight="1" thickBot="1" x14ac:dyDescent="0.35">
      <c r="A186" s="638" t="s">
        <v>515</v>
      </c>
      <c r="B186" s="620">
        <v>5932.00680464984</v>
      </c>
      <c r="C186" s="620">
        <v>5842.7828499999996</v>
      </c>
      <c r="D186" s="621">
        <v>-89.223954649844003</v>
      </c>
      <c r="E186" s="627">
        <v>0.984958892059</v>
      </c>
      <c r="F186" s="620">
        <v>3677.17904818531</v>
      </c>
      <c r="G186" s="621">
        <v>1838.58952409265</v>
      </c>
      <c r="H186" s="623">
        <v>364.28458000000001</v>
      </c>
      <c r="I186" s="620">
        <v>1874.3448900000001</v>
      </c>
      <c r="J186" s="621">
        <v>35.755365907349997</v>
      </c>
      <c r="K186" s="628">
        <v>0.50972358578099997</v>
      </c>
    </row>
    <row r="187" spans="1:11" ht="14.4" customHeight="1" thickBot="1" x14ac:dyDescent="0.35">
      <c r="A187" s="640" t="s">
        <v>54</v>
      </c>
      <c r="B187" s="620">
        <v>5932.00680464984</v>
      </c>
      <c r="C187" s="620">
        <v>5842.7828499999996</v>
      </c>
      <c r="D187" s="621">
        <v>-89.223954649844003</v>
      </c>
      <c r="E187" s="627">
        <v>0.984958892059</v>
      </c>
      <c r="F187" s="620">
        <v>3677.17904818531</v>
      </c>
      <c r="G187" s="621">
        <v>1838.58952409265</v>
      </c>
      <c r="H187" s="623">
        <v>364.28458000000001</v>
      </c>
      <c r="I187" s="620">
        <v>1874.3448900000001</v>
      </c>
      <c r="J187" s="621">
        <v>35.755365907349997</v>
      </c>
      <c r="K187" s="628">
        <v>0.50972358578099997</v>
      </c>
    </row>
    <row r="188" spans="1:11" ht="14.4" customHeight="1" thickBot="1" x14ac:dyDescent="0.35">
      <c r="A188" s="636" t="s">
        <v>516</v>
      </c>
      <c r="B188" s="620">
        <v>54</v>
      </c>
      <c r="C188" s="620">
        <v>126.676</v>
      </c>
      <c r="D188" s="621">
        <v>72.676000000000002</v>
      </c>
      <c r="E188" s="627">
        <v>2.3458518518510001</v>
      </c>
      <c r="F188" s="620">
        <v>137.12286353892699</v>
      </c>
      <c r="G188" s="621">
        <v>68.561431769462999</v>
      </c>
      <c r="H188" s="623">
        <v>11.231999999999999</v>
      </c>
      <c r="I188" s="620">
        <v>67.393749999999997</v>
      </c>
      <c r="J188" s="621">
        <v>-1.167681769463</v>
      </c>
      <c r="K188" s="628">
        <v>0.49148441230399997</v>
      </c>
    </row>
    <row r="189" spans="1:11" ht="14.4" customHeight="1" thickBot="1" x14ac:dyDescent="0.35">
      <c r="A189" s="637" t="s">
        <v>517</v>
      </c>
      <c r="B189" s="615">
        <v>54</v>
      </c>
      <c r="C189" s="615">
        <v>126.676</v>
      </c>
      <c r="D189" s="616">
        <v>72.676000000000002</v>
      </c>
      <c r="E189" s="617">
        <v>2.3458518518510001</v>
      </c>
      <c r="F189" s="615">
        <v>137.12286353892699</v>
      </c>
      <c r="G189" s="616">
        <v>68.561431769462999</v>
      </c>
      <c r="H189" s="618">
        <v>11.231999999999999</v>
      </c>
      <c r="I189" s="615">
        <v>67.393749999999997</v>
      </c>
      <c r="J189" s="616">
        <v>-1.167681769463</v>
      </c>
      <c r="K189" s="619">
        <v>0.49148441230399997</v>
      </c>
    </row>
    <row r="190" spans="1:11" ht="14.4" customHeight="1" thickBot="1" x14ac:dyDescent="0.35">
      <c r="A190" s="636" t="s">
        <v>518</v>
      </c>
      <c r="B190" s="620">
        <v>48.006804649844</v>
      </c>
      <c r="C190" s="620">
        <v>56.934600000000003</v>
      </c>
      <c r="D190" s="621">
        <v>8.9277953501549998</v>
      </c>
      <c r="E190" s="627">
        <v>1.185969372785</v>
      </c>
      <c r="F190" s="620">
        <v>67.089396980800998</v>
      </c>
      <c r="G190" s="621">
        <v>33.544698490400002</v>
      </c>
      <c r="H190" s="623">
        <v>3.0495199999999998</v>
      </c>
      <c r="I190" s="620">
        <v>17.312819999999999</v>
      </c>
      <c r="J190" s="621">
        <v>-16.2318784904</v>
      </c>
      <c r="K190" s="628">
        <v>0.25805597872500002</v>
      </c>
    </row>
    <row r="191" spans="1:11" ht="14.4" customHeight="1" thickBot="1" x14ac:dyDescent="0.35">
      <c r="A191" s="637" t="s">
        <v>519</v>
      </c>
      <c r="B191" s="615">
        <v>48.006804649844</v>
      </c>
      <c r="C191" s="615">
        <v>56.934600000000003</v>
      </c>
      <c r="D191" s="616">
        <v>8.9277953501549998</v>
      </c>
      <c r="E191" s="617">
        <v>1.185969372785</v>
      </c>
      <c r="F191" s="615">
        <v>0</v>
      </c>
      <c r="G191" s="616">
        <v>0</v>
      </c>
      <c r="H191" s="618">
        <v>-14.263299999999999</v>
      </c>
      <c r="I191" s="615">
        <v>3.7303493627405298E-14</v>
      </c>
      <c r="J191" s="616">
        <v>3.7303493627405298E-14</v>
      </c>
      <c r="K191" s="626" t="s">
        <v>337</v>
      </c>
    </row>
    <row r="192" spans="1:11" ht="14.4" customHeight="1" thickBot="1" x14ac:dyDescent="0.35">
      <c r="A192" s="637" t="s">
        <v>520</v>
      </c>
      <c r="B192" s="615">
        <v>0</v>
      </c>
      <c r="C192" s="615">
        <v>0</v>
      </c>
      <c r="D192" s="616">
        <v>0</v>
      </c>
      <c r="E192" s="617">
        <v>1</v>
      </c>
      <c r="F192" s="615">
        <v>22.001948558066999</v>
      </c>
      <c r="G192" s="616">
        <v>11.000974279033001</v>
      </c>
      <c r="H192" s="618">
        <v>9.25</v>
      </c>
      <c r="I192" s="615">
        <v>9.25</v>
      </c>
      <c r="J192" s="616">
        <v>-1.7509742790330001</v>
      </c>
      <c r="K192" s="619">
        <v>0.42041730874799998</v>
      </c>
    </row>
    <row r="193" spans="1:11" ht="14.4" customHeight="1" thickBot="1" x14ac:dyDescent="0.35">
      <c r="A193" s="637" t="s">
        <v>521</v>
      </c>
      <c r="B193" s="615">
        <v>0</v>
      </c>
      <c r="C193" s="615">
        <v>0</v>
      </c>
      <c r="D193" s="616">
        <v>0</v>
      </c>
      <c r="E193" s="617">
        <v>1</v>
      </c>
      <c r="F193" s="615">
        <v>45.087448422732997</v>
      </c>
      <c r="G193" s="616">
        <v>22.543724211367</v>
      </c>
      <c r="H193" s="618">
        <v>8.0628200000000003</v>
      </c>
      <c r="I193" s="615">
        <v>8.0628200000000003</v>
      </c>
      <c r="J193" s="616">
        <v>-14.480904211366999</v>
      </c>
      <c r="K193" s="619">
        <v>0.17882626500400001</v>
      </c>
    </row>
    <row r="194" spans="1:11" ht="14.4" customHeight="1" thickBot="1" x14ac:dyDescent="0.35">
      <c r="A194" s="636" t="s">
        <v>522</v>
      </c>
      <c r="B194" s="620">
        <v>203</v>
      </c>
      <c r="C194" s="620">
        <v>181.82441</v>
      </c>
      <c r="D194" s="621">
        <v>-21.17559</v>
      </c>
      <c r="E194" s="627">
        <v>0.89568674876800003</v>
      </c>
      <c r="F194" s="620">
        <v>179.13715372575001</v>
      </c>
      <c r="G194" s="621">
        <v>89.568576862875005</v>
      </c>
      <c r="H194" s="623">
        <v>16.601900000000001</v>
      </c>
      <c r="I194" s="620">
        <v>96.718680000000006</v>
      </c>
      <c r="J194" s="621">
        <v>7.1501031371249999</v>
      </c>
      <c r="K194" s="628">
        <v>0.53991412718300003</v>
      </c>
    </row>
    <row r="195" spans="1:11" ht="14.4" customHeight="1" thickBot="1" x14ac:dyDescent="0.35">
      <c r="A195" s="637" t="s">
        <v>523</v>
      </c>
      <c r="B195" s="615">
        <v>203</v>
      </c>
      <c r="C195" s="615">
        <v>181.82441</v>
      </c>
      <c r="D195" s="616">
        <v>-21.17559</v>
      </c>
      <c r="E195" s="617">
        <v>0.89568674876800003</v>
      </c>
      <c r="F195" s="615">
        <v>179.13715372575001</v>
      </c>
      <c r="G195" s="616">
        <v>89.568576862875005</v>
      </c>
      <c r="H195" s="618">
        <v>16.601900000000001</v>
      </c>
      <c r="I195" s="615">
        <v>96.718680000000006</v>
      </c>
      <c r="J195" s="616">
        <v>7.1501031371249999</v>
      </c>
      <c r="K195" s="619">
        <v>0.53991412718300003</v>
      </c>
    </row>
    <row r="196" spans="1:11" ht="14.4" customHeight="1" thickBot="1" x14ac:dyDescent="0.35">
      <c r="A196" s="636" t="s">
        <v>524</v>
      </c>
      <c r="B196" s="620">
        <v>0</v>
      </c>
      <c r="C196" s="620">
        <v>5.702</v>
      </c>
      <c r="D196" s="621">
        <v>5.702</v>
      </c>
      <c r="E196" s="622" t="s">
        <v>351</v>
      </c>
      <c r="F196" s="620">
        <v>0</v>
      </c>
      <c r="G196" s="621">
        <v>0</v>
      </c>
      <c r="H196" s="623">
        <v>0.38400000000000001</v>
      </c>
      <c r="I196" s="620">
        <v>2.1720000000000002</v>
      </c>
      <c r="J196" s="621">
        <v>2.1720000000000002</v>
      </c>
      <c r="K196" s="624" t="s">
        <v>337</v>
      </c>
    </row>
    <row r="197" spans="1:11" ht="14.4" customHeight="1" thickBot="1" x14ac:dyDescent="0.35">
      <c r="A197" s="637" t="s">
        <v>525</v>
      </c>
      <c r="B197" s="615">
        <v>0</v>
      </c>
      <c r="C197" s="615">
        <v>5.702</v>
      </c>
      <c r="D197" s="616">
        <v>5.702</v>
      </c>
      <c r="E197" s="625" t="s">
        <v>351</v>
      </c>
      <c r="F197" s="615">
        <v>0</v>
      </c>
      <c r="G197" s="616">
        <v>0</v>
      </c>
      <c r="H197" s="618">
        <v>0.38400000000000001</v>
      </c>
      <c r="I197" s="615">
        <v>2.1720000000000002</v>
      </c>
      <c r="J197" s="616">
        <v>2.1720000000000002</v>
      </c>
      <c r="K197" s="626" t="s">
        <v>337</v>
      </c>
    </row>
    <row r="198" spans="1:11" ht="14.4" customHeight="1" thickBot="1" x14ac:dyDescent="0.35">
      <c r="A198" s="636" t="s">
        <v>526</v>
      </c>
      <c r="B198" s="620">
        <v>3090</v>
      </c>
      <c r="C198" s="620">
        <v>2711.4877700000002</v>
      </c>
      <c r="D198" s="621">
        <v>-378.51222999999999</v>
      </c>
      <c r="E198" s="627">
        <v>0.87750413268600003</v>
      </c>
      <c r="F198" s="620">
        <v>1001</v>
      </c>
      <c r="G198" s="621">
        <v>500.5</v>
      </c>
      <c r="H198" s="623">
        <v>134.81101000000001</v>
      </c>
      <c r="I198" s="620">
        <v>429.010770000001</v>
      </c>
      <c r="J198" s="621">
        <v>-71.489229999998997</v>
      </c>
      <c r="K198" s="628">
        <v>0.42858218781200003</v>
      </c>
    </row>
    <row r="199" spans="1:11" ht="14.4" customHeight="1" thickBot="1" x14ac:dyDescent="0.35">
      <c r="A199" s="637" t="s">
        <v>527</v>
      </c>
      <c r="B199" s="615">
        <v>3080</v>
      </c>
      <c r="C199" s="615">
        <v>2700.7314200000001</v>
      </c>
      <c r="D199" s="616">
        <v>-379.26857999999999</v>
      </c>
      <c r="E199" s="617">
        <v>0.87686085064899999</v>
      </c>
      <c r="F199" s="615">
        <v>1001</v>
      </c>
      <c r="G199" s="616">
        <v>500.5</v>
      </c>
      <c r="H199" s="618">
        <v>134.81101000000001</v>
      </c>
      <c r="I199" s="615">
        <v>429.010770000001</v>
      </c>
      <c r="J199" s="616">
        <v>-71.489229999998997</v>
      </c>
      <c r="K199" s="619">
        <v>0.42858218781200003</v>
      </c>
    </row>
    <row r="200" spans="1:11" ht="14.4" customHeight="1" thickBot="1" x14ac:dyDescent="0.35">
      <c r="A200" s="637" t="s">
        <v>528</v>
      </c>
      <c r="B200" s="615">
        <v>10</v>
      </c>
      <c r="C200" s="615">
        <v>10.756349999999999</v>
      </c>
      <c r="D200" s="616">
        <v>0.75634999999899999</v>
      </c>
      <c r="E200" s="617">
        <v>1.0756349999999999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337</v>
      </c>
    </row>
    <row r="201" spans="1:11" ht="14.4" customHeight="1" thickBot="1" x14ac:dyDescent="0.35">
      <c r="A201" s="636" t="s">
        <v>529</v>
      </c>
      <c r="B201" s="620">
        <v>0</v>
      </c>
      <c r="C201" s="620">
        <v>47.542529999999999</v>
      </c>
      <c r="D201" s="621">
        <v>47.542529999999999</v>
      </c>
      <c r="E201" s="622" t="s">
        <v>351</v>
      </c>
      <c r="F201" s="620">
        <v>0</v>
      </c>
      <c r="G201" s="621">
        <v>0</v>
      </c>
      <c r="H201" s="623">
        <v>4.7802899999999999</v>
      </c>
      <c r="I201" s="620">
        <v>28.050689999999999</v>
      </c>
      <c r="J201" s="621">
        <v>28.050689999999999</v>
      </c>
      <c r="K201" s="624" t="s">
        <v>337</v>
      </c>
    </row>
    <row r="202" spans="1:11" ht="14.4" customHeight="1" thickBot="1" x14ac:dyDescent="0.35">
      <c r="A202" s="637" t="s">
        <v>530</v>
      </c>
      <c r="B202" s="615">
        <v>0</v>
      </c>
      <c r="C202" s="615">
        <v>47.542529999999999</v>
      </c>
      <c r="D202" s="616">
        <v>47.542529999999999</v>
      </c>
      <c r="E202" s="625" t="s">
        <v>351</v>
      </c>
      <c r="F202" s="615">
        <v>0</v>
      </c>
      <c r="G202" s="616">
        <v>0</v>
      </c>
      <c r="H202" s="618">
        <v>4.7802899999999999</v>
      </c>
      <c r="I202" s="615">
        <v>28.050689999999999</v>
      </c>
      <c r="J202" s="616">
        <v>28.050689999999999</v>
      </c>
      <c r="K202" s="626" t="s">
        <v>337</v>
      </c>
    </row>
    <row r="203" spans="1:11" ht="14.4" customHeight="1" thickBot="1" x14ac:dyDescent="0.35">
      <c r="A203" s="636" t="s">
        <v>531</v>
      </c>
      <c r="B203" s="620">
        <v>2537</v>
      </c>
      <c r="C203" s="620">
        <v>2712.6155399999998</v>
      </c>
      <c r="D203" s="621">
        <v>175.61553999999899</v>
      </c>
      <c r="E203" s="627">
        <v>1.069221734331</v>
      </c>
      <c r="F203" s="620">
        <v>2292.8296339398298</v>
      </c>
      <c r="G203" s="621">
        <v>1146.4148169699199</v>
      </c>
      <c r="H203" s="623">
        <v>193.42586</v>
      </c>
      <c r="I203" s="620">
        <v>1233.6861799999999</v>
      </c>
      <c r="J203" s="621">
        <v>87.271363030087002</v>
      </c>
      <c r="K203" s="628">
        <v>0.53806273337400001</v>
      </c>
    </row>
    <row r="204" spans="1:11" ht="14.4" customHeight="1" thickBot="1" x14ac:dyDescent="0.35">
      <c r="A204" s="637" t="s">
        <v>532</v>
      </c>
      <c r="B204" s="615">
        <v>2537</v>
      </c>
      <c r="C204" s="615">
        <v>2712.6155399999998</v>
      </c>
      <c r="D204" s="616">
        <v>175.61553999999899</v>
      </c>
      <c r="E204" s="617">
        <v>1.069221734331</v>
      </c>
      <c r="F204" s="615">
        <v>2292.8296339398298</v>
      </c>
      <c r="G204" s="616">
        <v>1146.4148169699199</v>
      </c>
      <c r="H204" s="618">
        <v>193.42586</v>
      </c>
      <c r="I204" s="615">
        <v>1233.6861799999999</v>
      </c>
      <c r="J204" s="616">
        <v>87.271363030087002</v>
      </c>
      <c r="K204" s="619">
        <v>0.53806273337400001</v>
      </c>
    </row>
    <row r="205" spans="1:11" ht="14.4" customHeight="1" thickBot="1" x14ac:dyDescent="0.35">
      <c r="A205" s="641" t="s">
        <v>533</v>
      </c>
      <c r="B205" s="620">
        <v>0</v>
      </c>
      <c r="C205" s="620">
        <v>283.30482000000001</v>
      </c>
      <c r="D205" s="621">
        <v>283.30482000000001</v>
      </c>
      <c r="E205" s="622" t="s">
        <v>351</v>
      </c>
      <c r="F205" s="620">
        <v>0</v>
      </c>
      <c r="G205" s="621">
        <v>0</v>
      </c>
      <c r="H205" s="623">
        <v>49.66</v>
      </c>
      <c r="I205" s="620">
        <v>198.06559999999999</v>
      </c>
      <c r="J205" s="621">
        <v>198.06559999999999</v>
      </c>
      <c r="K205" s="624" t="s">
        <v>337</v>
      </c>
    </row>
    <row r="206" spans="1:11" ht="14.4" customHeight="1" thickBot="1" x14ac:dyDescent="0.35">
      <c r="A206" s="638" t="s">
        <v>534</v>
      </c>
      <c r="B206" s="620">
        <v>0</v>
      </c>
      <c r="C206" s="620">
        <v>283.30482000000001</v>
      </c>
      <c r="D206" s="621">
        <v>283.30482000000001</v>
      </c>
      <c r="E206" s="622" t="s">
        <v>351</v>
      </c>
      <c r="F206" s="620">
        <v>0</v>
      </c>
      <c r="G206" s="621">
        <v>0</v>
      </c>
      <c r="H206" s="623">
        <v>49.66</v>
      </c>
      <c r="I206" s="620">
        <v>198.06559999999999</v>
      </c>
      <c r="J206" s="621">
        <v>198.06559999999999</v>
      </c>
      <c r="K206" s="624" t="s">
        <v>337</v>
      </c>
    </row>
    <row r="207" spans="1:11" ht="14.4" customHeight="1" thickBot="1" x14ac:dyDescent="0.35">
      <c r="A207" s="640" t="s">
        <v>535</v>
      </c>
      <c r="B207" s="620">
        <v>0</v>
      </c>
      <c r="C207" s="620">
        <v>283.30482000000001</v>
      </c>
      <c r="D207" s="621">
        <v>283.30482000000001</v>
      </c>
      <c r="E207" s="622" t="s">
        <v>351</v>
      </c>
      <c r="F207" s="620">
        <v>0</v>
      </c>
      <c r="G207" s="621">
        <v>0</v>
      </c>
      <c r="H207" s="623">
        <v>49.66</v>
      </c>
      <c r="I207" s="620">
        <v>198.06559999999999</v>
      </c>
      <c r="J207" s="621">
        <v>198.06559999999999</v>
      </c>
      <c r="K207" s="624" t="s">
        <v>337</v>
      </c>
    </row>
    <row r="208" spans="1:11" ht="14.4" customHeight="1" thickBot="1" x14ac:dyDescent="0.35">
      <c r="A208" s="636" t="s">
        <v>536</v>
      </c>
      <c r="B208" s="620">
        <v>0</v>
      </c>
      <c r="C208" s="620">
        <v>283.30482000000001</v>
      </c>
      <c r="D208" s="621">
        <v>283.30482000000001</v>
      </c>
      <c r="E208" s="622" t="s">
        <v>351</v>
      </c>
      <c r="F208" s="620">
        <v>0</v>
      </c>
      <c r="G208" s="621">
        <v>0</v>
      </c>
      <c r="H208" s="623">
        <v>49.66</v>
      </c>
      <c r="I208" s="620">
        <v>198.06559999999999</v>
      </c>
      <c r="J208" s="621">
        <v>198.06559999999999</v>
      </c>
      <c r="K208" s="624" t="s">
        <v>337</v>
      </c>
    </row>
    <row r="209" spans="1:11" ht="14.4" customHeight="1" thickBot="1" x14ac:dyDescent="0.35">
      <c r="A209" s="637" t="s">
        <v>537</v>
      </c>
      <c r="B209" s="615">
        <v>0</v>
      </c>
      <c r="C209" s="615">
        <v>9.7820000000000004E-2</v>
      </c>
      <c r="D209" s="616">
        <v>9.7820000000000004E-2</v>
      </c>
      <c r="E209" s="625" t="s">
        <v>351</v>
      </c>
      <c r="F209" s="615">
        <v>0</v>
      </c>
      <c r="G209" s="616">
        <v>0</v>
      </c>
      <c r="H209" s="618">
        <v>0</v>
      </c>
      <c r="I209" s="615">
        <v>8.2799999999999999E-2</v>
      </c>
      <c r="J209" s="616">
        <v>8.2799999999999999E-2</v>
      </c>
      <c r="K209" s="626" t="s">
        <v>337</v>
      </c>
    </row>
    <row r="210" spans="1:11" ht="14.4" customHeight="1" thickBot="1" x14ac:dyDescent="0.35">
      <c r="A210" s="637" t="s">
        <v>538</v>
      </c>
      <c r="B210" s="615">
        <v>0</v>
      </c>
      <c r="C210" s="615">
        <v>283.20699999999999</v>
      </c>
      <c r="D210" s="616">
        <v>283.20699999999999</v>
      </c>
      <c r="E210" s="625" t="s">
        <v>351</v>
      </c>
      <c r="F210" s="615">
        <v>0</v>
      </c>
      <c r="G210" s="616">
        <v>0</v>
      </c>
      <c r="H210" s="618">
        <v>49.66</v>
      </c>
      <c r="I210" s="615">
        <v>197.9828</v>
      </c>
      <c r="J210" s="616">
        <v>197.9828</v>
      </c>
      <c r="K210" s="626" t="s">
        <v>337</v>
      </c>
    </row>
    <row r="211" spans="1:11" ht="14.4" customHeight="1" thickBot="1" x14ac:dyDescent="0.35">
      <c r="A211" s="642"/>
      <c r="B211" s="615">
        <v>59537.1587265528</v>
      </c>
      <c r="C211" s="615">
        <v>68447.018259999997</v>
      </c>
      <c r="D211" s="616">
        <v>8909.8595334471902</v>
      </c>
      <c r="E211" s="617">
        <v>1.149652078198</v>
      </c>
      <c r="F211" s="615">
        <v>71279.779751947295</v>
      </c>
      <c r="G211" s="616">
        <v>35639.889875973597</v>
      </c>
      <c r="H211" s="618">
        <v>9578.9444100000001</v>
      </c>
      <c r="I211" s="615">
        <v>45042.21499</v>
      </c>
      <c r="J211" s="616">
        <v>9402.3251140263492</v>
      </c>
      <c r="K211" s="619">
        <v>0.63190732556600004</v>
      </c>
    </row>
    <row r="212" spans="1:11" ht="14.4" customHeight="1" thickBot="1" x14ac:dyDescent="0.35">
      <c r="A212" s="643" t="s">
        <v>66</v>
      </c>
      <c r="B212" s="629">
        <v>59537.1587265528</v>
      </c>
      <c r="C212" s="629">
        <v>68447.018259999997</v>
      </c>
      <c r="D212" s="630">
        <v>8909.8595334471993</v>
      </c>
      <c r="E212" s="631" t="s">
        <v>351</v>
      </c>
      <c r="F212" s="629">
        <v>71279.779751947295</v>
      </c>
      <c r="G212" s="630">
        <v>35639.889875973597</v>
      </c>
      <c r="H212" s="629">
        <v>9578.9444100000001</v>
      </c>
      <c r="I212" s="629">
        <v>45042.21499</v>
      </c>
      <c r="J212" s="630">
        <v>9402.3251140263292</v>
      </c>
      <c r="K212" s="632">
        <v>0.63190732556600004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336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539</v>
      </c>
      <c r="B5" s="645" t="s">
        <v>540</v>
      </c>
      <c r="C5" s="646" t="s">
        <v>541</v>
      </c>
      <c r="D5" s="646" t="s">
        <v>541</v>
      </c>
      <c r="E5" s="646"/>
      <c r="F5" s="646" t="s">
        <v>541</v>
      </c>
      <c r="G5" s="646" t="s">
        <v>541</v>
      </c>
      <c r="H5" s="646" t="s">
        <v>541</v>
      </c>
      <c r="I5" s="647" t="s">
        <v>541</v>
      </c>
      <c r="J5" s="648" t="s">
        <v>74</v>
      </c>
    </row>
    <row r="6" spans="1:10" ht="14.4" customHeight="1" x14ac:dyDescent="0.3">
      <c r="A6" s="644" t="s">
        <v>539</v>
      </c>
      <c r="B6" s="645" t="s">
        <v>345</v>
      </c>
      <c r="C6" s="646">
        <v>109.924809999998</v>
      </c>
      <c r="D6" s="646">
        <v>36.806069999999998</v>
      </c>
      <c r="E6" s="646"/>
      <c r="F6" s="646">
        <v>55.148769999999999</v>
      </c>
      <c r="G6" s="646">
        <v>93.739340268958003</v>
      </c>
      <c r="H6" s="646">
        <v>-38.590570268958004</v>
      </c>
      <c r="I6" s="647">
        <v>0.58832044093511338</v>
      </c>
      <c r="J6" s="648" t="s">
        <v>1</v>
      </c>
    </row>
    <row r="7" spans="1:10" ht="14.4" customHeight="1" x14ac:dyDescent="0.3">
      <c r="A7" s="644" t="s">
        <v>539</v>
      </c>
      <c r="B7" s="645" t="s">
        <v>346</v>
      </c>
      <c r="C7" s="646">
        <v>19228.57285</v>
      </c>
      <c r="D7" s="646">
        <v>15472.186350000013</v>
      </c>
      <c r="E7" s="646"/>
      <c r="F7" s="646">
        <v>15234.1955</v>
      </c>
      <c r="G7" s="646">
        <v>15065.216916786525</v>
      </c>
      <c r="H7" s="646">
        <v>168.97858321347485</v>
      </c>
      <c r="I7" s="647">
        <v>1.0112164719663073</v>
      </c>
      <c r="J7" s="648" t="s">
        <v>1</v>
      </c>
    </row>
    <row r="8" spans="1:10" ht="14.4" customHeight="1" x14ac:dyDescent="0.3">
      <c r="A8" s="644" t="s">
        <v>539</v>
      </c>
      <c r="B8" s="645" t="s">
        <v>347</v>
      </c>
      <c r="C8" s="646">
        <v>0</v>
      </c>
      <c r="D8" s="646">
        <v>0</v>
      </c>
      <c r="E8" s="646"/>
      <c r="F8" s="646" t="s">
        <v>541</v>
      </c>
      <c r="G8" s="646" t="s">
        <v>541</v>
      </c>
      <c r="H8" s="646" t="s">
        <v>541</v>
      </c>
      <c r="I8" s="647" t="s">
        <v>541</v>
      </c>
      <c r="J8" s="648" t="s">
        <v>1</v>
      </c>
    </row>
    <row r="9" spans="1:10" ht="14.4" customHeight="1" x14ac:dyDescent="0.3">
      <c r="A9" s="644" t="s">
        <v>539</v>
      </c>
      <c r="B9" s="645" t="s">
        <v>348</v>
      </c>
      <c r="C9" s="646">
        <v>1524.370429999999</v>
      </c>
      <c r="D9" s="646">
        <v>1683.9954400000011</v>
      </c>
      <c r="E9" s="646"/>
      <c r="F9" s="646">
        <v>2039.1568900000011</v>
      </c>
      <c r="G9" s="646">
        <v>1737.07743481031</v>
      </c>
      <c r="H9" s="646">
        <v>302.07945518969109</v>
      </c>
      <c r="I9" s="647">
        <v>1.1739009724817928</v>
      </c>
      <c r="J9" s="648" t="s">
        <v>1</v>
      </c>
    </row>
    <row r="10" spans="1:10" ht="14.4" customHeight="1" x14ac:dyDescent="0.3">
      <c r="A10" s="644" t="s">
        <v>539</v>
      </c>
      <c r="B10" s="645" t="s">
        <v>349</v>
      </c>
      <c r="C10" s="646">
        <v>0</v>
      </c>
      <c r="D10" s="646">
        <v>0.48530000000000001</v>
      </c>
      <c r="E10" s="646"/>
      <c r="F10" s="646">
        <v>0</v>
      </c>
      <c r="G10" s="646">
        <v>0.47824688920649999</v>
      </c>
      <c r="H10" s="646">
        <v>-0.47824688920649999</v>
      </c>
      <c r="I10" s="647">
        <v>0</v>
      </c>
      <c r="J10" s="648" t="s">
        <v>1</v>
      </c>
    </row>
    <row r="11" spans="1:10" ht="14.4" customHeight="1" x14ac:dyDescent="0.3">
      <c r="A11" s="644" t="s">
        <v>539</v>
      </c>
      <c r="B11" s="645" t="s">
        <v>350</v>
      </c>
      <c r="C11" s="646">
        <v>0</v>
      </c>
      <c r="D11" s="646">
        <v>0</v>
      </c>
      <c r="E11" s="646"/>
      <c r="F11" s="646" t="s">
        <v>541</v>
      </c>
      <c r="G11" s="646" t="s">
        <v>541</v>
      </c>
      <c r="H11" s="646" t="s">
        <v>541</v>
      </c>
      <c r="I11" s="647" t="s">
        <v>541</v>
      </c>
      <c r="J11" s="648" t="s">
        <v>1</v>
      </c>
    </row>
    <row r="12" spans="1:10" ht="14.4" customHeight="1" x14ac:dyDescent="0.3">
      <c r="A12" s="644" t="s">
        <v>539</v>
      </c>
      <c r="B12" s="645" t="s">
        <v>352</v>
      </c>
      <c r="C12" s="646" t="s">
        <v>541</v>
      </c>
      <c r="D12" s="646">
        <v>1184.6541900000022</v>
      </c>
      <c r="E12" s="646"/>
      <c r="F12" s="646">
        <v>917.65351999999984</v>
      </c>
      <c r="G12" s="646">
        <v>1434.7820237733599</v>
      </c>
      <c r="H12" s="646">
        <v>-517.12850377336008</v>
      </c>
      <c r="I12" s="647">
        <v>0.6395769564959044</v>
      </c>
      <c r="J12" s="648" t="s">
        <v>1</v>
      </c>
    </row>
    <row r="13" spans="1:10" ht="14.4" customHeight="1" x14ac:dyDescent="0.3">
      <c r="A13" s="644" t="s">
        <v>539</v>
      </c>
      <c r="B13" s="645" t="s">
        <v>353</v>
      </c>
      <c r="C13" s="646" t="s">
        <v>541</v>
      </c>
      <c r="D13" s="646" t="s">
        <v>541</v>
      </c>
      <c r="E13" s="646"/>
      <c r="F13" s="646">
        <v>0.41399999999999998</v>
      </c>
      <c r="G13" s="646">
        <v>0</v>
      </c>
      <c r="H13" s="646">
        <v>0.41399999999999998</v>
      </c>
      <c r="I13" s="647" t="s">
        <v>541</v>
      </c>
      <c r="J13" s="648" t="s">
        <v>1</v>
      </c>
    </row>
    <row r="14" spans="1:10" ht="14.4" customHeight="1" x14ac:dyDescent="0.3">
      <c r="A14" s="644" t="s">
        <v>539</v>
      </c>
      <c r="B14" s="645" t="s">
        <v>542</v>
      </c>
      <c r="C14" s="646">
        <v>20862.868089999996</v>
      </c>
      <c r="D14" s="646">
        <v>18378.127350000017</v>
      </c>
      <c r="E14" s="646"/>
      <c r="F14" s="646">
        <v>18246.56868</v>
      </c>
      <c r="G14" s="646">
        <v>18331.293962528362</v>
      </c>
      <c r="H14" s="646">
        <v>-84.725282528361276</v>
      </c>
      <c r="I14" s="647">
        <v>0.99537810682096139</v>
      </c>
      <c r="J14" s="648" t="s">
        <v>543</v>
      </c>
    </row>
    <row r="16" spans="1:10" ht="14.4" customHeight="1" x14ac:dyDescent="0.3">
      <c r="A16" s="644" t="s">
        <v>539</v>
      </c>
      <c r="B16" s="645" t="s">
        <v>540</v>
      </c>
      <c r="C16" s="646" t="s">
        <v>541</v>
      </c>
      <c r="D16" s="646" t="s">
        <v>541</v>
      </c>
      <c r="E16" s="646"/>
      <c r="F16" s="646" t="s">
        <v>541</v>
      </c>
      <c r="G16" s="646" t="s">
        <v>541</v>
      </c>
      <c r="H16" s="646" t="s">
        <v>541</v>
      </c>
      <c r="I16" s="647" t="s">
        <v>541</v>
      </c>
      <c r="J16" s="648" t="s">
        <v>74</v>
      </c>
    </row>
    <row r="17" spans="1:10" ht="14.4" customHeight="1" x14ac:dyDescent="0.3">
      <c r="A17" s="644" t="s">
        <v>544</v>
      </c>
      <c r="B17" s="645" t="s">
        <v>545</v>
      </c>
      <c r="C17" s="646" t="s">
        <v>541</v>
      </c>
      <c r="D17" s="646" t="s">
        <v>541</v>
      </c>
      <c r="E17" s="646"/>
      <c r="F17" s="646" t="s">
        <v>541</v>
      </c>
      <c r="G17" s="646" t="s">
        <v>541</v>
      </c>
      <c r="H17" s="646" t="s">
        <v>541</v>
      </c>
      <c r="I17" s="647" t="s">
        <v>541</v>
      </c>
      <c r="J17" s="648" t="s">
        <v>0</v>
      </c>
    </row>
    <row r="18" spans="1:10" ht="14.4" customHeight="1" x14ac:dyDescent="0.3">
      <c r="A18" s="644" t="s">
        <v>544</v>
      </c>
      <c r="B18" s="645" t="s">
        <v>345</v>
      </c>
      <c r="C18" s="646">
        <v>12.125029999999001</v>
      </c>
      <c r="D18" s="646">
        <v>6.3795600000000006</v>
      </c>
      <c r="E18" s="646"/>
      <c r="F18" s="646">
        <v>8.0460200000000004</v>
      </c>
      <c r="G18" s="646">
        <v>9.8881862204670004</v>
      </c>
      <c r="H18" s="646">
        <v>-1.842166220467</v>
      </c>
      <c r="I18" s="647">
        <v>0.81370029048866377</v>
      </c>
      <c r="J18" s="648" t="s">
        <v>1</v>
      </c>
    </row>
    <row r="19" spans="1:10" ht="14.4" customHeight="1" x14ac:dyDescent="0.3">
      <c r="A19" s="644" t="s">
        <v>544</v>
      </c>
      <c r="B19" s="645" t="s">
        <v>346</v>
      </c>
      <c r="C19" s="646">
        <v>562.02349999999899</v>
      </c>
      <c r="D19" s="646">
        <v>506.89275000000004</v>
      </c>
      <c r="E19" s="646"/>
      <c r="F19" s="646">
        <v>428.81300000000005</v>
      </c>
      <c r="G19" s="646">
        <v>490.41814692614003</v>
      </c>
      <c r="H19" s="646">
        <v>-61.60514692613998</v>
      </c>
      <c r="I19" s="647">
        <v>0.874382407518419</v>
      </c>
      <c r="J19" s="648" t="s">
        <v>1</v>
      </c>
    </row>
    <row r="20" spans="1:10" ht="14.4" customHeight="1" x14ac:dyDescent="0.3">
      <c r="A20" s="644" t="s">
        <v>544</v>
      </c>
      <c r="B20" s="645" t="s">
        <v>349</v>
      </c>
      <c r="C20" s="646">
        <v>0</v>
      </c>
      <c r="D20" s="646">
        <v>0.48530000000000001</v>
      </c>
      <c r="E20" s="646"/>
      <c r="F20" s="646">
        <v>0</v>
      </c>
      <c r="G20" s="646">
        <v>0.47824688920649999</v>
      </c>
      <c r="H20" s="646">
        <v>-0.47824688920649999</v>
      </c>
      <c r="I20" s="647">
        <v>0</v>
      </c>
      <c r="J20" s="648" t="s">
        <v>1</v>
      </c>
    </row>
    <row r="21" spans="1:10" ht="14.4" customHeight="1" x14ac:dyDescent="0.3">
      <c r="A21" s="644" t="s">
        <v>544</v>
      </c>
      <c r="B21" s="645" t="s">
        <v>350</v>
      </c>
      <c r="C21" s="646">
        <v>0</v>
      </c>
      <c r="D21" s="646">
        <v>0</v>
      </c>
      <c r="E21" s="646"/>
      <c r="F21" s="646" t="s">
        <v>541</v>
      </c>
      <c r="G21" s="646" t="s">
        <v>541</v>
      </c>
      <c r="H21" s="646" t="s">
        <v>541</v>
      </c>
      <c r="I21" s="647" t="s">
        <v>541</v>
      </c>
      <c r="J21" s="648" t="s">
        <v>1</v>
      </c>
    </row>
    <row r="22" spans="1:10" ht="14.4" customHeight="1" x14ac:dyDescent="0.3">
      <c r="A22" s="644" t="s">
        <v>544</v>
      </c>
      <c r="B22" s="645" t="s">
        <v>353</v>
      </c>
      <c r="C22" s="646" t="s">
        <v>541</v>
      </c>
      <c r="D22" s="646" t="s">
        <v>541</v>
      </c>
      <c r="E22" s="646"/>
      <c r="F22" s="646">
        <v>0.41399999999999998</v>
      </c>
      <c r="G22" s="646">
        <v>0</v>
      </c>
      <c r="H22" s="646">
        <v>0.41399999999999998</v>
      </c>
      <c r="I22" s="647" t="s">
        <v>541</v>
      </c>
      <c r="J22" s="648" t="s">
        <v>1</v>
      </c>
    </row>
    <row r="23" spans="1:10" ht="14.4" customHeight="1" x14ac:dyDescent="0.3">
      <c r="A23" s="644" t="s">
        <v>544</v>
      </c>
      <c r="B23" s="645" t="s">
        <v>546</v>
      </c>
      <c r="C23" s="646">
        <v>574.148529999998</v>
      </c>
      <c r="D23" s="646">
        <v>513.75761000000011</v>
      </c>
      <c r="E23" s="646"/>
      <c r="F23" s="646">
        <v>437.27302000000003</v>
      </c>
      <c r="G23" s="646">
        <v>500.78458003581352</v>
      </c>
      <c r="H23" s="646">
        <v>-63.511560035813488</v>
      </c>
      <c r="I23" s="647">
        <v>0.87317588726220075</v>
      </c>
      <c r="J23" s="648" t="s">
        <v>547</v>
      </c>
    </row>
    <row r="24" spans="1:10" ht="14.4" customHeight="1" x14ac:dyDescent="0.3">
      <c r="A24" s="644" t="s">
        <v>541</v>
      </c>
      <c r="B24" s="645" t="s">
        <v>541</v>
      </c>
      <c r="C24" s="646" t="s">
        <v>541</v>
      </c>
      <c r="D24" s="646" t="s">
        <v>541</v>
      </c>
      <c r="E24" s="646"/>
      <c r="F24" s="646" t="s">
        <v>541</v>
      </c>
      <c r="G24" s="646" t="s">
        <v>541</v>
      </c>
      <c r="H24" s="646" t="s">
        <v>541</v>
      </c>
      <c r="I24" s="647" t="s">
        <v>541</v>
      </c>
      <c r="J24" s="648" t="s">
        <v>548</v>
      </c>
    </row>
    <row r="25" spans="1:10" ht="14.4" customHeight="1" x14ac:dyDescent="0.3">
      <c r="A25" s="644" t="s">
        <v>549</v>
      </c>
      <c r="B25" s="645" t="s">
        <v>550</v>
      </c>
      <c r="C25" s="646" t="s">
        <v>541</v>
      </c>
      <c r="D25" s="646" t="s">
        <v>541</v>
      </c>
      <c r="E25" s="646"/>
      <c r="F25" s="646" t="s">
        <v>541</v>
      </c>
      <c r="G25" s="646" t="s">
        <v>541</v>
      </c>
      <c r="H25" s="646" t="s">
        <v>541</v>
      </c>
      <c r="I25" s="647" t="s">
        <v>541</v>
      </c>
      <c r="J25" s="648" t="s">
        <v>0</v>
      </c>
    </row>
    <row r="26" spans="1:10" ht="14.4" customHeight="1" x14ac:dyDescent="0.3">
      <c r="A26" s="644" t="s">
        <v>549</v>
      </c>
      <c r="B26" s="645" t="s">
        <v>345</v>
      </c>
      <c r="C26" s="646">
        <v>16.024589999999002</v>
      </c>
      <c r="D26" s="646">
        <v>9.0341900000000006</v>
      </c>
      <c r="E26" s="646"/>
      <c r="F26" s="646">
        <v>14.762</v>
      </c>
      <c r="G26" s="646">
        <v>10.449598781760001</v>
      </c>
      <c r="H26" s="646">
        <v>4.3124012182399998</v>
      </c>
      <c r="I26" s="647">
        <v>1.4126858177337285</v>
      </c>
      <c r="J26" s="648" t="s">
        <v>1</v>
      </c>
    </row>
    <row r="27" spans="1:10" ht="14.4" customHeight="1" x14ac:dyDescent="0.3">
      <c r="A27" s="644" t="s">
        <v>549</v>
      </c>
      <c r="B27" s="645" t="s">
        <v>346</v>
      </c>
      <c r="C27" s="646">
        <v>2761.1113500000001</v>
      </c>
      <c r="D27" s="646">
        <v>2587.5236000000009</v>
      </c>
      <c r="E27" s="646"/>
      <c r="F27" s="646">
        <v>2919.3695000000007</v>
      </c>
      <c r="G27" s="646">
        <v>2880.441930859085</v>
      </c>
      <c r="H27" s="646">
        <v>38.927569140915693</v>
      </c>
      <c r="I27" s="647">
        <v>1.013514443295618</v>
      </c>
      <c r="J27" s="648" t="s">
        <v>1</v>
      </c>
    </row>
    <row r="28" spans="1:10" ht="14.4" customHeight="1" x14ac:dyDescent="0.3">
      <c r="A28" s="644" t="s">
        <v>549</v>
      </c>
      <c r="B28" s="645" t="s">
        <v>348</v>
      </c>
      <c r="C28" s="646" t="s">
        <v>541</v>
      </c>
      <c r="D28" s="646" t="s">
        <v>541</v>
      </c>
      <c r="E28" s="646"/>
      <c r="F28" s="646">
        <v>78.474000000000004</v>
      </c>
      <c r="G28" s="646">
        <v>0</v>
      </c>
      <c r="H28" s="646">
        <v>78.474000000000004</v>
      </c>
      <c r="I28" s="647" t="s">
        <v>541</v>
      </c>
      <c r="J28" s="648" t="s">
        <v>1</v>
      </c>
    </row>
    <row r="29" spans="1:10" ht="14.4" customHeight="1" x14ac:dyDescent="0.3">
      <c r="A29" s="644" t="s">
        <v>549</v>
      </c>
      <c r="B29" s="645" t="s">
        <v>551</v>
      </c>
      <c r="C29" s="646">
        <v>2777.1359399999992</v>
      </c>
      <c r="D29" s="646">
        <v>2596.5577900000008</v>
      </c>
      <c r="E29" s="646"/>
      <c r="F29" s="646">
        <v>3012.605500000001</v>
      </c>
      <c r="G29" s="646">
        <v>2890.891529640845</v>
      </c>
      <c r="H29" s="646">
        <v>121.71397035915606</v>
      </c>
      <c r="I29" s="647">
        <v>1.0421025725494022</v>
      </c>
      <c r="J29" s="648" t="s">
        <v>547</v>
      </c>
    </row>
    <row r="30" spans="1:10" ht="14.4" customHeight="1" x14ac:dyDescent="0.3">
      <c r="A30" s="644" t="s">
        <v>541</v>
      </c>
      <c r="B30" s="645" t="s">
        <v>541</v>
      </c>
      <c r="C30" s="646" t="s">
        <v>541</v>
      </c>
      <c r="D30" s="646" t="s">
        <v>541</v>
      </c>
      <c r="E30" s="646"/>
      <c r="F30" s="646" t="s">
        <v>541</v>
      </c>
      <c r="G30" s="646" t="s">
        <v>541</v>
      </c>
      <c r="H30" s="646" t="s">
        <v>541</v>
      </c>
      <c r="I30" s="647" t="s">
        <v>541</v>
      </c>
      <c r="J30" s="648" t="s">
        <v>548</v>
      </c>
    </row>
    <row r="31" spans="1:10" ht="14.4" customHeight="1" x14ac:dyDescent="0.3">
      <c r="A31" s="644" t="s">
        <v>552</v>
      </c>
      <c r="B31" s="645" t="s">
        <v>553</v>
      </c>
      <c r="C31" s="646" t="s">
        <v>541</v>
      </c>
      <c r="D31" s="646" t="s">
        <v>541</v>
      </c>
      <c r="E31" s="646"/>
      <c r="F31" s="646" t="s">
        <v>541</v>
      </c>
      <c r="G31" s="646" t="s">
        <v>541</v>
      </c>
      <c r="H31" s="646" t="s">
        <v>541</v>
      </c>
      <c r="I31" s="647" t="s">
        <v>541</v>
      </c>
      <c r="J31" s="648" t="s">
        <v>0</v>
      </c>
    </row>
    <row r="32" spans="1:10" ht="14.4" customHeight="1" x14ac:dyDescent="0.3">
      <c r="A32" s="644" t="s">
        <v>552</v>
      </c>
      <c r="B32" s="645" t="s">
        <v>345</v>
      </c>
      <c r="C32" s="646">
        <v>0.4612</v>
      </c>
      <c r="D32" s="646">
        <v>0.53061000000000003</v>
      </c>
      <c r="E32" s="646"/>
      <c r="F32" s="646">
        <v>0.11323</v>
      </c>
      <c r="G32" s="646">
        <v>0.60516101656800003</v>
      </c>
      <c r="H32" s="646">
        <v>-0.49193101656800003</v>
      </c>
      <c r="I32" s="647">
        <v>0.18710722749814918</v>
      </c>
      <c r="J32" s="648" t="s">
        <v>1</v>
      </c>
    </row>
    <row r="33" spans="1:10" ht="14.4" customHeight="1" x14ac:dyDescent="0.3">
      <c r="A33" s="644" t="s">
        <v>552</v>
      </c>
      <c r="B33" s="645" t="s">
        <v>554</v>
      </c>
      <c r="C33" s="646">
        <v>0.4612</v>
      </c>
      <c r="D33" s="646">
        <v>0.53061000000000003</v>
      </c>
      <c r="E33" s="646"/>
      <c r="F33" s="646">
        <v>0.11323</v>
      </c>
      <c r="G33" s="646">
        <v>0.60516101656800003</v>
      </c>
      <c r="H33" s="646">
        <v>-0.49193101656800003</v>
      </c>
      <c r="I33" s="647">
        <v>0.18710722749814918</v>
      </c>
      <c r="J33" s="648" t="s">
        <v>547</v>
      </c>
    </row>
    <row r="34" spans="1:10" ht="14.4" customHeight="1" x14ac:dyDescent="0.3">
      <c r="A34" s="644" t="s">
        <v>541</v>
      </c>
      <c r="B34" s="645" t="s">
        <v>541</v>
      </c>
      <c r="C34" s="646" t="s">
        <v>541</v>
      </c>
      <c r="D34" s="646" t="s">
        <v>541</v>
      </c>
      <c r="E34" s="646"/>
      <c r="F34" s="646" t="s">
        <v>541</v>
      </c>
      <c r="G34" s="646" t="s">
        <v>541</v>
      </c>
      <c r="H34" s="646" t="s">
        <v>541</v>
      </c>
      <c r="I34" s="647" t="s">
        <v>541</v>
      </c>
      <c r="J34" s="648" t="s">
        <v>548</v>
      </c>
    </row>
    <row r="35" spans="1:10" ht="14.4" customHeight="1" x14ac:dyDescent="0.3">
      <c r="A35" s="644" t="s">
        <v>555</v>
      </c>
      <c r="B35" s="645" t="s">
        <v>556</v>
      </c>
      <c r="C35" s="646" t="s">
        <v>541</v>
      </c>
      <c r="D35" s="646" t="s">
        <v>541</v>
      </c>
      <c r="E35" s="646"/>
      <c r="F35" s="646" t="s">
        <v>541</v>
      </c>
      <c r="G35" s="646" t="s">
        <v>541</v>
      </c>
      <c r="H35" s="646" t="s">
        <v>541</v>
      </c>
      <c r="I35" s="647" t="s">
        <v>541</v>
      </c>
      <c r="J35" s="648" t="s">
        <v>0</v>
      </c>
    </row>
    <row r="36" spans="1:10" ht="14.4" customHeight="1" x14ac:dyDescent="0.3">
      <c r="A36" s="644" t="s">
        <v>555</v>
      </c>
      <c r="B36" s="645" t="s">
        <v>345</v>
      </c>
      <c r="C36" s="646">
        <v>81.313990000000004</v>
      </c>
      <c r="D36" s="646">
        <v>20.861709999999999</v>
      </c>
      <c r="E36" s="646"/>
      <c r="F36" s="646">
        <v>32.227519999999998</v>
      </c>
      <c r="G36" s="646">
        <v>72.796394250163004</v>
      </c>
      <c r="H36" s="646">
        <v>-40.568874250163006</v>
      </c>
      <c r="I36" s="647">
        <v>0.44270764138744184</v>
      </c>
      <c r="J36" s="648" t="s">
        <v>1</v>
      </c>
    </row>
    <row r="37" spans="1:10" ht="14.4" customHeight="1" x14ac:dyDescent="0.3">
      <c r="A37" s="644" t="s">
        <v>555</v>
      </c>
      <c r="B37" s="645" t="s">
        <v>346</v>
      </c>
      <c r="C37" s="646">
        <v>15905.438000000002</v>
      </c>
      <c r="D37" s="646">
        <v>12377.770000000011</v>
      </c>
      <c r="E37" s="646"/>
      <c r="F37" s="646">
        <v>11886.012999999999</v>
      </c>
      <c r="G37" s="646">
        <v>11694.356839001301</v>
      </c>
      <c r="H37" s="646">
        <v>191.6561609986984</v>
      </c>
      <c r="I37" s="647">
        <v>1.0163887731182886</v>
      </c>
      <c r="J37" s="648" t="s">
        <v>1</v>
      </c>
    </row>
    <row r="38" spans="1:10" ht="14.4" customHeight="1" x14ac:dyDescent="0.3">
      <c r="A38" s="644" t="s">
        <v>555</v>
      </c>
      <c r="B38" s="645" t="s">
        <v>347</v>
      </c>
      <c r="C38" s="646">
        <v>0</v>
      </c>
      <c r="D38" s="646">
        <v>0</v>
      </c>
      <c r="E38" s="646"/>
      <c r="F38" s="646" t="s">
        <v>541</v>
      </c>
      <c r="G38" s="646" t="s">
        <v>541</v>
      </c>
      <c r="H38" s="646" t="s">
        <v>541</v>
      </c>
      <c r="I38" s="647" t="s">
        <v>541</v>
      </c>
      <c r="J38" s="648" t="s">
        <v>1</v>
      </c>
    </row>
    <row r="39" spans="1:10" ht="14.4" customHeight="1" x14ac:dyDescent="0.3">
      <c r="A39" s="644" t="s">
        <v>555</v>
      </c>
      <c r="B39" s="645" t="s">
        <v>348</v>
      </c>
      <c r="C39" s="646">
        <v>1524.370429999999</v>
      </c>
      <c r="D39" s="646">
        <v>1683.9954400000011</v>
      </c>
      <c r="E39" s="646"/>
      <c r="F39" s="646">
        <v>1960.6828900000012</v>
      </c>
      <c r="G39" s="646">
        <v>1737.07743481031</v>
      </c>
      <c r="H39" s="646">
        <v>223.60545518969116</v>
      </c>
      <c r="I39" s="647">
        <v>1.1287250934867559</v>
      </c>
      <c r="J39" s="648" t="s">
        <v>1</v>
      </c>
    </row>
    <row r="40" spans="1:10" ht="14.4" customHeight="1" x14ac:dyDescent="0.3">
      <c r="A40" s="644" t="s">
        <v>555</v>
      </c>
      <c r="B40" s="645" t="s">
        <v>557</v>
      </c>
      <c r="C40" s="646">
        <v>17511.12242</v>
      </c>
      <c r="D40" s="646">
        <v>14082.627150000011</v>
      </c>
      <c r="E40" s="646"/>
      <c r="F40" s="646">
        <v>13878.923410000001</v>
      </c>
      <c r="G40" s="646">
        <v>13504.230668061773</v>
      </c>
      <c r="H40" s="646">
        <v>374.69274193822821</v>
      </c>
      <c r="I40" s="647">
        <v>1.0277463227005146</v>
      </c>
      <c r="J40" s="648" t="s">
        <v>547</v>
      </c>
    </row>
    <row r="41" spans="1:10" ht="14.4" customHeight="1" x14ac:dyDescent="0.3">
      <c r="A41" s="644" t="s">
        <v>541</v>
      </c>
      <c r="B41" s="645" t="s">
        <v>541</v>
      </c>
      <c r="C41" s="646" t="s">
        <v>541</v>
      </c>
      <c r="D41" s="646" t="s">
        <v>541</v>
      </c>
      <c r="E41" s="646"/>
      <c r="F41" s="646" t="s">
        <v>541</v>
      </c>
      <c r="G41" s="646" t="s">
        <v>541</v>
      </c>
      <c r="H41" s="646" t="s">
        <v>541</v>
      </c>
      <c r="I41" s="647" t="s">
        <v>541</v>
      </c>
      <c r="J41" s="648" t="s">
        <v>548</v>
      </c>
    </row>
    <row r="42" spans="1:10" ht="14.4" customHeight="1" x14ac:dyDescent="0.3">
      <c r="A42" s="644" t="s">
        <v>558</v>
      </c>
      <c r="B42" s="645" t="s">
        <v>559</v>
      </c>
      <c r="C42" s="646" t="s">
        <v>541</v>
      </c>
      <c r="D42" s="646" t="s">
        <v>541</v>
      </c>
      <c r="E42" s="646"/>
      <c r="F42" s="646" t="s">
        <v>541</v>
      </c>
      <c r="G42" s="646" t="s">
        <v>541</v>
      </c>
      <c r="H42" s="646" t="s">
        <v>541</v>
      </c>
      <c r="I42" s="647" t="s">
        <v>541</v>
      </c>
      <c r="J42" s="648" t="s">
        <v>0</v>
      </c>
    </row>
    <row r="43" spans="1:10" ht="14.4" customHeight="1" x14ac:dyDescent="0.3">
      <c r="A43" s="644" t="s">
        <v>558</v>
      </c>
      <c r="B43" s="645" t="s">
        <v>352</v>
      </c>
      <c r="C43" s="646" t="s">
        <v>541</v>
      </c>
      <c r="D43" s="646">
        <v>1184.6541900000022</v>
      </c>
      <c r="E43" s="646"/>
      <c r="F43" s="646">
        <v>917.65351999999984</v>
      </c>
      <c r="G43" s="646">
        <v>1434.7820237733599</v>
      </c>
      <c r="H43" s="646">
        <v>-517.12850377336008</v>
      </c>
      <c r="I43" s="647">
        <v>0.6395769564959044</v>
      </c>
      <c r="J43" s="648" t="s">
        <v>1</v>
      </c>
    </row>
    <row r="44" spans="1:10" ht="14.4" customHeight="1" x14ac:dyDescent="0.3">
      <c r="A44" s="644" t="s">
        <v>558</v>
      </c>
      <c r="B44" s="645" t="s">
        <v>560</v>
      </c>
      <c r="C44" s="646" t="s">
        <v>541</v>
      </c>
      <c r="D44" s="646">
        <v>1184.6541900000022</v>
      </c>
      <c r="E44" s="646"/>
      <c r="F44" s="646">
        <v>917.65351999999984</v>
      </c>
      <c r="G44" s="646">
        <v>1434.7820237733599</v>
      </c>
      <c r="H44" s="646">
        <v>-517.12850377336008</v>
      </c>
      <c r="I44" s="647">
        <v>0.6395769564959044</v>
      </c>
      <c r="J44" s="648" t="s">
        <v>547</v>
      </c>
    </row>
    <row r="45" spans="1:10" ht="14.4" customHeight="1" x14ac:dyDescent="0.3">
      <c r="A45" s="644" t="s">
        <v>541</v>
      </c>
      <c r="B45" s="645" t="s">
        <v>541</v>
      </c>
      <c r="C45" s="646" t="s">
        <v>541</v>
      </c>
      <c r="D45" s="646" t="s">
        <v>541</v>
      </c>
      <c r="E45" s="646"/>
      <c r="F45" s="646" t="s">
        <v>541</v>
      </c>
      <c r="G45" s="646" t="s">
        <v>541</v>
      </c>
      <c r="H45" s="646" t="s">
        <v>541</v>
      </c>
      <c r="I45" s="647" t="s">
        <v>541</v>
      </c>
      <c r="J45" s="648" t="s">
        <v>548</v>
      </c>
    </row>
    <row r="46" spans="1:10" ht="14.4" customHeight="1" x14ac:dyDescent="0.3">
      <c r="A46" s="644" t="s">
        <v>539</v>
      </c>
      <c r="B46" s="645" t="s">
        <v>542</v>
      </c>
      <c r="C46" s="646">
        <v>20862.86809</v>
      </c>
      <c r="D46" s="646">
        <v>18378.127350000013</v>
      </c>
      <c r="E46" s="646"/>
      <c r="F46" s="646">
        <v>18246.56868</v>
      </c>
      <c r="G46" s="646">
        <v>18331.293962528362</v>
      </c>
      <c r="H46" s="646">
        <v>-84.725282528361276</v>
      </c>
      <c r="I46" s="647">
        <v>0.99537810682096139</v>
      </c>
      <c r="J46" s="648" t="s">
        <v>543</v>
      </c>
    </row>
  </sheetData>
  <mergeCells count="3">
    <mergeCell ref="F3:I3"/>
    <mergeCell ref="C4:D4"/>
    <mergeCell ref="A1:I1"/>
  </mergeCells>
  <conditionalFormatting sqref="F15 F47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6">
    <cfRule type="expression" dxfId="63" priority="5">
      <formula>$H16&gt;0</formula>
    </cfRule>
  </conditionalFormatting>
  <conditionalFormatting sqref="A16:A46">
    <cfRule type="expression" dxfId="62" priority="2">
      <formula>AND($J16&lt;&gt;"mezeraKL",$J16&lt;&gt;"")</formula>
    </cfRule>
  </conditionalFormatting>
  <conditionalFormatting sqref="I16:I46">
    <cfRule type="expression" dxfId="61" priority="6">
      <formula>$I16&gt;1</formula>
    </cfRule>
  </conditionalFormatting>
  <conditionalFormatting sqref="B16:B46">
    <cfRule type="expression" dxfId="60" priority="1">
      <formula>OR($J16="NS",$J16="SumaNS",$J16="Účet")</formula>
    </cfRule>
  </conditionalFormatting>
  <conditionalFormatting sqref="A16:D46 F16:I46">
    <cfRule type="expression" dxfId="59" priority="8">
      <formula>AND($J16&lt;&gt;"",$J16&lt;&gt;"mezeraKL")</formula>
    </cfRule>
  </conditionalFormatting>
  <conditionalFormatting sqref="B16:D46 F16:I46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6 F16:I46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336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1471.0814126081402</v>
      </c>
      <c r="M3" s="207">
        <f>SUBTOTAL(9,M5:M1048576)</f>
        <v>1734</v>
      </c>
      <c r="N3" s="208">
        <f>SUBTOTAL(9,N5:N1048576)</f>
        <v>2550855.169462515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184</v>
      </c>
      <c r="M4" s="652" t="s">
        <v>13</v>
      </c>
      <c r="N4" s="653" t="s">
        <v>201</v>
      </c>
    </row>
    <row r="5" spans="1:14" ht="14.4" customHeight="1" x14ac:dyDescent="0.3">
      <c r="A5" s="654" t="s">
        <v>539</v>
      </c>
      <c r="B5" s="655" t="s">
        <v>540</v>
      </c>
      <c r="C5" s="656" t="s">
        <v>544</v>
      </c>
      <c r="D5" s="657" t="s">
        <v>888</v>
      </c>
      <c r="E5" s="656" t="s">
        <v>561</v>
      </c>
      <c r="F5" s="657" t="s">
        <v>893</v>
      </c>
      <c r="G5" s="656" t="s">
        <v>562</v>
      </c>
      <c r="H5" s="656" t="s">
        <v>563</v>
      </c>
      <c r="I5" s="656" t="s">
        <v>564</v>
      </c>
      <c r="J5" s="656" t="s">
        <v>565</v>
      </c>
      <c r="K5" s="656" t="s">
        <v>566</v>
      </c>
      <c r="L5" s="658">
        <v>87.030000000000015</v>
      </c>
      <c r="M5" s="658">
        <v>1</v>
      </c>
      <c r="N5" s="659">
        <v>87.030000000000015</v>
      </c>
    </row>
    <row r="6" spans="1:14" ht="14.4" customHeight="1" x14ac:dyDescent="0.3">
      <c r="A6" s="660" t="s">
        <v>539</v>
      </c>
      <c r="B6" s="661" t="s">
        <v>540</v>
      </c>
      <c r="C6" s="662" t="s">
        <v>544</v>
      </c>
      <c r="D6" s="663" t="s">
        <v>888</v>
      </c>
      <c r="E6" s="662" t="s">
        <v>561</v>
      </c>
      <c r="F6" s="663" t="s">
        <v>893</v>
      </c>
      <c r="G6" s="662" t="s">
        <v>562</v>
      </c>
      <c r="H6" s="662" t="s">
        <v>567</v>
      </c>
      <c r="I6" s="662" t="s">
        <v>568</v>
      </c>
      <c r="J6" s="662" t="s">
        <v>569</v>
      </c>
      <c r="K6" s="662" t="s">
        <v>570</v>
      </c>
      <c r="L6" s="664">
        <v>96.820000000000036</v>
      </c>
      <c r="M6" s="664">
        <v>1</v>
      </c>
      <c r="N6" s="665">
        <v>96.820000000000036</v>
      </c>
    </row>
    <row r="7" spans="1:14" ht="14.4" customHeight="1" x14ac:dyDescent="0.3">
      <c r="A7" s="660" t="s">
        <v>539</v>
      </c>
      <c r="B7" s="661" t="s">
        <v>540</v>
      </c>
      <c r="C7" s="662" t="s">
        <v>544</v>
      </c>
      <c r="D7" s="663" t="s">
        <v>888</v>
      </c>
      <c r="E7" s="662" t="s">
        <v>561</v>
      </c>
      <c r="F7" s="663" t="s">
        <v>893</v>
      </c>
      <c r="G7" s="662" t="s">
        <v>562</v>
      </c>
      <c r="H7" s="662" t="s">
        <v>571</v>
      </c>
      <c r="I7" s="662" t="s">
        <v>572</v>
      </c>
      <c r="J7" s="662" t="s">
        <v>573</v>
      </c>
      <c r="K7" s="662" t="s">
        <v>574</v>
      </c>
      <c r="L7" s="664">
        <v>93.740000000000009</v>
      </c>
      <c r="M7" s="664">
        <v>3</v>
      </c>
      <c r="N7" s="665">
        <v>281.22000000000003</v>
      </c>
    </row>
    <row r="8" spans="1:14" ht="14.4" customHeight="1" x14ac:dyDescent="0.3">
      <c r="A8" s="660" t="s">
        <v>539</v>
      </c>
      <c r="B8" s="661" t="s">
        <v>540</v>
      </c>
      <c r="C8" s="662" t="s">
        <v>544</v>
      </c>
      <c r="D8" s="663" t="s">
        <v>888</v>
      </c>
      <c r="E8" s="662" t="s">
        <v>561</v>
      </c>
      <c r="F8" s="663" t="s">
        <v>893</v>
      </c>
      <c r="G8" s="662" t="s">
        <v>562</v>
      </c>
      <c r="H8" s="662" t="s">
        <v>575</v>
      </c>
      <c r="I8" s="662" t="s">
        <v>576</v>
      </c>
      <c r="J8" s="662" t="s">
        <v>577</v>
      </c>
      <c r="K8" s="662" t="s">
        <v>578</v>
      </c>
      <c r="L8" s="664">
        <v>64.27000000000001</v>
      </c>
      <c r="M8" s="664">
        <v>1</v>
      </c>
      <c r="N8" s="665">
        <v>64.27000000000001</v>
      </c>
    </row>
    <row r="9" spans="1:14" ht="14.4" customHeight="1" x14ac:dyDescent="0.3">
      <c r="A9" s="660" t="s">
        <v>539</v>
      </c>
      <c r="B9" s="661" t="s">
        <v>540</v>
      </c>
      <c r="C9" s="662" t="s">
        <v>544</v>
      </c>
      <c r="D9" s="663" t="s">
        <v>888</v>
      </c>
      <c r="E9" s="662" t="s">
        <v>561</v>
      </c>
      <c r="F9" s="663" t="s">
        <v>893</v>
      </c>
      <c r="G9" s="662" t="s">
        <v>562</v>
      </c>
      <c r="H9" s="662" t="s">
        <v>579</v>
      </c>
      <c r="I9" s="662" t="s">
        <v>580</v>
      </c>
      <c r="J9" s="662" t="s">
        <v>581</v>
      </c>
      <c r="K9" s="662" t="s">
        <v>582</v>
      </c>
      <c r="L9" s="664">
        <v>139.00999999999993</v>
      </c>
      <c r="M9" s="664">
        <v>2</v>
      </c>
      <c r="N9" s="665">
        <v>278.01999999999987</v>
      </c>
    </row>
    <row r="10" spans="1:14" ht="14.4" customHeight="1" x14ac:dyDescent="0.3">
      <c r="A10" s="660" t="s">
        <v>539</v>
      </c>
      <c r="B10" s="661" t="s">
        <v>540</v>
      </c>
      <c r="C10" s="662" t="s">
        <v>544</v>
      </c>
      <c r="D10" s="663" t="s">
        <v>888</v>
      </c>
      <c r="E10" s="662" t="s">
        <v>561</v>
      </c>
      <c r="F10" s="663" t="s">
        <v>893</v>
      </c>
      <c r="G10" s="662" t="s">
        <v>562</v>
      </c>
      <c r="H10" s="662" t="s">
        <v>583</v>
      </c>
      <c r="I10" s="662" t="s">
        <v>584</v>
      </c>
      <c r="J10" s="662" t="s">
        <v>585</v>
      </c>
      <c r="K10" s="662" t="s">
        <v>586</v>
      </c>
      <c r="L10" s="664">
        <v>73.789999999999992</v>
      </c>
      <c r="M10" s="664">
        <v>1</v>
      </c>
      <c r="N10" s="665">
        <v>73.789999999999992</v>
      </c>
    </row>
    <row r="11" spans="1:14" ht="14.4" customHeight="1" x14ac:dyDescent="0.3">
      <c r="A11" s="660" t="s">
        <v>539</v>
      </c>
      <c r="B11" s="661" t="s">
        <v>540</v>
      </c>
      <c r="C11" s="662" t="s">
        <v>544</v>
      </c>
      <c r="D11" s="663" t="s">
        <v>888</v>
      </c>
      <c r="E11" s="662" t="s">
        <v>561</v>
      </c>
      <c r="F11" s="663" t="s">
        <v>893</v>
      </c>
      <c r="G11" s="662" t="s">
        <v>562</v>
      </c>
      <c r="H11" s="662" t="s">
        <v>587</v>
      </c>
      <c r="I11" s="662" t="s">
        <v>588</v>
      </c>
      <c r="J11" s="662" t="s">
        <v>589</v>
      </c>
      <c r="K11" s="662" t="s">
        <v>590</v>
      </c>
      <c r="L11" s="664">
        <v>45.249939569758531</v>
      </c>
      <c r="M11" s="664">
        <v>1</v>
      </c>
      <c r="N11" s="665">
        <v>45.249939569758531</v>
      </c>
    </row>
    <row r="12" spans="1:14" ht="14.4" customHeight="1" x14ac:dyDescent="0.3">
      <c r="A12" s="660" t="s">
        <v>539</v>
      </c>
      <c r="B12" s="661" t="s">
        <v>540</v>
      </c>
      <c r="C12" s="662" t="s">
        <v>544</v>
      </c>
      <c r="D12" s="663" t="s">
        <v>888</v>
      </c>
      <c r="E12" s="662" t="s">
        <v>561</v>
      </c>
      <c r="F12" s="663" t="s">
        <v>893</v>
      </c>
      <c r="G12" s="662" t="s">
        <v>562</v>
      </c>
      <c r="H12" s="662" t="s">
        <v>591</v>
      </c>
      <c r="I12" s="662" t="s">
        <v>592</v>
      </c>
      <c r="J12" s="662" t="s">
        <v>593</v>
      </c>
      <c r="K12" s="662" t="s">
        <v>594</v>
      </c>
      <c r="L12" s="664">
        <v>62.399997613724324</v>
      </c>
      <c r="M12" s="664">
        <v>1</v>
      </c>
      <c r="N12" s="665">
        <v>62.399997613724324</v>
      </c>
    </row>
    <row r="13" spans="1:14" ht="14.4" customHeight="1" x14ac:dyDescent="0.3">
      <c r="A13" s="660" t="s">
        <v>539</v>
      </c>
      <c r="B13" s="661" t="s">
        <v>540</v>
      </c>
      <c r="C13" s="662" t="s">
        <v>544</v>
      </c>
      <c r="D13" s="663" t="s">
        <v>888</v>
      </c>
      <c r="E13" s="662" t="s">
        <v>561</v>
      </c>
      <c r="F13" s="663" t="s">
        <v>893</v>
      </c>
      <c r="G13" s="662" t="s">
        <v>562</v>
      </c>
      <c r="H13" s="662" t="s">
        <v>595</v>
      </c>
      <c r="I13" s="662" t="s">
        <v>596</v>
      </c>
      <c r="J13" s="662" t="s">
        <v>597</v>
      </c>
      <c r="K13" s="662" t="s">
        <v>598</v>
      </c>
      <c r="L13" s="664">
        <v>128.63929203253582</v>
      </c>
      <c r="M13" s="664">
        <v>3</v>
      </c>
      <c r="N13" s="665">
        <v>385.91787609760746</v>
      </c>
    </row>
    <row r="14" spans="1:14" ht="14.4" customHeight="1" x14ac:dyDescent="0.3">
      <c r="A14" s="660" t="s">
        <v>539</v>
      </c>
      <c r="B14" s="661" t="s">
        <v>540</v>
      </c>
      <c r="C14" s="662" t="s">
        <v>544</v>
      </c>
      <c r="D14" s="663" t="s">
        <v>888</v>
      </c>
      <c r="E14" s="662" t="s">
        <v>561</v>
      </c>
      <c r="F14" s="663" t="s">
        <v>893</v>
      </c>
      <c r="G14" s="662" t="s">
        <v>562</v>
      </c>
      <c r="H14" s="662" t="s">
        <v>599</v>
      </c>
      <c r="I14" s="662" t="s">
        <v>600</v>
      </c>
      <c r="J14" s="662" t="s">
        <v>601</v>
      </c>
      <c r="K14" s="662" t="s">
        <v>602</v>
      </c>
      <c r="L14" s="664">
        <v>73.350000000000009</v>
      </c>
      <c r="M14" s="664">
        <v>1</v>
      </c>
      <c r="N14" s="665">
        <v>73.350000000000009</v>
      </c>
    </row>
    <row r="15" spans="1:14" ht="14.4" customHeight="1" x14ac:dyDescent="0.3">
      <c r="A15" s="660" t="s">
        <v>539</v>
      </c>
      <c r="B15" s="661" t="s">
        <v>540</v>
      </c>
      <c r="C15" s="662" t="s">
        <v>544</v>
      </c>
      <c r="D15" s="663" t="s">
        <v>888</v>
      </c>
      <c r="E15" s="662" t="s">
        <v>561</v>
      </c>
      <c r="F15" s="663" t="s">
        <v>893</v>
      </c>
      <c r="G15" s="662" t="s">
        <v>562</v>
      </c>
      <c r="H15" s="662" t="s">
        <v>603</v>
      </c>
      <c r="I15" s="662" t="s">
        <v>215</v>
      </c>
      <c r="J15" s="662" t="s">
        <v>604</v>
      </c>
      <c r="K15" s="662"/>
      <c r="L15" s="664">
        <v>97.320301723302649</v>
      </c>
      <c r="M15" s="664">
        <v>6</v>
      </c>
      <c r="N15" s="665">
        <v>583.92181033981592</v>
      </c>
    </row>
    <row r="16" spans="1:14" ht="14.4" customHeight="1" x14ac:dyDescent="0.3">
      <c r="A16" s="660" t="s">
        <v>539</v>
      </c>
      <c r="B16" s="661" t="s">
        <v>540</v>
      </c>
      <c r="C16" s="662" t="s">
        <v>544</v>
      </c>
      <c r="D16" s="663" t="s">
        <v>888</v>
      </c>
      <c r="E16" s="662" t="s">
        <v>561</v>
      </c>
      <c r="F16" s="663" t="s">
        <v>893</v>
      </c>
      <c r="G16" s="662" t="s">
        <v>562</v>
      </c>
      <c r="H16" s="662" t="s">
        <v>605</v>
      </c>
      <c r="I16" s="662" t="s">
        <v>215</v>
      </c>
      <c r="J16" s="662" t="s">
        <v>606</v>
      </c>
      <c r="K16" s="662"/>
      <c r="L16" s="664">
        <v>20.669945886084079</v>
      </c>
      <c r="M16" s="664">
        <v>2</v>
      </c>
      <c r="N16" s="665">
        <v>41.339891772168158</v>
      </c>
    </row>
    <row r="17" spans="1:14" ht="14.4" customHeight="1" x14ac:dyDescent="0.3">
      <c r="A17" s="660" t="s">
        <v>539</v>
      </c>
      <c r="B17" s="661" t="s">
        <v>540</v>
      </c>
      <c r="C17" s="662" t="s">
        <v>544</v>
      </c>
      <c r="D17" s="663" t="s">
        <v>888</v>
      </c>
      <c r="E17" s="662" t="s">
        <v>561</v>
      </c>
      <c r="F17" s="663" t="s">
        <v>893</v>
      </c>
      <c r="G17" s="662" t="s">
        <v>562</v>
      </c>
      <c r="H17" s="662" t="s">
        <v>607</v>
      </c>
      <c r="I17" s="662" t="s">
        <v>608</v>
      </c>
      <c r="J17" s="662" t="s">
        <v>609</v>
      </c>
      <c r="K17" s="662" t="s">
        <v>610</v>
      </c>
      <c r="L17" s="664">
        <v>62.689454433329502</v>
      </c>
      <c r="M17" s="664">
        <v>1</v>
      </c>
      <c r="N17" s="665">
        <v>62.689454433329502</v>
      </c>
    </row>
    <row r="18" spans="1:14" ht="14.4" customHeight="1" x14ac:dyDescent="0.3">
      <c r="A18" s="660" t="s">
        <v>539</v>
      </c>
      <c r="B18" s="661" t="s">
        <v>540</v>
      </c>
      <c r="C18" s="662" t="s">
        <v>544</v>
      </c>
      <c r="D18" s="663" t="s">
        <v>888</v>
      </c>
      <c r="E18" s="662" t="s">
        <v>561</v>
      </c>
      <c r="F18" s="663" t="s">
        <v>893</v>
      </c>
      <c r="G18" s="662" t="s">
        <v>562</v>
      </c>
      <c r="H18" s="662" t="s">
        <v>611</v>
      </c>
      <c r="I18" s="662" t="s">
        <v>612</v>
      </c>
      <c r="J18" s="662" t="s">
        <v>613</v>
      </c>
      <c r="K18" s="662" t="s">
        <v>614</v>
      </c>
      <c r="L18" s="664">
        <v>116.63000000000004</v>
      </c>
      <c r="M18" s="664">
        <v>1</v>
      </c>
      <c r="N18" s="665">
        <v>116.63000000000004</v>
      </c>
    </row>
    <row r="19" spans="1:14" ht="14.4" customHeight="1" x14ac:dyDescent="0.3">
      <c r="A19" s="660" t="s">
        <v>539</v>
      </c>
      <c r="B19" s="661" t="s">
        <v>540</v>
      </c>
      <c r="C19" s="662" t="s">
        <v>544</v>
      </c>
      <c r="D19" s="663" t="s">
        <v>888</v>
      </c>
      <c r="E19" s="662" t="s">
        <v>561</v>
      </c>
      <c r="F19" s="663" t="s">
        <v>893</v>
      </c>
      <c r="G19" s="662" t="s">
        <v>562</v>
      </c>
      <c r="H19" s="662" t="s">
        <v>615</v>
      </c>
      <c r="I19" s="662" t="s">
        <v>616</v>
      </c>
      <c r="J19" s="662" t="s">
        <v>617</v>
      </c>
      <c r="K19" s="662" t="s">
        <v>618</v>
      </c>
      <c r="L19" s="664">
        <v>97.09999999999998</v>
      </c>
      <c r="M19" s="664">
        <v>1</v>
      </c>
      <c r="N19" s="665">
        <v>97.09999999999998</v>
      </c>
    </row>
    <row r="20" spans="1:14" ht="14.4" customHeight="1" x14ac:dyDescent="0.3">
      <c r="A20" s="660" t="s">
        <v>539</v>
      </c>
      <c r="B20" s="661" t="s">
        <v>540</v>
      </c>
      <c r="C20" s="662" t="s">
        <v>544</v>
      </c>
      <c r="D20" s="663" t="s">
        <v>888</v>
      </c>
      <c r="E20" s="662" t="s">
        <v>561</v>
      </c>
      <c r="F20" s="663" t="s">
        <v>893</v>
      </c>
      <c r="G20" s="662" t="s">
        <v>562</v>
      </c>
      <c r="H20" s="662" t="s">
        <v>619</v>
      </c>
      <c r="I20" s="662" t="s">
        <v>620</v>
      </c>
      <c r="J20" s="662" t="s">
        <v>621</v>
      </c>
      <c r="K20" s="662" t="s">
        <v>622</v>
      </c>
      <c r="L20" s="664">
        <v>26.850045295644104</v>
      </c>
      <c r="M20" s="664">
        <v>3</v>
      </c>
      <c r="N20" s="665">
        <v>80.55013588693231</v>
      </c>
    </row>
    <row r="21" spans="1:14" ht="14.4" customHeight="1" x14ac:dyDescent="0.3">
      <c r="A21" s="660" t="s">
        <v>539</v>
      </c>
      <c r="B21" s="661" t="s">
        <v>540</v>
      </c>
      <c r="C21" s="662" t="s">
        <v>544</v>
      </c>
      <c r="D21" s="663" t="s">
        <v>888</v>
      </c>
      <c r="E21" s="662" t="s">
        <v>561</v>
      </c>
      <c r="F21" s="663" t="s">
        <v>893</v>
      </c>
      <c r="G21" s="662" t="s">
        <v>562</v>
      </c>
      <c r="H21" s="662" t="s">
        <v>623</v>
      </c>
      <c r="I21" s="662" t="s">
        <v>624</v>
      </c>
      <c r="J21" s="662" t="s">
        <v>625</v>
      </c>
      <c r="K21" s="662" t="s">
        <v>626</v>
      </c>
      <c r="L21" s="664">
        <v>63.679999999999993</v>
      </c>
      <c r="M21" s="664">
        <v>1</v>
      </c>
      <c r="N21" s="665">
        <v>63.679999999999993</v>
      </c>
    </row>
    <row r="22" spans="1:14" ht="14.4" customHeight="1" x14ac:dyDescent="0.3">
      <c r="A22" s="660" t="s">
        <v>539</v>
      </c>
      <c r="B22" s="661" t="s">
        <v>540</v>
      </c>
      <c r="C22" s="662" t="s">
        <v>544</v>
      </c>
      <c r="D22" s="663" t="s">
        <v>888</v>
      </c>
      <c r="E22" s="662" t="s">
        <v>561</v>
      </c>
      <c r="F22" s="663" t="s">
        <v>893</v>
      </c>
      <c r="G22" s="662" t="s">
        <v>562</v>
      </c>
      <c r="H22" s="662" t="s">
        <v>627</v>
      </c>
      <c r="I22" s="662" t="s">
        <v>628</v>
      </c>
      <c r="J22" s="662" t="s">
        <v>589</v>
      </c>
      <c r="K22" s="662" t="s">
        <v>629</v>
      </c>
      <c r="L22" s="664">
        <v>57.73</v>
      </c>
      <c r="M22" s="664">
        <v>1</v>
      </c>
      <c r="N22" s="665">
        <v>57.73</v>
      </c>
    </row>
    <row r="23" spans="1:14" ht="14.4" customHeight="1" x14ac:dyDescent="0.3">
      <c r="A23" s="660" t="s">
        <v>539</v>
      </c>
      <c r="B23" s="661" t="s">
        <v>540</v>
      </c>
      <c r="C23" s="662" t="s">
        <v>544</v>
      </c>
      <c r="D23" s="663" t="s">
        <v>888</v>
      </c>
      <c r="E23" s="662" t="s">
        <v>561</v>
      </c>
      <c r="F23" s="663" t="s">
        <v>893</v>
      </c>
      <c r="G23" s="662" t="s">
        <v>562</v>
      </c>
      <c r="H23" s="662" t="s">
        <v>630</v>
      </c>
      <c r="I23" s="662" t="s">
        <v>631</v>
      </c>
      <c r="J23" s="662" t="s">
        <v>632</v>
      </c>
      <c r="K23" s="662" t="s">
        <v>633</v>
      </c>
      <c r="L23" s="664">
        <v>52.26988057341903</v>
      </c>
      <c r="M23" s="664">
        <v>1</v>
      </c>
      <c r="N23" s="665">
        <v>52.26988057341903</v>
      </c>
    </row>
    <row r="24" spans="1:14" ht="14.4" customHeight="1" x14ac:dyDescent="0.3">
      <c r="A24" s="660" t="s">
        <v>539</v>
      </c>
      <c r="B24" s="661" t="s">
        <v>540</v>
      </c>
      <c r="C24" s="662" t="s">
        <v>544</v>
      </c>
      <c r="D24" s="663" t="s">
        <v>888</v>
      </c>
      <c r="E24" s="662" t="s">
        <v>561</v>
      </c>
      <c r="F24" s="663" t="s">
        <v>893</v>
      </c>
      <c r="G24" s="662" t="s">
        <v>562</v>
      </c>
      <c r="H24" s="662" t="s">
        <v>634</v>
      </c>
      <c r="I24" s="662" t="s">
        <v>635</v>
      </c>
      <c r="J24" s="662" t="s">
        <v>636</v>
      </c>
      <c r="K24" s="662" t="s">
        <v>637</v>
      </c>
      <c r="L24" s="664">
        <v>33.189981413638662</v>
      </c>
      <c r="M24" s="664">
        <v>1</v>
      </c>
      <c r="N24" s="665">
        <v>33.189981413638662</v>
      </c>
    </row>
    <row r="25" spans="1:14" ht="14.4" customHeight="1" x14ac:dyDescent="0.3">
      <c r="A25" s="660" t="s">
        <v>539</v>
      </c>
      <c r="B25" s="661" t="s">
        <v>540</v>
      </c>
      <c r="C25" s="662" t="s">
        <v>544</v>
      </c>
      <c r="D25" s="663" t="s">
        <v>888</v>
      </c>
      <c r="E25" s="662" t="s">
        <v>561</v>
      </c>
      <c r="F25" s="663" t="s">
        <v>893</v>
      </c>
      <c r="G25" s="662" t="s">
        <v>562</v>
      </c>
      <c r="H25" s="662" t="s">
        <v>638</v>
      </c>
      <c r="I25" s="662" t="s">
        <v>639</v>
      </c>
      <c r="J25" s="662" t="s">
        <v>640</v>
      </c>
      <c r="K25" s="662" t="s">
        <v>641</v>
      </c>
      <c r="L25" s="664">
        <v>59.879999999999988</v>
      </c>
      <c r="M25" s="664">
        <v>1</v>
      </c>
      <c r="N25" s="665">
        <v>59.879999999999988</v>
      </c>
    </row>
    <row r="26" spans="1:14" ht="14.4" customHeight="1" x14ac:dyDescent="0.3">
      <c r="A26" s="660" t="s">
        <v>539</v>
      </c>
      <c r="B26" s="661" t="s">
        <v>540</v>
      </c>
      <c r="C26" s="662" t="s">
        <v>544</v>
      </c>
      <c r="D26" s="663" t="s">
        <v>888</v>
      </c>
      <c r="E26" s="662" t="s">
        <v>561</v>
      </c>
      <c r="F26" s="663" t="s">
        <v>893</v>
      </c>
      <c r="G26" s="662" t="s">
        <v>562</v>
      </c>
      <c r="H26" s="662" t="s">
        <v>642</v>
      </c>
      <c r="I26" s="662" t="s">
        <v>215</v>
      </c>
      <c r="J26" s="662" t="s">
        <v>643</v>
      </c>
      <c r="K26" s="662"/>
      <c r="L26" s="664">
        <v>44.719999999999985</v>
      </c>
      <c r="M26" s="664">
        <v>1</v>
      </c>
      <c r="N26" s="665">
        <v>44.719999999999985</v>
      </c>
    </row>
    <row r="27" spans="1:14" ht="14.4" customHeight="1" x14ac:dyDescent="0.3">
      <c r="A27" s="660" t="s">
        <v>539</v>
      </c>
      <c r="B27" s="661" t="s">
        <v>540</v>
      </c>
      <c r="C27" s="662" t="s">
        <v>544</v>
      </c>
      <c r="D27" s="663" t="s">
        <v>888</v>
      </c>
      <c r="E27" s="662" t="s">
        <v>561</v>
      </c>
      <c r="F27" s="663" t="s">
        <v>893</v>
      </c>
      <c r="G27" s="662" t="s">
        <v>562</v>
      </c>
      <c r="H27" s="662" t="s">
        <v>644</v>
      </c>
      <c r="I27" s="662" t="s">
        <v>645</v>
      </c>
      <c r="J27" s="662" t="s">
        <v>646</v>
      </c>
      <c r="K27" s="662" t="s">
        <v>647</v>
      </c>
      <c r="L27" s="664">
        <v>28.670000000000005</v>
      </c>
      <c r="M27" s="664">
        <v>1</v>
      </c>
      <c r="N27" s="665">
        <v>28.670000000000005</v>
      </c>
    </row>
    <row r="28" spans="1:14" ht="14.4" customHeight="1" x14ac:dyDescent="0.3">
      <c r="A28" s="660" t="s">
        <v>539</v>
      </c>
      <c r="B28" s="661" t="s">
        <v>540</v>
      </c>
      <c r="C28" s="662" t="s">
        <v>544</v>
      </c>
      <c r="D28" s="663" t="s">
        <v>888</v>
      </c>
      <c r="E28" s="662" t="s">
        <v>561</v>
      </c>
      <c r="F28" s="663" t="s">
        <v>893</v>
      </c>
      <c r="G28" s="662" t="s">
        <v>562</v>
      </c>
      <c r="H28" s="662" t="s">
        <v>648</v>
      </c>
      <c r="I28" s="662" t="s">
        <v>649</v>
      </c>
      <c r="J28" s="662" t="s">
        <v>650</v>
      </c>
      <c r="K28" s="662" t="s">
        <v>651</v>
      </c>
      <c r="L28" s="664">
        <v>122.96799999999996</v>
      </c>
      <c r="M28" s="664">
        <v>5</v>
      </c>
      <c r="N28" s="665">
        <v>614.8399999999998</v>
      </c>
    </row>
    <row r="29" spans="1:14" ht="14.4" customHeight="1" x14ac:dyDescent="0.3">
      <c r="A29" s="660" t="s">
        <v>539</v>
      </c>
      <c r="B29" s="661" t="s">
        <v>540</v>
      </c>
      <c r="C29" s="662" t="s">
        <v>544</v>
      </c>
      <c r="D29" s="663" t="s">
        <v>888</v>
      </c>
      <c r="E29" s="662" t="s">
        <v>561</v>
      </c>
      <c r="F29" s="663" t="s">
        <v>893</v>
      </c>
      <c r="G29" s="662" t="s">
        <v>562</v>
      </c>
      <c r="H29" s="662" t="s">
        <v>652</v>
      </c>
      <c r="I29" s="662" t="s">
        <v>653</v>
      </c>
      <c r="J29" s="662" t="s">
        <v>654</v>
      </c>
      <c r="K29" s="662"/>
      <c r="L29" s="664">
        <v>79.040000000000006</v>
      </c>
      <c r="M29" s="664">
        <v>4</v>
      </c>
      <c r="N29" s="665">
        <v>316.16000000000003</v>
      </c>
    </row>
    <row r="30" spans="1:14" ht="14.4" customHeight="1" x14ac:dyDescent="0.3">
      <c r="A30" s="660" t="s">
        <v>539</v>
      </c>
      <c r="B30" s="661" t="s">
        <v>540</v>
      </c>
      <c r="C30" s="662" t="s">
        <v>544</v>
      </c>
      <c r="D30" s="663" t="s">
        <v>888</v>
      </c>
      <c r="E30" s="662" t="s">
        <v>561</v>
      </c>
      <c r="F30" s="663" t="s">
        <v>893</v>
      </c>
      <c r="G30" s="662" t="s">
        <v>562</v>
      </c>
      <c r="H30" s="662" t="s">
        <v>655</v>
      </c>
      <c r="I30" s="662" t="s">
        <v>656</v>
      </c>
      <c r="J30" s="662" t="s">
        <v>657</v>
      </c>
      <c r="K30" s="662" t="s">
        <v>658</v>
      </c>
      <c r="L30" s="664">
        <v>59.106666666666676</v>
      </c>
      <c r="M30" s="664">
        <v>3</v>
      </c>
      <c r="N30" s="665">
        <v>177.32000000000002</v>
      </c>
    </row>
    <row r="31" spans="1:14" ht="14.4" customHeight="1" x14ac:dyDescent="0.3">
      <c r="A31" s="660" t="s">
        <v>539</v>
      </c>
      <c r="B31" s="661" t="s">
        <v>540</v>
      </c>
      <c r="C31" s="662" t="s">
        <v>544</v>
      </c>
      <c r="D31" s="663" t="s">
        <v>888</v>
      </c>
      <c r="E31" s="662" t="s">
        <v>561</v>
      </c>
      <c r="F31" s="663" t="s">
        <v>893</v>
      </c>
      <c r="G31" s="662" t="s">
        <v>562</v>
      </c>
      <c r="H31" s="662" t="s">
        <v>659</v>
      </c>
      <c r="I31" s="662" t="s">
        <v>215</v>
      </c>
      <c r="J31" s="662" t="s">
        <v>660</v>
      </c>
      <c r="K31" s="662"/>
      <c r="L31" s="664">
        <v>180.16661633418849</v>
      </c>
      <c r="M31" s="664">
        <v>3</v>
      </c>
      <c r="N31" s="665">
        <v>540.4998490025655</v>
      </c>
    </row>
    <row r="32" spans="1:14" ht="14.4" customHeight="1" x14ac:dyDescent="0.3">
      <c r="A32" s="660" t="s">
        <v>539</v>
      </c>
      <c r="B32" s="661" t="s">
        <v>540</v>
      </c>
      <c r="C32" s="662" t="s">
        <v>544</v>
      </c>
      <c r="D32" s="663" t="s">
        <v>888</v>
      </c>
      <c r="E32" s="662" t="s">
        <v>561</v>
      </c>
      <c r="F32" s="663" t="s">
        <v>893</v>
      </c>
      <c r="G32" s="662" t="s">
        <v>562</v>
      </c>
      <c r="H32" s="662" t="s">
        <v>661</v>
      </c>
      <c r="I32" s="662" t="s">
        <v>662</v>
      </c>
      <c r="J32" s="662" t="s">
        <v>663</v>
      </c>
      <c r="K32" s="662" t="s">
        <v>664</v>
      </c>
      <c r="L32" s="664">
        <v>51.665000000000006</v>
      </c>
      <c r="M32" s="664">
        <v>2</v>
      </c>
      <c r="N32" s="665">
        <v>103.33000000000001</v>
      </c>
    </row>
    <row r="33" spans="1:14" ht="14.4" customHeight="1" x14ac:dyDescent="0.3">
      <c r="A33" s="660" t="s">
        <v>539</v>
      </c>
      <c r="B33" s="661" t="s">
        <v>540</v>
      </c>
      <c r="C33" s="662" t="s">
        <v>544</v>
      </c>
      <c r="D33" s="663" t="s">
        <v>888</v>
      </c>
      <c r="E33" s="662" t="s">
        <v>561</v>
      </c>
      <c r="F33" s="663" t="s">
        <v>893</v>
      </c>
      <c r="G33" s="662" t="s">
        <v>562</v>
      </c>
      <c r="H33" s="662" t="s">
        <v>665</v>
      </c>
      <c r="I33" s="662" t="s">
        <v>666</v>
      </c>
      <c r="J33" s="662" t="s">
        <v>667</v>
      </c>
      <c r="K33" s="662" t="s">
        <v>668</v>
      </c>
      <c r="L33" s="664">
        <v>85.655000000000001</v>
      </c>
      <c r="M33" s="664">
        <v>4</v>
      </c>
      <c r="N33" s="665">
        <v>342.62</v>
      </c>
    </row>
    <row r="34" spans="1:14" ht="14.4" customHeight="1" x14ac:dyDescent="0.3">
      <c r="A34" s="660" t="s">
        <v>539</v>
      </c>
      <c r="B34" s="661" t="s">
        <v>540</v>
      </c>
      <c r="C34" s="662" t="s">
        <v>544</v>
      </c>
      <c r="D34" s="663" t="s">
        <v>888</v>
      </c>
      <c r="E34" s="662" t="s">
        <v>561</v>
      </c>
      <c r="F34" s="663" t="s">
        <v>893</v>
      </c>
      <c r="G34" s="662" t="s">
        <v>562</v>
      </c>
      <c r="H34" s="662" t="s">
        <v>669</v>
      </c>
      <c r="I34" s="662" t="s">
        <v>670</v>
      </c>
      <c r="J34" s="662" t="s">
        <v>671</v>
      </c>
      <c r="K34" s="662" t="s">
        <v>672</v>
      </c>
      <c r="L34" s="664">
        <v>131.08311835747986</v>
      </c>
      <c r="M34" s="664">
        <v>3</v>
      </c>
      <c r="N34" s="665">
        <v>393.24935507243958</v>
      </c>
    </row>
    <row r="35" spans="1:14" ht="14.4" customHeight="1" x14ac:dyDescent="0.3">
      <c r="A35" s="660" t="s">
        <v>539</v>
      </c>
      <c r="B35" s="661" t="s">
        <v>540</v>
      </c>
      <c r="C35" s="662" t="s">
        <v>544</v>
      </c>
      <c r="D35" s="663" t="s">
        <v>888</v>
      </c>
      <c r="E35" s="662" t="s">
        <v>561</v>
      </c>
      <c r="F35" s="663" t="s">
        <v>893</v>
      </c>
      <c r="G35" s="662" t="s">
        <v>562</v>
      </c>
      <c r="H35" s="662" t="s">
        <v>673</v>
      </c>
      <c r="I35" s="662" t="s">
        <v>215</v>
      </c>
      <c r="J35" s="662" t="s">
        <v>674</v>
      </c>
      <c r="K35" s="662" t="s">
        <v>675</v>
      </c>
      <c r="L35" s="664">
        <v>18.789999999999992</v>
      </c>
      <c r="M35" s="664">
        <v>1</v>
      </c>
      <c r="N35" s="665">
        <v>18.789999999999992</v>
      </c>
    </row>
    <row r="36" spans="1:14" ht="14.4" customHeight="1" x14ac:dyDescent="0.3">
      <c r="A36" s="660" t="s">
        <v>539</v>
      </c>
      <c r="B36" s="661" t="s">
        <v>540</v>
      </c>
      <c r="C36" s="662" t="s">
        <v>544</v>
      </c>
      <c r="D36" s="663" t="s">
        <v>888</v>
      </c>
      <c r="E36" s="662" t="s">
        <v>561</v>
      </c>
      <c r="F36" s="663" t="s">
        <v>893</v>
      </c>
      <c r="G36" s="662" t="s">
        <v>562</v>
      </c>
      <c r="H36" s="662" t="s">
        <v>676</v>
      </c>
      <c r="I36" s="662" t="s">
        <v>676</v>
      </c>
      <c r="J36" s="662" t="s">
        <v>677</v>
      </c>
      <c r="K36" s="662" t="s">
        <v>678</v>
      </c>
      <c r="L36" s="664">
        <v>96.28</v>
      </c>
      <c r="M36" s="664">
        <v>1</v>
      </c>
      <c r="N36" s="665">
        <v>96.28</v>
      </c>
    </row>
    <row r="37" spans="1:14" ht="14.4" customHeight="1" x14ac:dyDescent="0.3">
      <c r="A37" s="660" t="s">
        <v>539</v>
      </c>
      <c r="B37" s="661" t="s">
        <v>540</v>
      </c>
      <c r="C37" s="662" t="s">
        <v>544</v>
      </c>
      <c r="D37" s="663" t="s">
        <v>888</v>
      </c>
      <c r="E37" s="662" t="s">
        <v>561</v>
      </c>
      <c r="F37" s="663" t="s">
        <v>893</v>
      </c>
      <c r="G37" s="662" t="s">
        <v>562</v>
      </c>
      <c r="H37" s="662" t="s">
        <v>679</v>
      </c>
      <c r="I37" s="662" t="s">
        <v>679</v>
      </c>
      <c r="J37" s="662" t="s">
        <v>680</v>
      </c>
      <c r="K37" s="662" t="s">
        <v>681</v>
      </c>
      <c r="L37" s="664">
        <v>43.999844610510557</v>
      </c>
      <c r="M37" s="664">
        <v>4</v>
      </c>
      <c r="N37" s="665">
        <v>175.99937844204223</v>
      </c>
    </row>
    <row r="38" spans="1:14" ht="14.4" customHeight="1" x14ac:dyDescent="0.3">
      <c r="A38" s="660" t="s">
        <v>539</v>
      </c>
      <c r="B38" s="661" t="s">
        <v>540</v>
      </c>
      <c r="C38" s="662" t="s">
        <v>544</v>
      </c>
      <c r="D38" s="663" t="s">
        <v>888</v>
      </c>
      <c r="E38" s="662" t="s">
        <v>561</v>
      </c>
      <c r="F38" s="663" t="s">
        <v>893</v>
      </c>
      <c r="G38" s="662" t="s">
        <v>562</v>
      </c>
      <c r="H38" s="662" t="s">
        <v>682</v>
      </c>
      <c r="I38" s="662" t="s">
        <v>683</v>
      </c>
      <c r="J38" s="662" t="s">
        <v>684</v>
      </c>
      <c r="K38" s="662"/>
      <c r="L38" s="664">
        <v>472.94900000000001</v>
      </c>
      <c r="M38" s="664">
        <v>3</v>
      </c>
      <c r="N38" s="665">
        <v>1418.847</v>
      </c>
    </row>
    <row r="39" spans="1:14" ht="14.4" customHeight="1" x14ac:dyDescent="0.3">
      <c r="A39" s="660" t="s">
        <v>539</v>
      </c>
      <c r="B39" s="661" t="s">
        <v>540</v>
      </c>
      <c r="C39" s="662" t="s">
        <v>544</v>
      </c>
      <c r="D39" s="663" t="s">
        <v>888</v>
      </c>
      <c r="E39" s="662" t="s">
        <v>561</v>
      </c>
      <c r="F39" s="663" t="s">
        <v>893</v>
      </c>
      <c r="G39" s="662" t="s">
        <v>685</v>
      </c>
      <c r="H39" s="662" t="s">
        <v>686</v>
      </c>
      <c r="I39" s="662" t="s">
        <v>687</v>
      </c>
      <c r="J39" s="662" t="s">
        <v>688</v>
      </c>
      <c r="K39" s="662" t="s">
        <v>689</v>
      </c>
      <c r="L39" s="664">
        <v>106.86432827016711</v>
      </c>
      <c r="M39" s="664">
        <v>2</v>
      </c>
      <c r="N39" s="665">
        <v>213.72865654033421</v>
      </c>
    </row>
    <row r="40" spans="1:14" ht="14.4" customHeight="1" x14ac:dyDescent="0.3">
      <c r="A40" s="660" t="s">
        <v>539</v>
      </c>
      <c r="B40" s="661" t="s">
        <v>540</v>
      </c>
      <c r="C40" s="662" t="s">
        <v>544</v>
      </c>
      <c r="D40" s="663" t="s">
        <v>888</v>
      </c>
      <c r="E40" s="662" t="s">
        <v>561</v>
      </c>
      <c r="F40" s="663" t="s">
        <v>893</v>
      </c>
      <c r="G40" s="662" t="s">
        <v>685</v>
      </c>
      <c r="H40" s="662" t="s">
        <v>690</v>
      </c>
      <c r="I40" s="662" t="s">
        <v>691</v>
      </c>
      <c r="J40" s="662" t="s">
        <v>692</v>
      </c>
      <c r="K40" s="662" t="s">
        <v>693</v>
      </c>
      <c r="L40" s="664">
        <v>59.875999999999976</v>
      </c>
      <c r="M40" s="664">
        <v>5</v>
      </c>
      <c r="N40" s="665">
        <v>299.37999999999988</v>
      </c>
    </row>
    <row r="41" spans="1:14" ht="14.4" customHeight="1" x14ac:dyDescent="0.3">
      <c r="A41" s="660" t="s">
        <v>539</v>
      </c>
      <c r="B41" s="661" t="s">
        <v>540</v>
      </c>
      <c r="C41" s="662" t="s">
        <v>544</v>
      </c>
      <c r="D41" s="663" t="s">
        <v>888</v>
      </c>
      <c r="E41" s="662" t="s">
        <v>561</v>
      </c>
      <c r="F41" s="663" t="s">
        <v>893</v>
      </c>
      <c r="G41" s="662" t="s">
        <v>685</v>
      </c>
      <c r="H41" s="662" t="s">
        <v>694</v>
      </c>
      <c r="I41" s="662" t="s">
        <v>695</v>
      </c>
      <c r="J41" s="662" t="s">
        <v>696</v>
      </c>
      <c r="K41" s="662" t="s">
        <v>697</v>
      </c>
      <c r="L41" s="664">
        <v>95.822452772231614</v>
      </c>
      <c r="M41" s="664">
        <v>1</v>
      </c>
      <c r="N41" s="665">
        <v>95.822452772231614</v>
      </c>
    </row>
    <row r="42" spans="1:14" ht="14.4" customHeight="1" x14ac:dyDescent="0.3">
      <c r="A42" s="660" t="s">
        <v>539</v>
      </c>
      <c r="B42" s="661" t="s">
        <v>540</v>
      </c>
      <c r="C42" s="662" t="s">
        <v>544</v>
      </c>
      <c r="D42" s="663" t="s">
        <v>888</v>
      </c>
      <c r="E42" s="662" t="s">
        <v>561</v>
      </c>
      <c r="F42" s="663" t="s">
        <v>893</v>
      </c>
      <c r="G42" s="662" t="s">
        <v>685</v>
      </c>
      <c r="H42" s="662" t="s">
        <v>698</v>
      </c>
      <c r="I42" s="662" t="s">
        <v>699</v>
      </c>
      <c r="J42" s="662" t="s">
        <v>688</v>
      </c>
      <c r="K42" s="662" t="s">
        <v>700</v>
      </c>
      <c r="L42" s="664">
        <v>73.989901188208478</v>
      </c>
      <c r="M42" s="664">
        <v>2</v>
      </c>
      <c r="N42" s="665">
        <v>147.97980237641696</v>
      </c>
    </row>
    <row r="43" spans="1:14" ht="14.4" customHeight="1" x14ac:dyDescent="0.3">
      <c r="A43" s="660" t="s">
        <v>539</v>
      </c>
      <c r="B43" s="661" t="s">
        <v>540</v>
      </c>
      <c r="C43" s="662" t="s">
        <v>544</v>
      </c>
      <c r="D43" s="663" t="s">
        <v>888</v>
      </c>
      <c r="E43" s="662" t="s">
        <v>561</v>
      </c>
      <c r="F43" s="663" t="s">
        <v>893</v>
      </c>
      <c r="G43" s="662" t="s">
        <v>685</v>
      </c>
      <c r="H43" s="662" t="s">
        <v>701</v>
      </c>
      <c r="I43" s="662" t="s">
        <v>702</v>
      </c>
      <c r="J43" s="662" t="s">
        <v>703</v>
      </c>
      <c r="K43" s="662" t="s">
        <v>704</v>
      </c>
      <c r="L43" s="664">
        <v>64.608652870809323</v>
      </c>
      <c r="M43" s="664">
        <v>1</v>
      </c>
      <c r="N43" s="665">
        <v>64.608652870809323</v>
      </c>
    </row>
    <row r="44" spans="1:14" ht="14.4" customHeight="1" x14ac:dyDescent="0.3">
      <c r="A44" s="660" t="s">
        <v>539</v>
      </c>
      <c r="B44" s="661" t="s">
        <v>540</v>
      </c>
      <c r="C44" s="662" t="s">
        <v>544</v>
      </c>
      <c r="D44" s="663" t="s">
        <v>888</v>
      </c>
      <c r="E44" s="662" t="s">
        <v>561</v>
      </c>
      <c r="F44" s="663" t="s">
        <v>893</v>
      </c>
      <c r="G44" s="662" t="s">
        <v>685</v>
      </c>
      <c r="H44" s="662" t="s">
        <v>705</v>
      </c>
      <c r="I44" s="662" t="s">
        <v>706</v>
      </c>
      <c r="J44" s="662" t="s">
        <v>707</v>
      </c>
      <c r="K44" s="662" t="s">
        <v>708</v>
      </c>
      <c r="L44" s="664">
        <v>28.3</v>
      </c>
      <c r="M44" s="664">
        <v>1</v>
      </c>
      <c r="N44" s="665">
        <v>28.3</v>
      </c>
    </row>
    <row r="45" spans="1:14" ht="14.4" customHeight="1" x14ac:dyDescent="0.3">
      <c r="A45" s="660" t="s">
        <v>539</v>
      </c>
      <c r="B45" s="661" t="s">
        <v>540</v>
      </c>
      <c r="C45" s="662" t="s">
        <v>544</v>
      </c>
      <c r="D45" s="663" t="s">
        <v>888</v>
      </c>
      <c r="E45" s="662" t="s">
        <v>561</v>
      </c>
      <c r="F45" s="663" t="s">
        <v>893</v>
      </c>
      <c r="G45" s="662" t="s">
        <v>685</v>
      </c>
      <c r="H45" s="662" t="s">
        <v>709</v>
      </c>
      <c r="I45" s="662" t="s">
        <v>709</v>
      </c>
      <c r="J45" s="662" t="s">
        <v>710</v>
      </c>
      <c r="K45" s="662" t="s">
        <v>711</v>
      </c>
      <c r="L45" s="664">
        <v>48.413333333333334</v>
      </c>
      <c r="M45" s="664">
        <v>3</v>
      </c>
      <c r="N45" s="665">
        <v>145.24</v>
      </c>
    </row>
    <row r="46" spans="1:14" ht="14.4" customHeight="1" x14ac:dyDescent="0.3">
      <c r="A46" s="660" t="s">
        <v>539</v>
      </c>
      <c r="B46" s="661" t="s">
        <v>540</v>
      </c>
      <c r="C46" s="662" t="s">
        <v>544</v>
      </c>
      <c r="D46" s="663" t="s">
        <v>888</v>
      </c>
      <c r="E46" s="662" t="s">
        <v>561</v>
      </c>
      <c r="F46" s="663" t="s">
        <v>893</v>
      </c>
      <c r="G46" s="662" t="s">
        <v>685</v>
      </c>
      <c r="H46" s="662" t="s">
        <v>712</v>
      </c>
      <c r="I46" s="662" t="s">
        <v>712</v>
      </c>
      <c r="J46" s="662" t="s">
        <v>713</v>
      </c>
      <c r="K46" s="662" t="s">
        <v>714</v>
      </c>
      <c r="L46" s="664">
        <v>82.57999999999997</v>
      </c>
      <c r="M46" s="664">
        <v>1</v>
      </c>
      <c r="N46" s="665">
        <v>82.57999999999997</v>
      </c>
    </row>
    <row r="47" spans="1:14" ht="14.4" customHeight="1" x14ac:dyDescent="0.3">
      <c r="A47" s="660" t="s">
        <v>539</v>
      </c>
      <c r="B47" s="661" t="s">
        <v>540</v>
      </c>
      <c r="C47" s="662" t="s">
        <v>549</v>
      </c>
      <c r="D47" s="663" t="s">
        <v>889</v>
      </c>
      <c r="E47" s="662" t="s">
        <v>561</v>
      </c>
      <c r="F47" s="663" t="s">
        <v>893</v>
      </c>
      <c r="G47" s="662" t="s">
        <v>562</v>
      </c>
      <c r="H47" s="662" t="s">
        <v>715</v>
      </c>
      <c r="I47" s="662" t="s">
        <v>715</v>
      </c>
      <c r="J47" s="662" t="s">
        <v>716</v>
      </c>
      <c r="K47" s="662" t="s">
        <v>717</v>
      </c>
      <c r="L47" s="664">
        <v>171.59999999999997</v>
      </c>
      <c r="M47" s="664">
        <v>5</v>
      </c>
      <c r="N47" s="665">
        <v>857.99999999999989</v>
      </c>
    </row>
    <row r="48" spans="1:14" ht="14.4" customHeight="1" x14ac:dyDescent="0.3">
      <c r="A48" s="660" t="s">
        <v>539</v>
      </c>
      <c r="B48" s="661" t="s">
        <v>540</v>
      </c>
      <c r="C48" s="662" t="s">
        <v>549</v>
      </c>
      <c r="D48" s="663" t="s">
        <v>889</v>
      </c>
      <c r="E48" s="662" t="s">
        <v>561</v>
      </c>
      <c r="F48" s="663" t="s">
        <v>893</v>
      </c>
      <c r="G48" s="662" t="s">
        <v>562</v>
      </c>
      <c r="H48" s="662" t="s">
        <v>718</v>
      </c>
      <c r="I48" s="662" t="s">
        <v>718</v>
      </c>
      <c r="J48" s="662" t="s">
        <v>719</v>
      </c>
      <c r="K48" s="662" t="s">
        <v>720</v>
      </c>
      <c r="L48" s="664">
        <v>126.5</v>
      </c>
      <c r="M48" s="664">
        <v>1</v>
      </c>
      <c r="N48" s="665">
        <v>126.5</v>
      </c>
    </row>
    <row r="49" spans="1:14" ht="14.4" customHeight="1" x14ac:dyDescent="0.3">
      <c r="A49" s="660" t="s">
        <v>539</v>
      </c>
      <c r="B49" s="661" t="s">
        <v>540</v>
      </c>
      <c r="C49" s="662" t="s">
        <v>549</v>
      </c>
      <c r="D49" s="663" t="s">
        <v>889</v>
      </c>
      <c r="E49" s="662" t="s">
        <v>561</v>
      </c>
      <c r="F49" s="663" t="s">
        <v>893</v>
      </c>
      <c r="G49" s="662" t="s">
        <v>562</v>
      </c>
      <c r="H49" s="662" t="s">
        <v>721</v>
      </c>
      <c r="I49" s="662" t="s">
        <v>721</v>
      </c>
      <c r="J49" s="662" t="s">
        <v>716</v>
      </c>
      <c r="K49" s="662" t="s">
        <v>722</v>
      </c>
      <c r="L49" s="664">
        <v>92.949999999999989</v>
      </c>
      <c r="M49" s="664">
        <v>4</v>
      </c>
      <c r="N49" s="665">
        <v>371.79999999999995</v>
      </c>
    </row>
    <row r="50" spans="1:14" ht="14.4" customHeight="1" x14ac:dyDescent="0.3">
      <c r="A50" s="660" t="s">
        <v>539</v>
      </c>
      <c r="B50" s="661" t="s">
        <v>540</v>
      </c>
      <c r="C50" s="662" t="s">
        <v>549</v>
      </c>
      <c r="D50" s="663" t="s">
        <v>889</v>
      </c>
      <c r="E50" s="662" t="s">
        <v>561</v>
      </c>
      <c r="F50" s="663" t="s">
        <v>893</v>
      </c>
      <c r="G50" s="662" t="s">
        <v>562</v>
      </c>
      <c r="H50" s="662" t="s">
        <v>563</v>
      </c>
      <c r="I50" s="662" t="s">
        <v>564</v>
      </c>
      <c r="J50" s="662" t="s">
        <v>565</v>
      </c>
      <c r="K50" s="662" t="s">
        <v>566</v>
      </c>
      <c r="L50" s="664">
        <v>87.029498719095002</v>
      </c>
      <c r="M50" s="664">
        <v>2</v>
      </c>
      <c r="N50" s="665">
        <v>174.05899743819</v>
      </c>
    </row>
    <row r="51" spans="1:14" ht="14.4" customHeight="1" x14ac:dyDescent="0.3">
      <c r="A51" s="660" t="s">
        <v>539</v>
      </c>
      <c r="B51" s="661" t="s">
        <v>540</v>
      </c>
      <c r="C51" s="662" t="s">
        <v>549</v>
      </c>
      <c r="D51" s="663" t="s">
        <v>889</v>
      </c>
      <c r="E51" s="662" t="s">
        <v>561</v>
      </c>
      <c r="F51" s="663" t="s">
        <v>893</v>
      </c>
      <c r="G51" s="662" t="s">
        <v>562</v>
      </c>
      <c r="H51" s="662" t="s">
        <v>567</v>
      </c>
      <c r="I51" s="662" t="s">
        <v>568</v>
      </c>
      <c r="J51" s="662" t="s">
        <v>569</v>
      </c>
      <c r="K51" s="662" t="s">
        <v>570</v>
      </c>
      <c r="L51" s="664">
        <v>96.819497447522764</v>
      </c>
      <c r="M51" s="664">
        <v>1</v>
      </c>
      <c r="N51" s="665">
        <v>96.819497447522764</v>
      </c>
    </row>
    <row r="52" spans="1:14" ht="14.4" customHeight="1" x14ac:dyDescent="0.3">
      <c r="A52" s="660" t="s">
        <v>539</v>
      </c>
      <c r="B52" s="661" t="s">
        <v>540</v>
      </c>
      <c r="C52" s="662" t="s">
        <v>549</v>
      </c>
      <c r="D52" s="663" t="s">
        <v>889</v>
      </c>
      <c r="E52" s="662" t="s">
        <v>561</v>
      </c>
      <c r="F52" s="663" t="s">
        <v>893</v>
      </c>
      <c r="G52" s="662" t="s">
        <v>562</v>
      </c>
      <c r="H52" s="662" t="s">
        <v>723</v>
      </c>
      <c r="I52" s="662" t="s">
        <v>724</v>
      </c>
      <c r="J52" s="662" t="s">
        <v>725</v>
      </c>
      <c r="K52" s="662" t="s">
        <v>726</v>
      </c>
      <c r="L52" s="664">
        <v>99.018728418873323</v>
      </c>
      <c r="M52" s="664">
        <v>65</v>
      </c>
      <c r="N52" s="665">
        <v>6436.2173472267659</v>
      </c>
    </row>
    <row r="53" spans="1:14" ht="14.4" customHeight="1" x14ac:dyDescent="0.3">
      <c r="A53" s="660" t="s">
        <v>539</v>
      </c>
      <c r="B53" s="661" t="s">
        <v>540</v>
      </c>
      <c r="C53" s="662" t="s">
        <v>549</v>
      </c>
      <c r="D53" s="663" t="s">
        <v>889</v>
      </c>
      <c r="E53" s="662" t="s">
        <v>561</v>
      </c>
      <c r="F53" s="663" t="s">
        <v>893</v>
      </c>
      <c r="G53" s="662" t="s">
        <v>562</v>
      </c>
      <c r="H53" s="662" t="s">
        <v>727</v>
      </c>
      <c r="I53" s="662" t="s">
        <v>728</v>
      </c>
      <c r="J53" s="662" t="s">
        <v>729</v>
      </c>
      <c r="K53" s="662" t="s">
        <v>730</v>
      </c>
      <c r="L53" s="664">
        <v>27.75</v>
      </c>
      <c r="M53" s="664">
        <v>20</v>
      </c>
      <c r="N53" s="665">
        <v>555</v>
      </c>
    </row>
    <row r="54" spans="1:14" ht="14.4" customHeight="1" x14ac:dyDescent="0.3">
      <c r="A54" s="660" t="s">
        <v>539</v>
      </c>
      <c r="B54" s="661" t="s">
        <v>540</v>
      </c>
      <c r="C54" s="662" t="s">
        <v>549</v>
      </c>
      <c r="D54" s="663" t="s">
        <v>889</v>
      </c>
      <c r="E54" s="662" t="s">
        <v>561</v>
      </c>
      <c r="F54" s="663" t="s">
        <v>893</v>
      </c>
      <c r="G54" s="662" t="s">
        <v>562</v>
      </c>
      <c r="H54" s="662" t="s">
        <v>731</v>
      </c>
      <c r="I54" s="662" t="s">
        <v>732</v>
      </c>
      <c r="J54" s="662" t="s">
        <v>589</v>
      </c>
      <c r="K54" s="662" t="s">
        <v>733</v>
      </c>
      <c r="L54" s="664">
        <v>57.73</v>
      </c>
      <c r="M54" s="664">
        <v>1</v>
      </c>
      <c r="N54" s="665">
        <v>57.73</v>
      </c>
    </row>
    <row r="55" spans="1:14" ht="14.4" customHeight="1" x14ac:dyDescent="0.3">
      <c r="A55" s="660" t="s">
        <v>539</v>
      </c>
      <c r="B55" s="661" t="s">
        <v>540</v>
      </c>
      <c r="C55" s="662" t="s">
        <v>549</v>
      </c>
      <c r="D55" s="663" t="s">
        <v>889</v>
      </c>
      <c r="E55" s="662" t="s">
        <v>561</v>
      </c>
      <c r="F55" s="663" t="s">
        <v>893</v>
      </c>
      <c r="G55" s="662" t="s">
        <v>562</v>
      </c>
      <c r="H55" s="662" t="s">
        <v>734</v>
      </c>
      <c r="I55" s="662" t="s">
        <v>734</v>
      </c>
      <c r="J55" s="662" t="s">
        <v>735</v>
      </c>
      <c r="K55" s="662" t="s">
        <v>736</v>
      </c>
      <c r="L55" s="664">
        <v>36.53</v>
      </c>
      <c r="M55" s="664">
        <v>1</v>
      </c>
      <c r="N55" s="665">
        <v>36.53</v>
      </c>
    </row>
    <row r="56" spans="1:14" ht="14.4" customHeight="1" x14ac:dyDescent="0.3">
      <c r="A56" s="660" t="s">
        <v>539</v>
      </c>
      <c r="B56" s="661" t="s">
        <v>540</v>
      </c>
      <c r="C56" s="662" t="s">
        <v>549</v>
      </c>
      <c r="D56" s="663" t="s">
        <v>889</v>
      </c>
      <c r="E56" s="662" t="s">
        <v>561</v>
      </c>
      <c r="F56" s="663" t="s">
        <v>893</v>
      </c>
      <c r="G56" s="662" t="s">
        <v>562</v>
      </c>
      <c r="H56" s="662" t="s">
        <v>737</v>
      </c>
      <c r="I56" s="662" t="s">
        <v>738</v>
      </c>
      <c r="J56" s="662" t="s">
        <v>739</v>
      </c>
      <c r="K56" s="662" t="s">
        <v>740</v>
      </c>
      <c r="L56" s="664">
        <v>113.8</v>
      </c>
      <c r="M56" s="664">
        <v>1</v>
      </c>
      <c r="N56" s="665">
        <v>113.8</v>
      </c>
    </row>
    <row r="57" spans="1:14" ht="14.4" customHeight="1" x14ac:dyDescent="0.3">
      <c r="A57" s="660" t="s">
        <v>539</v>
      </c>
      <c r="B57" s="661" t="s">
        <v>540</v>
      </c>
      <c r="C57" s="662" t="s">
        <v>549</v>
      </c>
      <c r="D57" s="663" t="s">
        <v>889</v>
      </c>
      <c r="E57" s="662" t="s">
        <v>561</v>
      </c>
      <c r="F57" s="663" t="s">
        <v>893</v>
      </c>
      <c r="G57" s="662" t="s">
        <v>562</v>
      </c>
      <c r="H57" s="662" t="s">
        <v>741</v>
      </c>
      <c r="I57" s="662" t="s">
        <v>742</v>
      </c>
      <c r="J57" s="662" t="s">
        <v>743</v>
      </c>
      <c r="K57" s="662" t="s">
        <v>744</v>
      </c>
      <c r="L57" s="664">
        <v>359.68</v>
      </c>
      <c r="M57" s="664">
        <v>1</v>
      </c>
      <c r="N57" s="665">
        <v>359.68</v>
      </c>
    </row>
    <row r="58" spans="1:14" ht="14.4" customHeight="1" x14ac:dyDescent="0.3">
      <c r="A58" s="660" t="s">
        <v>539</v>
      </c>
      <c r="B58" s="661" t="s">
        <v>540</v>
      </c>
      <c r="C58" s="662" t="s">
        <v>549</v>
      </c>
      <c r="D58" s="663" t="s">
        <v>889</v>
      </c>
      <c r="E58" s="662" t="s">
        <v>561</v>
      </c>
      <c r="F58" s="663" t="s">
        <v>893</v>
      </c>
      <c r="G58" s="662" t="s">
        <v>562</v>
      </c>
      <c r="H58" s="662" t="s">
        <v>624</v>
      </c>
      <c r="I58" s="662" t="s">
        <v>745</v>
      </c>
      <c r="J58" s="662" t="s">
        <v>746</v>
      </c>
      <c r="K58" s="662" t="s">
        <v>747</v>
      </c>
      <c r="L58" s="664">
        <v>48.679404131969243</v>
      </c>
      <c r="M58" s="664">
        <v>1</v>
      </c>
      <c r="N58" s="665">
        <v>48.679404131969243</v>
      </c>
    </row>
    <row r="59" spans="1:14" ht="14.4" customHeight="1" x14ac:dyDescent="0.3">
      <c r="A59" s="660" t="s">
        <v>539</v>
      </c>
      <c r="B59" s="661" t="s">
        <v>540</v>
      </c>
      <c r="C59" s="662" t="s">
        <v>549</v>
      </c>
      <c r="D59" s="663" t="s">
        <v>889</v>
      </c>
      <c r="E59" s="662" t="s">
        <v>561</v>
      </c>
      <c r="F59" s="663" t="s">
        <v>893</v>
      </c>
      <c r="G59" s="662" t="s">
        <v>562</v>
      </c>
      <c r="H59" s="662" t="s">
        <v>748</v>
      </c>
      <c r="I59" s="662" t="s">
        <v>215</v>
      </c>
      <c r="J59" s="662" t="s">
        <v>749</v>
      </c>
      <c r="K59" s="662"/>
      <c r="L59" s="664">
        <v>97.320313852467692</v>
      </c>
      <c r="M59" s="664">
        <v>20</v>
      </c>
      <c r="N59" s="665">
        <v>1946.4062770493538</v>
      </c>
    </row>
    <row r="60" spans="1:14" ht="14.4" customHeight="1" x14ac:dyDescent="0.3">
      <c r="A60" s="660" t="s">
        <v>539</v>
      </c>
      <c r="B60" s="661" t="s">
        <v>540</v>
      </c>
      <c r="C60" s="662" t="s">
        <v>549</v>
      </c>
      <c r="D60" s="663" t="s">
        <v>889</v>
      </c>
      <c r="E60" s="662" t="s">
        <v>561</v>
      </c>
      <c r="F60" s="663" t="s">
        <v>893</v>
      </c>
      <c r="G60" s="662" t="s">
        <v>562</v>
      </c>
      <c r="H60" s="662" t="s">
        <v>750</v>
      </c>
      <c r="I60" s="662" t="s">
        <v>751</v>
      </c>
      <c r="J60" s="662" t="s">
        <v>752</v>
      </c>
      <c r="K60" s="662" t="s">
        <v>753</v>
      </c>
      <c r="L60" s="664">
        <v>112.96</v>
      </c>
      <c r="M60" s="664">
        <v>1</v>
      </c>
      <c r="N60" s="665">
        <v>112.96</v>
      </c>
    </row>
    <row r="61" spans="1:14" ht="14.4" customHeight="1" x14ac:dyDescent="0.3">
      <c r="A61" s="660" t="s">
        <v>539</v>
      </c>
      <c r="B61" s="661" t="s">
        <v>540</v>
      </c>
      <c r="C61" s="662" t="s">
        <v>549</v>
      </c>
      <c r="D61" s="663" t="s">
        <v>889</v>
      </c>
      <c r="E61" s="662" t="s">
        <v>561</v>
      </c>
      <c r="F61" s="663" t="s">
        <v>893</v>
      </c>
      <c r="G61" s="662" t="s">
        <v>562</v>
      </c>
      <c r="H61" s="662" t="s">
        <v>754</v>
      </c>
      <c r="I61" s="662" t="s">
        <v>755</v>
      </c>
      <c r="J61" s="662" t="s">
        <v>756</v>
      </c>
      <c r="K61" s="662" t="s">
        <v>566</v>
      </c>
      <c r="L61" s="664">
        <v>123.94000000000003</v>
      </c>
      <c r="M61" s="664">
        <v>1</v>
      </c>
      <c r="N61" s="665">
        <v>123.94000000000003</v>
      </c>
    </row>
    <row r="62" spans="1:14" ht="14.4" customHeight="1" x14ac:dyDescent="0.3">
      <c r="A62" s="660" t="s">
        <v>539</v>
      </c>
      <c r="B62" s="661" t="s">
        <v>540</v>
      </c>
      <c r="C62" s="662" t="s">
        <v>549</v>
      </c>
      <c r="D62" s="663" t="s">
        <v>889</v>
      </c>
      <c r="E62" s="662" t="s">
        <v>561</v>
      </c>
      <c r="F62" s="663" t="s">
        <v>893</v>
      </c>
      <c r="G62" s="662" t="s">
        <v>562</v>
      </c>
      <c r="H62" s="662" t="s">
        <v>757</v>
      </c>
      <c r="I62" s="662" t="s">
        <v>758</v>
      </c>
      <c r="J62" s="662" t="s">
        <v>759</v>
      </c>
      <c r="K62" s="662" t="s">
        <v>760</v>
      </c>
      <c r="L62" s="664">
        <v>359.38000000000005</v>
      </c>
      <c r="M62" s="664">
        <v>1</v>
      </c>
      <c r="N62" s="665">
        <v>359.38000000000005</v>
      </c>
    </row>
    <row r="63" spans="1:14" ht="14.4" customHeight="1" x14ac:dyDescent="0.3">
      <c r="A63" s="660" t="s">
        <v>539</v>
      </c>
      <c r="B63" s="661" t="s">
        <v>540</v>
      </c>
      <c r="C63" s="662" t="s">
        <v>549</v>
      </c>
      <c r="D63" s="663" t="s">
        <v>889</v>
      </c>
      <c r="E63" s="662" t="s">
        <v>561</v>
      </c>
      <c r="F63" s="663" t="s">
        <v>893</v>
      </c>
      <c r="G63" s="662" t="s">
        <v>562</v>
      </c>
      <c r="H63" s="662" t="s">
        <v>630</v>
      </c>
      <c r="I63" s="662" t="s">
        <v>631</v>
      </c>
      <c r="J63" s="662" t="s">
        <v>632</v>
      </c>
      <c r="K63" s="662" t="s">
        <v>633</v>
      </c>
      <c r="L63" s="664">
        <v>52.17</v>
      </c>
      <c r="M63" s="664">
        <v>1</v>
      </c>
      <c r="N63" s="665">
        <v>52.17</v>
      </c>
    </row>
    <row r="64" spans="1:14" ht="14.4" customHeight="1" x14ac:dyDescent="0.3">
      <c r="A64" s="660" t="s">
        <v>539</v>
      </c>
      <c r="B64" s="661" t="s">
        <v>540</v>
      </c>
      <c r="C64" s="662" t="s">
        <v>549</v>
      </c>
      <c r="D64" s="663" t="s">
        <v>889</v>
      </c>
      <c r="E64" s="662" t="s">
        <v>561</v>
      </c>
      <c r="F64" s="663" t="s">
        <v>893</v>
      </c>
      <c r="G64" s="662" t="s">
        <v>562</v>
      </c>
      <c r="H64" s="662" t="s">
        <v>634</v>
      </c>
      <c r="I64" s="662" t="s">
        <v>635</v>
      </c>
      <c r="J64" s="662" t="s">
        <v>636</v>
      </c>
      <c r="K64" s="662" t="s">
        <v>637</v>
      </c>
      <c r="L64" s="664">
        <v>33.155000000000001</v>
      </c>
      <c r="M64" s="664">
        <v>2</v>
      </c>
      <c r="N64" s="665">
        <v>66.31</v>
      </c>
    </row>
    <row r="65" spans="1:14" ht="14.4" customHeight="1" x14ac:dyDescent="0.3">
      <c r="A65" s="660" t="s">
        <v>539</v>
      </c>
      <c r="B65" s="661" t="s">
        <v>540</v>
      </c>
      <c r="C65" s="662" t="s">
        <v>549</v>
      </c>
      <c r="D65" s="663" t="s">
        <v>889</v>
      </c>
      <c r="E65" s="662" t="s">
        <v>561</v>
      </c>
      <c r="F65" s="663" t="s">
        <v>893</v>
      </c>
      <c r="G65" s="662" t="s">
        <v>562</v>
      </c>
      <c r="H65" s="662" t="s">
        <v>761</v>
      </c>
      <c r="I65" s="662" t="s">
        <v>762</v>
      </c>
      <c r="J65" s="662" t="s">
        <v>763</v>
      </c>
      <c r="K65" s="662" t="s">
        <v>764</v>
      </c>
      <c r="L65" s="664">
        <v>141.49</v>
      </c>
      <c r="M65" s="664">
        <v>1</v>
      </c>
      <c r="N65" s="665">
        <v>141.49</v>
      </c>
    </row>
    <row r="66" spans="1:14" ht="14.4" customHeight="1" x14ac:dyDescent="0.3">
      <c r="A66" s="660" t="s">
        <v>539</v>
      </c>
      <c r="B66" s="661" t="s">
        <v>540</v>
      </c>
      <c r="C66" s="662" t="s">
        <v>549</v>
      </c>
      <c r="D66" s="663" t="s">
        <v>889</v>
      </c>
      <c r="E66" s="662" t="s">
        <v>561</v>
      </c>
      <c r="F66" s="663" t="s">
        <v>893</v>
      </c>
      <c r="G66" s="662" t="s">
        <v>562</v>
      </c>
      <c r="H66" s="662" t="s">
        <v>765</v>
      </c>
      <c r="I66" s="662" t="s">
        <v>766</v>
      </c>
      <c r="J66" s="662" t="s">
        <v>767</v>
      </c>
      <c r="K66" s="662" t="s">
        <v>768</v>
      </c>
      <c r="L66" s="664">
        <v>79.880000000000067</v>
      </c>
      <c r="M66" s="664">
        <v>1</v>
      </c>
      <c r="N66" s="665">
        <v>79.880000000000067</v>
      </c>
    </row>
    <row r="67" spans="1:14" ht="14.4" customHeight="1" x14ac:dyDescent="0.3">
      <c r="A67" s="660" t="s">
        <v>539</v>
      </c>
      <c r="B67" s="661" t="s">
        <v>540</v>
      </c>
      <c r="C67" s="662" t="s">
        <v>549</v>
      </c>
      <c r="D67" s="663" t="s">
        <v>889</v>
      </c>
      <c r="E67" s="662" t="s">
        <v>561</v>
      </c>
      <c r="F67" s="663" t="s">
        <v>893</v>
      </c>
      <c r="G67" s="662" t="s">
        <v>562</v>
      </c>
      <c r="H67" s="662" t="s">
        <v>769</v>
      </c>
      <c r="I67" s="662" t="s">
        <v>770</v>
      </c>
      <c r="J67" s="662" t="s">
        <v>771</v>
      </c>
      <c r="K67" s="662" t="s">
        <v>772</v>
      </c>
      <c r="L67" s="664">
        <v>186.51</v>
      </c>
      <c r="M67" s="664">
        <v>2</v>
      </c>
      <c r="N67" s="665">
        <v>373.02</v>
      </c>
    </row>
    <row r="68" spans="1:14" ht="14.4" customHeight="1" x14ac:dyDescent="0.3">
      <c r="A68" s="660" t="s">
        <v>539</v>
      </c>
      <c r="B68" s="661" t="s">
        <v>540</v>
      </c>
      <c r="C68" s="662" t="s">
        <v>549</v>
      </c>
      <c r="D68" s="663" t="s">
        <v>889</v>
      </c>
      <c r="E68" s="662" t="s">
        <v>561</v>
      </c>
      <c r="F68" s="663" t="s">
        <v>893</v>
      </c>
      <c r="G68" s="662" t="s">
        <v>562</v>
      </c>
      <c r="H68" s="662" t="s">
        <v>773</v>
      </c>
      <c r="I68" s="662" t="s">
        <v>773</v>
      </c>
      <c r="J68" s="662" t="s">
        <v>774</v>
      </c>
      <c r="K68" s="662" t="s">
        <v>775</v>
      </c>
      <c r="L68" s="664">
        <v>0</v>
      </c>
      <c r="M68" s="664">
        <v>0</v>
      </c>
      <c r="N68" s="665">
        <v>-44.600154899995232</v>
      </c>
    </row>
    <row r="69" spans="1:14" ht="14.4" customHeight="1" x14ac:dyDescent="0.3">
      <c r="A69" s="660" t="s">
        <v>539</v>
      </c>
      <c r="B69" s="661" t="s">
        <v>540</v>
      </c>
      <c r="C69" s="662" t="s">
        <v>549</v>
      </c>
      <c r="D69" s="663" t="s">
        <v>889</v>
      </c>
      <c r="E69" s="662" t="s">
        <v>561</v>
      </c>
      <c r="F69" s="663" t="s">
        <v>893</v>
      </c>
      <c r="G69" s="662" t="s">
        <v>562</v>
      </c>
      <c r="H69" s="662" t="s">
        <v>776</v>
      </c>
      <c r="I69" s="662" t="s">
        <v>777</v>
      </c>
      <c r="J69" s="662" t="s">
        <v>778</v>
      </c>
      <c r="K69" s="662" t="s">
        <v>779</v>
      </c>
      <c r="L69" s="664">
        <v>55.510008851899926</v>
      </c>
      <c r="M69" s="664">
        <v>2</v>
      </c>
      <c r="N69" s="665">
        <v>111.02001770379985</v>
      </c>
    </row>
    <row r="70" spans="1:14" ht="14.4" customHeight="1" x14ac:dyDescent="0.3">
      <c r="A70" s="660" t="s">
        <v>539</v>
      </c>
      <c r="B70" s="661" t="s">
        <v>540</v>
      </c>
      <c r="C70" s="662" t="s">
        <v>549</v>
      </c>
      <c r="D70" s="663" t="s">
        <v>889</v>
      </c>
      <c r="E70" s="662" t="s">
        <v>561</v>
      </c>
      <c r="F70" s="663" t="s">
        <v>893</v>
      </c>
      <c r="G70" s="662" t="s">
        <v>562</v>
      </c>
      <c r="H70" s="662" t="s">
        <v>780</v>
      </c>
      <c r="I70" s="662" t="s">
        <v>781</v>
      </c>
      <c r="J70" s="662" t="s">
        <v>782</v>
      </c>
      <c r="K70" s="662" t="s">
        <v>783</v>
      </c>
      <c r="L70" s="664">
        <v>36.93</v>
      </c>
      <c r="M70" s="664">
        <v>2</v>
      </c>
      <c r="N70" s="665">
        <v>73.86</v>
      </c>
    </row>
    <row r="71" spans="1:14" ht="14.4" customHeight="1" x14ac:dyDescent="0.3">
      <c r="A71" s="660" t="s">
        <v>539</v>
      </c>
      <c r="B71" s="661" t="s">
        <v>540</v>
      </c>
      <c r="C71" s="662" t="s">
        <v>549</v>
      </c>
      <c r="D71" s="663" t="s">
        <v>889</v>
      </c>
      <c r="E71" s="662" t="s">
        <v>561</v>
      </c>
      <c r="F71" s="663" t="s">
        <v>893</v>
      </c>
      <c r="G71" s="662" t="s">
        <v>562</v>
      </c>
      <c r="H71" s="662" t="s">
        <v>784</v>
      </c>
      <c r="I71" s="662" t="s">
        <v>785</v>
      </c>
      <c r="J71" s="662" t="s">
        <v>786</v>
      </c>
      <c r="K71" s="662"/>
      <c r="L71" s="664">
        <v>1244.9502993044434</v>
      </c>
      <c r="M71" s="664">
        <v>1</v>
      </c>
      <c r="N71" s="665">
        <v>1244.9502993044434</v>
      </c>
    </row>
    <row r="72" spans="1:14" ht="14.4" customHeight="1" x14ac:dyDescent="0.3">
      <c r="A72" s="660" t="s">
        <v>539</v>
      </c>
      <c r="B72" s="661" t="s">
        <v>540</v>
      </c>
      <c r="C72" s="662" t="s">
        <v>549</v>
      </c>
      <c r="D72" s="663" t="s">
        <v>889</v>
      </c>
      <c r="E72" s="662" t="s">
        <v>561</v>
      </c>
      <c r="F72" s="663" t="s">
        <v>893</v>
      </c>
      <c r="G72" s="662" t="s">
        <v>562</v>
      </c>
      <c r="H72" s="662" t="s">
        <v>787</v>
      </c>
      <c r="I72" s="662" t="s">
        <v>215</v>
      </c>
      <c r="J72" s="662" t="s">
        <v>788</v>
      </c>
      <c r="K72" s="662"/>
      <c r="L72" s="664">
        <v>76.603451195887956</v>
      </c>
      <c r="M72" s="664">
        <v>3</v>
      </c>
      <c r="N72" s="665">
        <v>229.81035358766388</v>
      </c>
    </row>
    <row r="73" spans="1:14" ht="14.4" customHeight="1" x14ac:dyDescent="0.3">
      <c r="A73" s="660" t="s">
        <v>539</v>
      </c>
      <c r="B73" s="661" t="s">
        <v>540</v>
      </c>
      <c r="C73" s="662" t="s">
        <v>549</v>
      </c>
      <c r="D73" s="663" t="s">
        <v>889</v>
      </c>
      <c r="E73" s="662" t="s">
        <v>561</v>
      </c>
      <c r="F73" s="663" t="s">
        <v>893</v>
      </c>
      <c r="G73" s="662" t="s">
        <v>562</v>
      </c>
      <c r="H73" s="662" t="s">
        <v>789</v>
      </c>
      <c r="I73" s="662" t="s">
        <v>790</v>
      </c>
      <c r="J73" s="662" t="s">
        <v>791</v>
      </c>
      <c r="K73" s="662" t="s">
        <v>792</v>
      </c>
      <c r="L73" s="664">
        <v>31.715000000000003</v>
      </c>
      <c r="M73" s="664">
        <v>2</v>
      </c>
      <c r="N73" s="665">
        <v>63.430000000000007</v>
      </c>
    </row>
    <row r="74" spans="1:14" ht="14.4" customHeight="1" x14ac:dyDescent="0.3">
      <c r="A74" s="660" t="s">
        <v>539</v>
      </c>
      <c r="B74" s="661" t="s">
        <v>540</v>
      </c>
      <c r="C74" s="662" t="s">
        <v>549</v>
      </c>
      <c r="D74" s="663" t="s">
        <v>889</v>
      </c>
      <c r="E74" s="662" t="s">
        <v>561</v>
      </c>
      <c r="F74" s="663" t="s">
        <v>893</v>
      </c>
      <c r="G74" s="662" t="s">
        <v>562</v>
      </c>
      <c r="H74" s="662" t="s">
        <v>793</v>
      </c>
      <c r="I74" s="662" t="s">
        <v>794</v>
      </c>
      <c r="J74" s="662" t="s">
        <v>795</v>
      </c>
      <c r="K74" s="662" t="s">
        <v>796</v>
      </c>
      <c r="L74" s="664">
        <v>80.590000000000018</v>
      </c>
      <c r="M74" s="664">
        <v>2</v>
      </c>
      <c r="N74" s="665">
        <v>161.18000000000004</v>
      </c>
    </row>
    <row r="75" spans="1:14" ht="14.4" customHeight="1" x14ac:dyDescent="0.3">
      <c r="A75" s="660" t="s">
        <v>539</v>
      </c>
      <c r="B75" s="661" t="s">
        <v>540</v>
      </c>
      <c r="C75" s="662" t="s">
        <v>549</v>
      </c>
      <c r="D75" s="663" t="s">
        <v>889</v>
      </c>
      <c r="E75" s="662" t="s">
        <v>561</v>
      </c>
      <c r="F75" s="663" t="s">
        <v>893</v>
      </c>
      <c r="G75" s="662" t="s">
        <v>562</v>
      </c>
      <c r="H75" s="662" t="s">
        <v>797</v>
      </c>
      <c r="I75" s="662" t="s">
        <v>798</v>
      </c>
      <c r="J75" s="662" t="s">
        <v>799</v>
      </c>
      <c r="K75" s="662" t="s">
        <v>800</v>
      </c>
      <c r="L75" s="664">
        <v>41.293333333333329</v>
      </c>
      <c r="M75" s="664">
        <v>6</v>
      </c>
      <c r="N75" s="665">
        <v>247.75999999999996</v>
      </c>
    </row>
    <row r="76" spans="1:14" ht="14.4" customHeight="1" x14ac:dyDescent="0.3">
      <c r="A76" s="660" t="s">
        <v>539</v>
      </c>
      <c r="B76" s="661" t="s">
        <v>540</v>
      </c>
      <c r="C76" s="662" t="s">
        <v>549</v>
      </c>
      <c r="D76" s="663" t="s">
        <v>889</v>
      </c>
      <c r="E76" s="662" t="s">
        <v>561</v>
      </c>
      <c r="F76" s="663" t="s">
        <v>893</v>
      </c>
      <c r="G76" s="662" t="s">
        <v>685</v>
      </c>
      <c r="H76" s="662" t="s">
        <v>801</v>
      </c>
      <c r="I76" s="662" t="s">
        <v>802</v>
      </c>
      <c r="J76" s="662" t="s">
        <v>803</v>
      </c>
      <c r="K76" s="662" t="s">
        <v>804</v>
      </c>
      <c r="L76" s="664">
        <v>50.61</v>
      </c>
      <c r="M76" s="664">
        <v>1</v>
      </c>
      <c r="N76" s="665">
        <v>50.61</v>
      </c>
    </row>
    <row r="77" spans="1:14" ht="14.4" customHeight="1" x14ac:dyDescent="0.3">
      <c r="A77" s="660" t="s">
        <v>539</v>
      </c>
      <c r="B77" s="661" t="s">
        <v>540</v>
      </c>
      <c r="C77" s="662" t="s">
        <v>549</v>
      </c>
      <c r="D77" s="663" t="s">
        <v>889</v>
      </c>
      <c r="E77" s="662" t="s">
        <v>561</v>
      </c>
      <c r="F77" s="663" t="s">
        <v>893</v>
      </c>
      <c r="G77" s="662" t="s">
        <v>685</v>
      </c>
      <c r="H77" s="662" t="s">
        <v>805</v>
      </c>
      <c r="I77" s="662" t="s">
        <v>806</v>
      </c>
      <c r="J77" s="662" t="s">
        <v>807</v>
      </c>
      <c r="K77" s="662" t="s">
        <v>808</v>
      </c>
      <c r="L77" s="664">
        <v>133.60005890451458</v>
      </c>
      <c r="M77" s="664">
        <v>1</v>
      </c>
      <c r="N77" s="665">
        <v>133.60005890451458</v>
      </c>
    </row>
    <row r="78" spans="1:14" ht="14.4" customHeight="1" x14ac:dyDescent="0.3">
      <c r="A78" s="660" t="s">
        <v>539</v>
      </c>
      <c r="B78" s="661" t="s">
        <v>540</v>
      </c>
      <c r="C78" s="662" t="s">
        <v>549</v>
      </c>
      <c r="D78" s="663" t="s">
        <v>889</v>
      </c>
      <c r="E78" s="662" t="s">
        <v>809</v>
      </c>
      <c r="F78" s="663" t="s">
        <v>894</v>
      </c>
      <c r="G78" s="662" t="s">
        <v>562</v>
      </c>
      <c r="H78" s="662" t="s">
        <v>810</v>
      </c>
      <c r="I78" s="662" t="s">
        <v>810</v>
      </c>
      <c r="J78" s="662" t="s">
        <v>811</v>
      </c>
      <c r="K78" s="662" t="s">
        <v>812</v>
      </c>
      <c r="L78" s="664">
        <v>1914</v>
      </c>
      <c r="M78" s="664">
        <v>41</v>
      </c>
      <c r="N78" s="665">
        <v>78474</v>
      </c>
    </row>
    <row r="79" spans="1:14" ht="14.4" customHeight="1" x14ac:dyDescent="0.3">
      <c r="A79" s="660" t="s">
        <v>539</v>
      </c>
      <c r="B79" s="661" t="s">
        <v>540</v>
      </c>
      <c r="C79" s="662" t="s">
        <v>552</v>
      </c>
      <c r="D79" s="663" t="s">
        <v>890</v>
      </c>
      <c r="E79" s="662" t="s">
        <v>561</v>
      </c>
      <c r="F79" s="663" t="s">
        <v>893</v>
      </c>
      <c r="G79" s="662" t="s">
        <v>562</v>
      </c>
      <c r="H79" s="662" t="s">
        <v>624</v>
      </c>
      <c r="I79" s="662" t="s">
        <v>745</v>
      </c>
      <c r="J79" s="662" t="s">
        <v>746</v>
      </c>
      <c r="K79" s="662" t="s">
        <v>747</v>
      </c>
      <c r="L79" s="664">
        <v>48.77</v>
      </c>
      <c r="M79" s="664">
        <v>1</v>
      </c>
      <c r="N79" s="665">
        <v>48.77</v>
      </c>
    </row>
    <row r="80" spans="1:14" ht="14.4" customHeight="1" x14ac:dyDescent="0.3">
      <c r="A80" s="660" t="s">
        <v>539</v>
      </c>
      <c r="B80" s="661" t="s">
        <v>540</v>
      </c>
      <c r="C80" s="662" t="s">
        <v>552</v>
      </c>
      <c r="D80" s="663" t="s">
        <v>890</v>
      </c>
      <c r="E80" s="662" t="s">
        <v>561</v>
      </c>
      <c r="F80" s="663" t="s">
        <v>893</v>
      </c>
      <c r="G80" s="662" t="s">
        <v>562</v>
      </c>
      <c r="H80" s="662" t="s">
        <v>655</v>
      </c>
      <c r="I80" s="662" t="s">
        <v>656</v>
      </c>
      <c r="J80" s="662" t="s">
        <v>657</v>
      </c>
      <c r="K80" s="662" t="s">
        <v>658</v>
      </c>
      <c r="L80" s="664">
        <v>64.460000000000008</v>
      </c>
      <c r="M80" s="664">
        <v>1</v>
      </c>
      <c r="N80" s="665">
        <v>64.460000000000008</v>
      </c>
    </row>
    <row r="81" spans="1:14" ht="14.4" customHeight="1" x14ac:dyDescent="0.3">
      <c r="A81" s="660" t="s">
        <v>539</v>
      </c>
      <c r="B81" s="661" t="s">
        <v>540</v>
      </c>
      <c r="C81" s="662" t="s">
        <v>555</v>
      </c>
      <c r="D81" s="663" t="s">
        <v>891</v>
      </c>
      <c r="E81" s="662" t="s">
        <v>561</v>
      </c>
      <c r="F81" s="663" t="s">
        <v>893</v>
      </c>
      <c r="G81" s="662" t="s">
        <v>562</v>
      </c>
      <c r="H81" s="662" t="s">
        <v>721</v>
      </c>
      <c r="I81" s="662" t="s">
        <v>721</v>
      </c>
      <c r="J81" s="662" t="s">
        <v>716</v>
      </c>
      <c r="K81" s="662" t="s">
        <v>722</v>
      </c>
      <c r="L81" s="664">
        <v>92.949999999999989</v>
      </c>
      <c r="M81" s="664">
        <v>11</v>
      </c>
      <c r="N81" s="665">
        <v>1022.4499999999999</v>
      </c>
    </row>
    <row r="82" spans="1:14" ht="14.4" customHeight="1" x14ac:dyDescent="0.3">
      <c r="A82" s="660" t="s">
        <v>539</v>
      </c>
      <c r="B82" s="661" t="s">
        <v>540</v>
      </c>
      <c r="C82" s="662" t="s">
        <v>555</v>
      </c>
      <c r="D82" s="663" t="s">
        <v>891</v>
      </c>
      <c r="E82" s="662" t="s">
        <v>561</v>
      </c>
      <c r="F82" s="663" t="s">
        <v>893</v>
      </c>
      <c r="G82" s="662" t="s">
        <v>562</v>
      </c>
      <c r="H82" s="662" t="s">
        <v>813</v>
      </c>
      <c r="I82" s="662" t="s">
        <v>813</v>
      </c>
      <c r="J82" s="662" t="s">
        <v>716</v>
      </c>
      <c r="K82" s="662" t="s">
        <v>814</v>
      </c>
      <c r="L82" s="664">
        <v>94.916666666666657</v>
      </c>
      <c r="M82" s="664">
        <v>15</v>
      </c>
      <c r="N82" s="665">
        <v>1423.7499999999998</v>
      </c>
    </row>
    <row r="83" spans="1:14" ht="14.4" customHeight="1" x14ac:dyDescent="0.3">
      <c r="A83" s="660" t="s">
        <v>539</v>
      </c>
      <c r="B83" s="661" t="s">
        <v>540</v>
      </c>
      <c r="C83" s="662" t="s">
        <v>555</v>
      </c>
      <c r="D83" s="663" t="s">
        <v>891</v>
      </c>
      <c r="E83" s="662" t="s">
        <v>561</v>
      </c>
      <c r="F83" s="663" t="s">
        <v>893</v>
      </c>
      <c r="G83" s="662" t="s">
        <v>562</v>
      </c>
      <c r="H83" s="662" t="s">
        <v>563</v>
      </c>
      <c r="I83" s="662" t="s">
        <v>564</v>
      </c>
      <c r="J83" s="662" t="s">
        <v>565</v>
      </c>
      <c r="K83" s="662" t="s">
        <v>566</v>
      </c>
      <c r="L83" s="664">
        <v>87.029749359547509</v>
      </c>
      <c r="M83" s="664">
        <v>2</v>
      </c>
      <c r="N83" s="665">
        <v>174.05949871909502</v>
      </c>
    </row>
    <row r="84" spans="1:14" ht="14.4" customHeight="1" x14ac:dyDescent="0.3">
      <c r="A84" s="660" t="s">
        <v>539</v>
      </c>
      <c r="B84" s="661" t="s">
        <v>540</v>
      </c>
      <c r="C84" s="662" t="s">
        <v>555</v>
      </c>
      <c r="D84" s="663" t="s">
        <v>891</v>
      </c>
      <c r="E84" s="662" t="s">
        <v>561</v>
      </c>
      <c r="F84" s="663" t="s">
        <v>893</v>
      </c>
      <c r="G84" s="662" t="s">
        <v>562</v>
      </c>
      <c r="H84" s="662" t="s">
        <v>723</v>
      </c>
      <c r="I84" s="662" t="s">
        <v>724</v>
      </c>
      <c r="J84" s="662" t="s">
        <v>725</v>
      </c>
      <c r="K84" s="662" t="s">
        <v>726</v>
      </c>
      <c r="L84" s="664">
        <v>100.35242251402353</v>
      </c>
      <c r="M84" s="664">
        <v>10</v>
      </c>
      <c r="N84" s="665">
        <v>1003.5242251402353</v>
      </c>
    </row>
    <row r="85" spans="1:14" ht="14.4" customHeight="1" x14ac:dyDescent="0.3">
      <c r="A85" s="660" t="s">
        <v>539</v>
      </c>
      <c r="B85" s="661" t="s">
        <v>540</v>
      </c>
      <c r="C85" s="662" t="s">
        <v>555</v>
      </c>
      <c r="D85" s="663" t="s">
        <v>891</v>
      </c>
      <c r="E85" s="662" t="s">
        <v>561</v>
      </c>
      <c r="F85" s="663" t="s">
        <v>893</v>
      </c>
      <c r="G85" s="662" t="s">
        <v>562</v>
      </c>
      <c r="H85" s="662" t="s">
        <v>815</v>
      </c>
      <c r="I85" s="662" t="s">
        <v>816</v>
      </c>
      <c r="J85" s="662" t="s">
        <v>817</v>
      </c>
      <c r="K85" s="662" t="s">
        <v>818</v>
      </c>
      <c r="L85" s="664">
        <v>40.249366821380406</v>
      </c>
      <c r="M85" s="664">
        <v>1</v>
      </c>
      <c r="N85" s="665">
        <v>40.249366821380406</v>
      </c>
    </row>
    <row r="86" spans="1:14" ht="14.4" customHeight="1" x14ac:dyDescent="0.3">
      <c r="A86" s="660" t="s">
        <v>539</v>
      </c>
      <c r="B86" s="661" t="s">
        <v>540</v>
      </c>
      <c r="C86" s="662" t="s">
        <v>555</v>
      </c>
      <c r="D86" s="663" t="s">
        <v>891</v>
      </c>
      <c r="E86" s="662" t="s">
        <v>561</v>
      </c>
      <c r="F86" s="663" t="s">
        <v>893</v>
      </c>
      <c r="G86" s="662" t="s">
        <v>562</v>
      </c>
      <c r="H86" s="662" t="s">
        <v>819</v>
      </c>
      <c r="I86" s="662" t="s">
        <v>820</v>
      </c>
      <c r="J86" s="662" t="s">
        <v>763</v>
      </c>
      <c r="K86" s="662" t="s">
        <v>821</v>
      </c>
      <c r="L86" s="664">
        <v>64.009331589754922</v>
      </c>
      <c r="M86" s="664">
        <v>3</v>
      </c>
      <c r="N86" s="665">
        <v>192.02799476926475</v>
      </c>
    </row>
    <row r="87" spans="1:14" ht="14.4" customHeight="1" x14ac:dyDescent="0.3">
      <c r="A87" s="660" t="s">
        <v>539</v>
      </c>
      <c r="B87" s="661" t="s">
        <v>540</v>
      </c>
      <c r="C87" s="662" t="s">
        <v>555</v>
      </c>
      <c r="D87" s="663" t="s">
        <v>891</v>
      </c>
      <c r="E87" s="662" t="s">
        <v>561</v>
      </c>
      <c r="F87" s="663" t="s">
        <v>893</v>
      </c>
      <c r="G87" s="662" t="s">
        <v>562</v>
      </c>
      <c r="H87" s="662" t="s">
        <v>822</v>
      </c>
      <c r="I87" s="662" t="s">
        <v>823</v>
      </c>
      <c r="J87" s="662" t="s">
        <v>824</v>
      </c>
      <c r="K87" s="662" t="s">
        <v>825</v>
      </c>
      <c r="L87" s="664">
        <v>72.439868201843311</v>
      </c>
      <c r="M87" s="664">
        <v>2</v>
      </c>
      <c r="N87" s="665">
        <v>144.87973640368662</v>
      </c>
    </row>
    <row r="88" spans="1:14" ht="14.4" customHeight="1" x14ac:dyDescent="0.3">
      <c r="A88" s="660" t="s">
        <v>539</v>
      </c>
      <c r="B88" s="661" t="s">
        <v>540</v>
      </c>
      <c r="C88" s="662" t="s">
        <v>555</v>
      </c>
      <c r="D88" s="663" t="s">
        <v>891</v>
      </c>
      <c r="E88" s="662" t="s">
        <v>561</v>
      </c>
      <c r="F88" s="663" t="s">
        <v>893</v>
      </c>
      <c r="G88" s="662" t="s">
        <v>562</v>
      </c>
      <c r="H88" s="662" t="s">
        <v>826</v>
      </c>
      <c r="I88" s="662" t="s">
        <v>827</v>
      </c>
      <c r="J88" s="662" t="s">
        <v>828</v>
      </c>
      <c r="K88" s="662" t="s">
        <v>829</v>
      </c>
      <c r="L88" s="664">
        <v>63.58</v>
      </c>
      <c r="M88" s="664">
        <v>5</v>
      </c>
      <c r="N88" s="665">
        <v>317.89999999999998</v>
      </c>
    </row>
    <row r="89" spans="1:14" ht="14.4" customHeight="1" x14ac:dyDescent="0.3">
      <c r="A89" s="660" t="s">
        <v>539</v>
      </c>
      <c r="B89" s="661" t="s">
        <v>540</v>
      </c>
      <c r="C89" s="662" t="s">
        <v>555</v>
      </c>
      <c r="D89" s="663" t="s">
        <v>891</v>
      </c>
      <c r="E89" s="662" t="s">
        <v>561</v>
      </c>
      <c r="F89" s="663" t="s">
        <v>893</v>
      </c>
      <c r="G89" s="662" t="s">
        <v>562</v>
      </c>
      <c r="H89" s="662" t="s">
        <v>830</v>
      </c>
      <c r="I89" s="662" t="s">
        <v>831</v>
      </c>
      <c r="J89" s="662" t="s">
        <v>832</v>
      </c>
      <c r="K89" s="662" t="s">
        <v>833</v>
      </c>
      <c r="L89" s="664">
        <v>375.79919460419285</v>
      </c>
      <c r="M89" s="664">
        <v>7</v>
      </c>
      <c r="N89" s="665">
        <v>2630.5943622293498</v>
      </c>
    </row>
    <row r="90" spans="1:14" ht="14.4" customHeight="1" x14ac:dyDescent="0.3">
      <c r="A90" s="660" t="s">
        <v>539</v>
      </c>
      <c r="B90" s="661" t="s">
        <v>540</v>
      </c>
      <c r="C90" s="662" t="s">
        <v>555</v>
      </c>
      <c r="D90" s="663" t="s">
        <v>891</v>
      </c>
      <c r="E90" s="662" t="s">
        <v>561</v>
      </c>
      <c r="F90" s="663" t="s">
        <v>893</v>
      </c>
      <c r="G90" s="662" t="s">
        <v>562</v>
      </c>
      <c r="H90" s="662" t="s">
        <v>834</v>
      </c>
      <c r="I90" s="662" t="s">
        <v>215</v>
      </c>
      <c r="J90" s="662" t="s">
        <v>835</v>
      </c>
      <c r="K90" s="662"/>
      <c r="L90" s="664">
        <v>32.229999261185043</v>
      </c>
      <c r="M90" s="664">
        <v>10</v>
      </c>
      <c r="N90" s="665">
        <v>322.29999261185043</v>
      </c>
    </row>
    <row r="91" spans="1:14" ht="14.4" customHeight="1" x14ac:dyDescent="0.3">
      <c r="A91" s="660" t="s">
        <v>539</v>
      </c>
      <c r="B91" s="661" t="s">
        <v>540</v>
      </c>
      <c r="C91" s="662" t="s">
        <v>555</v>
      </c>
      <c r="D91" s="663" t="s">
        <v>891</v>
      </c>
      <c r="E91" s="662" t="s">
        <v>561</v>
      </c>
      <c r="F91" s="663" t="s">
        <v>893</v>
      </c>
      <c r="G91" s="662" t="s">
        <v>562</v>
      </c>
      <c r="H91" s="662" t="s">
        <v>750</v>
      </c>
      <c r="I91" s="662" t="s">
        <v>751</v>
      </c>
      <c r="J91" s="662" t="s">
        <v>752</v>
      </c>
      <c r="K91" s="662" t="s">
        <v>753</v>
      </c>
      <c r="L91" s="664">
        <v>118.18999999999998</v>
      </c>
      <c r="M91" s="664">
        <v>1</v>
      </c>
      <c r="N91" s="665">
        <v>118.18999999999998</v>
      </c>
    </row>
    <row r="92" spans="1:14" ht="14.4" customHeight="1" x14ac:dyDescent="0.3">
      <c r="A92" s="660" t="s">
        <v>539</v>
      </c>
      <c r="B92" s="661" t="s">
        <v>540</v>
      </c>
      <c r="C92" s="662" t="s">
        <v>555</v>
      </c>
      <c r="D92" s="663" t="s">
        <v>891</v>
      </c>
      <c r="E92" s="662" t="s">
        <v>561</v>
      </c>
      <c r="F92" s="663" t="s">
        <v>893</v>
      </c>
      <c r="G92" s="662" t="s">
        <v>562</v>
      </c>
      <c r="H92" s="662" t="s">
        <v>836</v>
      </c>
      <c r="I92" s="662" t="s">
        <v>836</v>
      </c>
      <c r="J92" s="662" t="s">
        <v>716</v>
      </c>
      <c r="K92" s="662" t="s">
        <v>837</v>
      </c>
      <c r="L92" s="664">
        <v>195.41669274230887</v>
      </c>
      <c r="M92" s="664">
        <v>15</v>
      </c>
      <c r="N92" s="665">
        <v>2931.250391134633</v>
      </c>
    </row>
    <row r="93" spans="1:14" ht="14.4" customHeight="1" x14ac:dyDescent="0.3">
      <c r="A93" s="660" t="s">
        <v>539</v>
      </c>
      <c r="B93" s="661" t="s">
        <v>540</v>
      </c>
      <c r="C93" s="662" t="s">
        <v>555</v>
      </c>
      <c r="D93" s="663" t="s">
        <v>891</v>
      </c>
      <c r="E93" s="662" t="s">
        <v>561</v>
      </c>
      <c r="F93" s="663" t="s">
        <v>893</v>
      </c>
      <c r="G93" s="662" t="s">
        <v>562</v>
      </c>
      <c r="H93" s="662" t="s">
        <v>630</v>
      </c>
      <c r="I93" s="662" t="s">
        <v>631</v>
      </c>
      <c r="J93" s="662" t="s">
        <v>632</v>
      </c>
      <c r="K93" s="662" t="s">
        <v>633</v>
      </c>
      <c r="L93" s="664">
        <v>52.17</v>
      </c>
      <c r="M93" s="664">
        <v>1</v>
      </c>
      <c r="N93" s="665">
        <v>52.17</v>
      </c>
    </row>
    <row r="94" spans="1:14" ht="14.4" customHeight="1" x14ac:dyDescent="0.3">
      <c r="A94" s="660" t="s">
        <v>539</v>
      </c>
      <c r="B94" s="661" t="s">
        <v>540</v>
      </c>
      <c r="C94" s="662" t="s">
        <v>555</v>
      </c>
      <c r="D94" s="663" t="s">
        <v>891</v>
      </c>
      <c r="E94" s="662" t="s">
        <v>561</v>
      </c>
      <c r="F94" s="663" t="s">
        <v>893</v>
      </c>
      <c r="G94" s="662" t="s">
        <v>562</v>
      </c>
      <c r="H94" s="662" t="s">
        <v>838</v>
      </c>
      <c r="I94" s="662" t="s">
        <v>839</v>
      </c>
      <c r="J94" s="662" t="s">
        <v>840</v>
      </c>
      <c r="K94" s="662" t="s">
        <v>841</v>
      </c>
      <c r="L94" s="664">
        <v>363.9763458154323</v>
      </c>
      <c r="M94" s="664">
        <v>2</v>
      </c>
      <c r="N94" s="665">
        <v>727.95269163086459</v>
      </c>
    </row>
    <row r="95" spans="1:14" ht="14.4" customHeight="1" x14ac:dyDescent="0.3">
      <c r="A95" s="660" t="s">
        <v>539</v>
      </c>
      <c r="B95" s="661" t="s">
        <v>540</v>
      </c>
      <c r="C95" s="662" t="s">
        <v>555</v>
      </c>
      <c r="D95" s="663" t="s">
        <v>891</v>
      </c>
      <c r="E95" s="662" t="s">
        <v>561</v>
      </c>
      <c r="F95" s="663" t="s">
        <v>893</v>
      </c>
      <c r="G95" s="662" t="s">
        <v>562</v>
      </c>
      <c r="H95" s="662" t="s">
        <v>780</v>
      </c>
      <c r="I95" s="662" t="s">
        <v>781</v>
      </c>
      <c r="J95" s="662" t="s">
        <v>782</v>
      </c>
      <c r="K95" s="662" t="s">
        <v>783</v>
      </c>
      <c r="L95" s="664">
        <v>36.93</v>
      </c>
      <c r="M95" s="664">
        <v>2</v>
      </c>
      <c r="N95" s="665">
        <v>73.86</v>
      </c>
    </row>
    <row r="96" spans="1:14" ht="14.4" customHeight="1" x14ac:dyDescent="0.3">
      <c r="A96" s="660" t="s">
        <v>539</v>
      </c>
      <c r="B96" s="661" t="s">
        <v>540</v>
      </c>
      <c r="C96" s="662" t="s">
        <v>555</v>
      </c>
      <c r="D96" s="663" t="s">
        <v>891</v>
      </c>
      <c r="E96" s="662" t="s">
        <v>561</v>
      </c>
      <c r="F96" s="663" t="s">
        <v>893</v>
      </c>
      <c r="G96" s="662" t="s">
        <v>562</v>
      </c>
      <c r="H96" s="662" t="s">
        <v>842</v>
      </c>
      <c r="I96" s="662" t="s">
        <v>843</v>
      </c>
      <c r="J96" s="662" t="s">
        <v>844</v>
      </c>
      <c r="K96" s="662" t="s">
        <v>845</v>
      </c>
      <c r="L96" s="664">
        <v>89.298383686576855</v>
      </c>
      <c r="M96" s="664">
        <v>150</v>
      </c>
      <c r="N96" s="665">
        <v>13394.757552986528</v>
      </c>
    </row>
    <row r="97" spans="1:14" ht="14.4" customHeight="1" x14ac:dyDescent="0.3">
      <c r="A97" s="660" t="s">
        <v>539</v>
      </c>
      <c r="B97" s="661" t="s">
        <v>540</v>
      </c>
      <c r="C97" s="662" t="s">
        <v>555</v>
      </c>
      <c r="D97" s="663" t="s">
        <v>891</v>
      </c>
      <c r="E97" s="662" t="s">
        <v>561</v>
      </c>
      <c r="F97" s="663" t="s">
        <v>893</v>
      </c>
      <c r="G97" s="662" t="s">
        <v>562</v>
      </c>
      <c r="H97" s="662" t="s">
        <v>846</v>
      </c>
      <c r="I97" s="662" t="s">
        <v>847</v>
      </c>
      <c r="J97" s="662" t="s">
        <v>848</v>
      </c>
      <c r="K97" s="662" t="s">
        <v>849</v>
      </c>
      <c r="L97" s="664">
        <v>35.449777548992827</v>
      </c>
      <c r="M97" s="664">
        <v>180</v>
      </c>
      <c r="N97" s="665">
        <v>6380.9599588187093</v>
      </c>
    </row>
    <row r="98" spans="1:14" ht="14.4" customHeight="1" x14ac:dyDescent="0.3">
      <c r="A98" s="660" t="s">
        <v>539</v>
      </c>
      <c r="B98" s="661" t="s">
        <v>540</v>
      </c>
      <c r="C98" s="662" t="s">
        <v>555</v>
      </c>
      <c r="D98" s="663" t="s">
        <v>891</v>
      </c>
      <c r="E98" s="662" t="s">
        <v>561</v>
      </c>
      <c r="F98" s="663" t="s">
        <v>893</v>
      </c>
      <c r="G98" s="662" t="s">
        <v>562</v>
      </c>
      <c r="H98" s="662" t="s">
        <v>850</v>
      </c>
      <c r="I98" s="662" t="s">
        <v>851</v>
      </c>
      <c r="J98" s="662" t="s">
        <v>852</v>
      </c>
      <c r="K98" s="662" t="s">
        <v>853</v>
      </c>
      <c r="L98" s="664">
        <v>69.376999999999995</v>
      </c>
      <c r="M98" s="664">
        <v>10</v>
      </c>
      <c r="N98" s="665">
        <v>693.77</v>
      </c>
    </row>
    <row r="99" spans="1:14" ht="14.4" customHeight="1" x14ac:dyDescent="0.3">
      <c r="A99" s="660" t="s">
        <v>539</v>
      </c>
      <c r="B99" s="661" t="s">
        <v>540</v>
      </c>
      <c r="C99" s="662" t="s">
        <v>555</v>
      </c>
      <c r="D99" s="663" t="s">
        <v>891</v>
      </c>
      <c r="E99" s="662" t="s">
        <v>561</v>
      </c>
      <c r="F99" s="663" t="s">
        <v>893</v>
      </c>
      <c r="G99" s="662" t="s">
        <v>685</v>
      </c>
      <c r="H99" s="662" t="s">
        <v>854</v>
      </c>
      <c r="I99" s="662" t="s">
        <v>855</v>
      </c>
      <c r="J99" s="662" t="s">
        <v>856</v>
      </c>
      <c r="K99" s="662" t="s">
        <v>857</v>
      </c>
      <c r="L99" s="664">
        <v>58.734999197456261</v>
      </c>
      <c r="M99" s="664">
        <v>2</v>
      </c>
      <c r="N99" s="665">
        <v>117.46999839491252</v>
      </c>
    </row>
    <row r="100" spans="1:14" ht="14.4" customHeight="1" x14ac:dyDescent="0.3">
      <c r="A100" s="660" t="s">
        <v>539</v>
      </c>
      <c r="B100" s="661" t="s">
        <v>540</v>
      </c>
      <c r="C100" s="662" t="s">
        <v>555</v>
      </c>
      <c r="D100" s="663" t="s">
        <v>891</v>
      </c>
      <c r="E100" s="662" t="s">
        <v>561</v>
      </c>
      <c r="F100" s="663" t="s">
        <v>893</v>
      </c>
      <c r="G100" s="662" t="s">
        <v>685</v>
      </c>
      <c r="H100" s="662" t="s">
        <v>858</v>
      </c>
      <c r="I100" s="662" t="s">
        <v>859</v>
      </c>
      <c r="J100" s="662" t="s">
        <v>860</v>
      </c>
      <c r="K100" s="662" t="s">
        <v>861</v>
      </c>
      <c r="L100" s="664">
        <v>465.40999999999997</v>
      </c>
      <c r="M100" s="664">
        <v>1</v>
      </c>
      <c r="N100" s="665">
        <v>465.40999999999997</v>
      </c>
    </row>
    <row r="101" spans="1:14" ht="14.4" customHeight="1" x14ac:dyDescent="0.3">
      <c r="A101" s="660" t="s">
        <v>539</v>
      </c>
      <c r="B101" s="661" t="s">
        <v>540</v>
      </c>
      <c r="C101" s="662" t="s">
        <v>555</v>
      </c>
      <c r="D101" s="663" t="s">
        <v>891</v>
      </c>
      <c r="E101" s="662" t="s">
        <v>809</v>
      </c>
      <c r="F101" s="663" t="s">
        <v>894</v>
      </c>
      <c r="G101" s="662" t="s">
        <v>562</v>
      </c>
      <c r="H101" s="662" t="s">
        <v>862</v>
      </c>
      <c r="I101" s="662" t="s">
        <v>863</v>
      </c>
      <c r="J101" s="662" t="s">
        <v>864</v>
      </c>
      <c r="K101" s="662" t="s">
        <v>865</v>
      </c>
      <c r="L101" s="664">
        <v>0</v>
      </c>
      <c r="M101" s="664">
        <v>0</v>
      </c>
      <c r="N101" s="665">
        <v>-4.5474735088646412E-13</v>
      </c>
    </row>
    <row r="102" spans="1:14" ht="14.4" customHeight="1" x14ac:dyDescent="0.3">
      <c r="A102" s="660" t="s">
        <v>539</v>
      </c>
      <c r="B102" s="661" t="s">
        <v>540</v>
      </c>
      <c r="C102" s="662" t="s">
        <v>555</v>
      </c>
      <c r="D102" s="663" t="s">
        <v>891</v>
      </c>
      <c r="E102" s="662" t="s">
        <v>809</v>
      </c>
      <c r="F102" s="663" t="s">
        <v>894</v>
      </c>
      <c r="G102" s="662" t="s">
        <v>562</v>
      </c>
      <c r="H102" s="662" t="s">
        <v>866</v>
      </c>
      <c r="I102" s="662" t="s">
        <v>867</v>
      </c>
      <c r="J102" s="662" t="s">
        <v>868</v>
      </c>
      <c r="K102" s="662" t="s">
        <v>869</v>
      </c>
      <c r="L102" s="664">
        <v>1892.0439999999996</v>
      </c>
      <c r="M102" s="664">
        <v>130</v>
      </c>
      <c r="N102" s="665">
        <v>245965.71999999994</v>
      </c>
    </row>
    <row r="103" spans="1:14" ht="14.4" customHeight="1" x14ac:dyDescent="0.3">
      <c r="A103" s="660" t="s">
        <v>539</v>
      </c>
      <c r="B103" s="661" t="s">
        <v>540</v>
      </c>
      <c r="C103" s="662" t="s">
        <v>555</v>
      </c>
      <c r="D103" s="663" t="s">
        <v>891</v>
      </c>
      <c r="E103" s="662" t="s">
        <v>809</v>
      </c>
      <c r="F103" s="663" t="s">
        <v>894</v>
      </c>
      <c r="G103" s="662" t="s">
        <v>562</v>
      </c>
      <c r="H103" s="662" t="s">
        <v>810</v>
      </c>
      <c r="I103" s="662" t="s">
        <v>810</v>
      </c>
      <c r="J103" s="662" t="s">
        <v>811</v>
      </c>
      <c r="K103" s="662" t="s">
        <v>812</v>
      </c>
      <c r="L103" s="664">
        <v>1914</v>
      </c>
      <c r="M103" s="664">
        <v>10</v>
      </c>
      <c r="N103" s="665">
        <v>19140</v>
      </c>
    </row>
    <row r="104" spans="1:14" ht="14.4" customHeight="1" x14ac:dyDescent="0.3">
      <c r="A104" s="660" t="s">
        <v>539</v>
      </c>
      <c r="B104" s="661" t="s">
        <v>540</v>
      </c>
      <c r="C104" s="662" t="s">
        <v>555</v>
      </c>
      <c r="D104" s="663" t="s">
        <v>891</v>
      </c>
      <c r="E104" s="662" t="s">
        <v>809</v>
      </c>
      <c r="F104" s="663" t="s">
        <v>894</v>
      </c>
      <c r="G104" s="662" t="s">
        <v>562</v>
      </c>
      <c r="H104" s="662" t="s">
        <v>870</v>
      </c>
      <c r="I104" s="662" t="s">
        <v>871</v>
      </c>
      <c r="J104" s="662" t="s">
        <v>872</v>
      </c>
      <c r="K104" s="662" t="s">
        <v>873</v>
      </c>
      <c r="L104" s="664">
        <v>752.84321688503383</v>
      </c>
      <c r="M104" s="664">
        <v>65</v>
      </c>
      <c r="N104" s="665">
        <v>48934.809097527199</v>
      </c>
    </row>
    <row r="105" spans="1:14" ht="14.4" customHeight="1" x14ac:dyDescent="0.3">
      <c r="A105" s="660" t="s">
        <v>539</v>
      </c>
      <c r="B105" s="661" t="s">
        <v>540</v>
      </c>
      <c r="C105" s="662" t="s">
        <v>555</v>
      </c>
      <c r="D105" s="663" t="s">
        <v>891</v>
      </c>
      <c r="E105" s="662" t="s">
        <v>809</v>
      </c>
      <c r="F105" s="663" t="s">
        <v>894</v>
      </c>
      <c r="G105" s="662" t="s">
        <v>562</v>
      </c>
      <c r="H105" s="662" t="s">
        <v>874</v>
      </c>
      <c r="I105" s="662" t="s">
        <v>875</v>
      </c>
      <c r="J105" s="662" t="s">
        <v>868</v>
      </c>
      <c r="K105" s="662" t="s">
        <v>876</v>
      </c>
      <c r="L105" s="664">
        <v>946.03300000000002</v>
      </c>
      <c r="M105" s="664">
        <v>40</v>
      </c>
      <c r="N105" s="665">
        <v>37841.32</v>
      </c>
    </row>
    <row r="106" spans="1:14" ht="14.4" customHeight="1" x14ac:dyDescent="0.3">
      <c r="A106" s="660" t="s">
        <v>539</v>
      </c>
      <c r="B106" s="661" t="s">
        <v>540</v>
      </c>
      <c r="C106" s="662" t="s">
        <v>555</v>
      </c>
      <c r="D106" s="663" t="s">
        <v>891</v>
      </c>
      <c r="E106" s="662" t="s">
        <v>809</v>
      </c>
      <c r="F106" s="663" t="s">
        <v>894</v>
      </c>
      <c r="G106" s="662" t="s">
        <v>685</v>
      </c>
      <c r="H106" s="662" t="s">
        <v>877</v>
      </c>
      <c r="I106" s="662" t="s">
        <v>878</v>
      </c>
      <c r="J106" s="662" t="s">
        <v>879</v>
      </c>
      <c r="K106" s="662" t="s">
        <v>880</v>
      </c>
      <c r="L106" s="664">
        <v>10446.74375</v>
      </c>
      <c r="M106" s="664">
        <v>4</v>
      </c>
      <c r="N106" s="665">
        <v>41786.974999999999</v>
      </c>
    </row>
    <row r="107" spans="1:14" ht="14.4" customHeight="1" x14ac:dyDescent="0.3">
      <c r="A107" s="660" t="s">
        <v>539</v>
      </c>
      <c r="B107" s="661" t="s">
        <v>540</v>
      </c>
      <c r="C107" s="662" t="s">
        <v>555</v>
      </c>
      <c r="D107" s="663" t="s">
        <v>891</v>
      </c>
      <c r="E107" s="662" t="s">
        <v>809</v>
      </c>
      <c r="F107" s="663" t="s">
        <v>894</v>
      </c>
      <c r="G107" s="662" t="s">
        <v>685</v>
      </c>
      <c r="H107" s="662" t="s">
        <v>881</v>
      </c>
      <c r="I107" s="662" t="s">
        <v>882</v>
      </c>
      <c r="J107" s="662" t="s">
        <v>883</v>
      </c>
      <c r="K107" s="662" t="s">
        <v>869</v>
      </c>
      <c r="L107" s="664">
        <v>2089.3520866778717</v>
      </c>
      <c r="M107" s="664">
        <v>750</v>
      </c>
      <c r="N107" s="665">
        <v>1567014.0650084037</v>
      </c>
    </row>
    <row r="108" spans="1:14" ht="14.4" customHeight="1" thickBot="1" x14ac:dyDescent="0.35">
      <c r="A108" s="666" t="s">
        <v>539</v>
      </c>
      <c r="B108" s="667" t="s">
        <v>540</v>
      </c>
      <c r="C108" s="668" t="s">
        <v>558</v>
      </c>
      <c r="D108" s="669" t="s">
        <v>892</v>
      </c>
      <c r="E108" s="668" t="s">
        <v>884</v>
      </c>
      <c r="F108" s="669" t="s">
        <v>895</v>
      </c>
      <c r="G108" s="668" t="s">
        <v>562</v>
      </c>
      <c r="H108" s="668" t="s">
        <v>885</v>
      </c>
      <c r="I108" s="668" t="s">
        <v>885</v>
      </c>
      <c r="J108" s="668" t="s">
        <v>886</v>
      </c>
      <c r="K108" s="668" t="s">
        <v>887</v>
      </c>
      <c r="L108" s="670">
        <v>19022.896598927164</v>
      </c>
      <c r="M108" s="670">
        <v>24</v>
      </c>
      <c r="N108" s="671">
        <v>456549.51837425196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336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2" t="s">
        <v>185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896</v>
      </c>
      <c r="B5" s="658"/>
      <c r="C5" s="676">
        <v>0</v>
      </c>
      <c r="D5" s="658">
        <v>1077.6395645597918</v>
      </c>
      <c r="E5" s="676">
        <v>1</v>
      </c>
      <c r="F5" s="659">
        <v>1077.6395645597918</v>
      </c>
    </row>
    <row r="6" spans="1:6" ht="14.4" customHeight="1" x14ac:dyDescent="0.3">
      <c r="A6" s="687" t="s">
        <v>897</v>
      </c>
      <c r="B6" s="664"/>
      <c r="C6" s="677">
        <v>0</v>
      </c>
      <c r="D6" s="664">
        <v>1610111.8726984293</v>
      </c>
      <c r="E6" s="677">
        <v>1</v>
      </c>
      <c r="F6" s="665">
        <v>1610111.8726984293</v>
      </c>
    </row>
    <row r="7" spans="1:6" ht="14.4" customHeight="1" thickBot="1" x14ac:dyDescent="0.35">
      <c r="A7" s="688" t="s">
        <v>898</v>
      </c>
      <c r="B7" s="679"/>
      <c r="C7" s="680">
        <v>0</v>
      </c>
      <c r="D7" s="679">
        <v>184.2100589045146</v>
      </c>
      <c r="E7" s="680">
        <v>1</v>
      </c>
      <c r="F7" s="681">
        <v>184.2100589045146</v>
      </c>
    </row>
    <row r="8" spans="1:6" ht="14.4" customHeight="1" thickBot="1" x14ac:dyDescent="0.35">
      <c r="A8" s="682" t="s">
        <v>3</v>
      </c>
      <c r="B8" s="683"/>
      <c r="C8" s="684">
        <v>0</v>
      </c>
      <c r="D8" s="683">
        <v>1611373.7223218936</v>
      </c>
      <c r="E8" s="684">
        <v>1</v>
      </c>
      <c r="F8" s="685">
        <v>1611373.7223218936</v>
      </c>
    </row>
    <row r="9" spans="1:6" ht="14.4" customHeight="1" thickBot="1" x14ac:dyDescent="0.35"/>
    <row r="10" spans="1:6" ht="14.4" customHeight="1" x14ac:dyDescent="0.3">
      <c r="A10" s="686" t="s">
        <v>899</v>
      </c>
      <c r="B10" s="658"/>
      <c r="C10" s="676">
        <v>0</v>
      </c>
      <c r="D10" s="658">
        <v>50.61</v>
      </c>
      <c r="E10" s="676">
        <v>1</v>
      </c>
      <c r="F10" s="659">
        <v>50.61</v>
      </c>
    </row>
    <row r="11" spans="1:6" ht="14.4" customHeight="1" x14ac:dyDescent="0.3">
      <c r="A11" s="687" t="s">
        <v>900</v>
      </c>
      <c r="B11" s="664"/>
      <c r="C11" s="677">
        <v>0</v>
      </c>
      <c r="D11" s="664">
        <v>145.76999839491251</v>
      </c>
      <c r="E11" s="677">
        <v>1</v>
      </c>
      <c r="F11" s="665">
        <v>145.76999839491251</v>
      </c>
    </row>
    <row r="12" spans="1:6" ht="14.4" customHeight="1" x14ac:dyDescent="0.3">
      <c r="A12" s="687" t="s">
        <v>901</v>
      </c>
      <c r="B12" s="664"/>
      <c r="C12" s="677">
        <v>0</v>
      </c>
      <c r="D12" s="664">
        <v>727.95269163086459</v>
      </c>
      <c r="E12" s="677">
        <v>1</v>
      </c>
      <c r="F12" s="665">
        <v>727.95269163086459</v>
      </c>
    </row>
    <row r="13" spans="1:6" ht="14.4" customHeight="1" x14ac:dyDescent="0.3">
      <c r="A13" s="687" t="s">
        <v>902</v>
      </c>
      <c r="B13" s="664"/>
      <c r="C13" s="677">
        <v>0</v>
      </c>
      <c r="D13" s="664">
        <v>361.70845891675117</v>
      </c>
      <c r="E13" s="677">
        <v>1</v>
      </c>
      <c r="F13" s="665">
        <v>361.70845891675117</v>
      </c>
    </row>
    <row r="14" spans="1:6" ht="14.4" customHeight="1" x14ac:dyDescent="0.3">
      <c r="A14" s="687" t="s">
        <v>903</v>
      </c>
      <c r="B14" s="664"/>
      <c r="C14" s="677">
        <v>0</v>
      </c>
      <c r="D14" s="664">
        <v>133.60005890451458</v>
      </c>
      <c r="E14" s="677">
        <v>1</v>
      </c>
      <c r="F14" s="665">
        <v>133.60005890451458</v>
      </c>
    </row>
    <row r="15" spans="1:6" ht="14.4" customHeight="1" x14ac:dyDescent="0.3">
      <c r="A15" s="687" t="s">
        <v>904</v>
      </c>
      <c r="B15" s="664"/>
      <c r="C15" s="677">
        <v>0</v>
      </c>
      <c r="D15" s="664">
        <v>465.40999999999997</v>
      </c>
      <c r="E15" s="677">
        <v>1</v>
      </c>
      <c r="F15" s="665">
        <v>465.40999999999997</v>
      </c>
    </row>
    <row r="16" spans="1:6" ht="14.4" customHeight="1" x14ac:dyDescent="0.3">
      <c r="A16" s="687" t="s">
        <v>905</v>
      </c>
      <c r="B16" s="664"/>
      <c r="C16" s="677">
        <v>0</v>
      </c>
      <c r="D16" s="664">
        <v>1608801.0400084036</v>
      </c>
      <c r="E16" s="677">
        <v>1</v>
      </c>
      <c r="F16" s="665">
        <v>1608801.0400084036</v>
      </c>
    </row>
    <row r="17" spans="1:6" ht="14.4" customHeight="1" x14ac:dyDescent="0.3">
      <c r="A17" s="687" t="s">
        <v>906</v>
      </c>
      <c r="B17" s="664"/>
      <c r="C17" s="677">
        <v>0</v>
      </c>
      <c r="D17" s="664">
        <v>95.822452772231614</v>
      </c>
      <c r="E17" s="677">
        <v>1</v>
      </c>
      <c r="F17" s="665">
        <v>95.822452772231614</v>
      </c>
    </row>
    <row r="18" spans="1:6" ht="14.4" customHeight="1" thickBot="1" x14ac:dyDescent="0.35">
      <c r="A18" s="688" t="s">
        <v>907</v>
      </c>
      <c r="B18" s="679"/>
      <c r="C18" s="680">
        <v>0</v>
      </c>
      <c r="D18" s="679">
        <v>591.80865287080917</v>
      </c>
      <c r="E18" s="680">
        <v>1</v>
      </c>
      <c r="F18" s="681">
        <v>591.80865287080917</v>
      </c>
    </row>
    <row r="19" spans="1:6" ht="14.4" customHeight="1" thickBot="1" x14ac:dyDescent="0.35">
      <c r="A19" s="682" t="s">
        <v>3</v>
      </c>
      <c r="B19" s="683"/>
      <c r="C19" s="684">
        <v>0</v>
      </c>
      <c r="D19" s="683">
        <v>1611373.7223218938</v>
      </c>
      <c r="E19" s="684">
        <v>1</v>
      </c>
      <c r="F19" s="685">
        <v>1611373.7223218938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2015-07-23T08:27:28Z</dcterms:modified>
</cp:coreProperties>
</file>