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10" i="371" l="1"/>
  <c r="V10" i="371" s="1"/>
  <c r="S10" i="371"/>
  <c r="R10" i="371"/>
  <c r="Q10" i="371"/>
  <c r="V9" i="371"/>
  <c r="T9" i="371"/>
  <c r="U9" i="371" s="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T6" i="371"/>
  <c r="V6" i="371" s="1"/>
  <c r="S6" i="371"/>
  <c r="R6" i="371"/>
  <c r="Q6" i="371"/>
  <c r="V5" i="371"/>
  <c r="T5" i="371"/>
  <c r="U5" i="371" s="1"/>
  <c r="S5" i="371"/>
  <c r="R5" i="371"/>
  <c r="Q5" i="371"/>
  <c r="U6" i="371" l="1"/>
  <c r="U8" i="371"/>
  <c r="U10" i="371"/>
  <c r="C26" i="419"/>
  <c r="P26" i="419" l="1"/>
  <c r="P27" i="419" s="1"/>
  <c r="P25" i="419"/>
  <c r="G26" i="419"/>
  <c r="P28" i="419" l="1"/>
  <c r="G25" i="419"/>
  <c r="C25" i="419"/>
  <c r="P20" i="419"/>
  <c r="O20" i="419"/>
  <c r="P19" i="419"/>
  <c r="O19" i="419"/>
  <c r="P17" i="419"/>
  <c r="O17" i="419"/>
  <c r="P16" i="419"/>
  <c r="O16" i="419"/>
  <c r="P14" i="419"/>
  <c r="O14" i="419"/>
  <c r="P13" i="419"/>
  <c r="O13" i="419"/>
  <c r="P12" i="419"/>
  <c r="O12" i="419"/>
  <c r="P11" i="419"/>
  <c r="O11" i="419"/>
  <c r="AW3" i="418"/>
  <c r="AV3" i="418"/>
  <c r="AU3" i="418"/>
  <c r="AT3" i="418"/>
  <c r="AS3" i="418"/>
  <c r="AR3" i="418"/>
  <c r="AQ3" i="418"/>
  <c r="AP3" i="418"/>
  <c r="O18" i="419" l="1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L22" i="419" s="1"/>
  <c r="K21" i="419"/>
  <c r="K22" i="419" s="1"/>
  <c r="J21" i="419"/>
  <c r="I21" i="419"/>
  <c r="H21" i="419"/>
  <c r="G21" i="419"/>
  <c r="F21" i="419"/>
  <c r="F22" i="419" s="1"/>
  <c r="N20" i="419"/>
  <c r="M20" i="419"/>
  <c r="L20" i="419"/>
  <c r="K20" i="419"/>
  <c r="J20" i="419"/>
  <c r="I20" i="419"/>
  <c r="H20" i="419"/>
  <c r="G20" i="419"/>
  <c r="F20" i="419"/>
  <c r="N19" i="419"/>
  <c r="M19" i="419"/>
  <c r="L19" i="419"/>
  <c r="K19" i="419"/>
  <c r="J19" i="419"/>
  <c r="I19" i="419"/>
  <c r="H19" i="419"/>
  <c r="G19" i="419"/>
  <c r="F19" i="419"/>
  <c r="N17" i="419"/>
  <c r="M17" i="419"/>
  <c r="L17" i="419"/>
  <c r="K17" i="419"/>
  <c r="J17" i="419"/>
  <c r="I17" i="419"/>
  <c r="H17" i="419"/>
  <c r="G17" i="419"/>
  <c r="F17" i="419"/>
  <c r="N16" i="419"/>
  <c r="M16" i="419"/>
  <c r="L16" i="419"/>
  <c r="K16" i="419"/>
  <c r="J16" i="419"/>
  <c r="I16" i="419"/>
  <c r="H16" i="419"/>
  <c r="G16" i="419"/>
  <c r="F16" i="419"/>
  <c r="N14" i="419"/>
  <c r="M14" i="419"/>
  <c r="L14" i="419"/>
  <c r="K14" i="419"/>
  <c r="J14" i="419"/>
  <c r="I14" i="419"/>
  <c r="H14" i="419"/>
  <c r="G14" i="419"/>
  <c r="F14" i="419"/>
  <c r="N13" i="419"/>
  <c r="M13" i="419"/>
  <c r="L13" i="419"/>
  <c r="K13" i="419"/>
  <c r="J13" i="419"/>
  <c r="I13" i="419"/>
  <c r="H13" i="419"/>
  <c r="G13" i="419"/>
  <c r="F13" i="419"/>
  <c r="N12" i="419"/>
  <c r="M12" i="419"/>
  <c r="L12" i="419"/>
  <c r="K12" i="419"/>
  <c r="J12" i="419"/>
  <c r="I12" i="419"/>
  <c r="H12" i="419"/>
  <c r="G12" i="419"/>
  <c r="F12" i="419"/>
  <c r="N11" i="419"/>
  <c r="M11" i="419"/>
  <c r="L11" i="419"/>
  <c r="K11" i="419"/>
  <c r="J11" i="419"/>
  <c r="I11" i="419"/>
  <c r="H11" i="419"/>
  <c r="G11" i="419"/>
  <c r="F11" i="419"/>
  <c r="G18" i="419" l="1"/>
  <c r="M18" i="419"/>
  <c r="G23" i="419"/>
  <c r="M23" i="419"/>
  <c r="I18" i="419"/>
  <c r="J18" i="419"/>
  <c r="N18" i="419"/>
  <c r="L18" i="419"/>
  <c r="M22" i="419"/>
  <c r="F18" i="419"/>
  <c r="K18" i="419"/>
  <c r="H23" i="419"/>
  <c r="L23" i="419"/>
  <c r="I23" i="419"/>
  <c r="J23" i="419"/>
  <c r="N23" i="419"/>
  <c r="F23" i="419"/>
  <c r="K23" i="419"/>
  <c r="H18" i="419"/>
  <c r="G22" i="419"/>
  <c r="H22" i="419"/>
  <c r="I22" i="419"/>
  <c r="J22" i="419"/>
  <c r="N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O6" i="419" l="1"/>
  <c r="P6" i="419"/>
  <c r="N6" i="419"/>
  <c r="J6" i="419"/>
  <c r="I6" i="419"/>
  <c r="H6" i="419"/>
  <c r="M6" i="419"/>
  <c r="L6" i="419"/>
  <c r="G6" i="419"/>
  <c r="K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L3" i="387"/>
  <c r="J3" i="387"/>
  <c r="I3" i="387"/>
  <c r="G3" i="387"/>
  <c r="H3" i="387" s="1"/>
  <c r="F3" i="387"/>
  <c r="N3" i="220"/>
  <c r="L3" i="220" s="1"/>
  <c r="C22" i="414"/>
  <c r="D22" i="414"/>
  <c r="H3" i="390" l="1"/>
  <c r="K3" i="38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<sst xmlns="http://schemas.openxmlformats.org/spreadsheetml/2006/main" count="6660" uniqueCount="1411">
  <si>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</si>
  <si>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</si>
  <si>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</si>
  <si>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</si>
  <si>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</si>
  <si>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</si>
  <si>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</si>
  <si>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</si>
  <si>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</si>
  <si>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</si>
  <si>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</si>
  <si>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</si>
  <si>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</si>
  <si>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</si>
  <si>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</si>
  <si>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</si>
  <si>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</si>
  <si>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</si>
  <si>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</si>
  <si>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</si>
  <si>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</si>
  <si>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</si>
  <si>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</si>
  <si>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</si>
  <si>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</si>
  <si>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</si>
  <si>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</si>
  <si>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</si>
  <si>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</si>
  <si>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</si>
  <si>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</si>
  <si>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</si>
  <si>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</si>
  <si>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</si>
  <si>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</si>
  <si>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</si>
  <si>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</si>
  <si>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</si>
  <si>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</si>
  <si>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</si>
  <si>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</si>
  <si>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</si>
  <si>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</si>
  <si>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</si>
  <si>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</si>
  <si>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</si>
  <si>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</si>
  <si>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</si>
  <si>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</si>
  <si>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</si>
  <si>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</si>
  <si>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</si>
  <si>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</si>
  <si>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</si>
  <si>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</si>
  <si>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</si>
  <si>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</si>
  <si>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</si>
  <si>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</si>
  <si>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</si>
  <si>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</si>
  <si>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</si>
  <si>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</si>
  <si>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</si>
  <si>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</si>
  <si>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</si>
  <si>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</si>
  <si>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</si>
  <si>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</si>
  <si>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</si>
  <si>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</si>
  <si>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</si>
  <si>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</si>
  <si>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</si>
  <si>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</si>
  <si>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</si>
  <si>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</si>
  <si>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</si>
  <si>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</si>
  <si>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</si>
  <si>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</si>
  <si>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</si>
  <si>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</si>
  <si>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</si>
  <si>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</si>
  <si>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</si>
  <si>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</si>
  <si>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</si>
  <si>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</si>
  <si>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</si>
  <si>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</si>
  <si>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</si>
  <si>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</si>
  <si>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</si>
  <si>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</si>
  <si>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</si>
  <si>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</si>
  <si>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</si>
  <si>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</si>
  <si>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</si>
  <si>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</si>
  <si>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</si>
  <si>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</si>
  <si>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</si>
  <si>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</si>
  <si>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</si>
  <si>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</si>
  <si>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</si>
  <si>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</si>
  <si>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</si>
  <si>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</si>
  <si>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</si>
  <si>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</si>
  <si>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</si>
  <si>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</si>
  <si>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</si>
  <si>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</si>
  <si>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</si>
  <si>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</si>
  <si>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</si>
  <si>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</si>
  <si>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</si>
  <si>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</si>
  <si>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</si>
  <si>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</si>
  <si>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</si>
  <si>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</si>
  <si>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</si>
  <si>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</si>
  <si>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</si>
  <si>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</si>
  <si>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</si>
  <si>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</si>
  <si>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</si>
  <si>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</si>
  <si>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</si>
  <si>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</si>
  <si>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</si>
  <si>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</si>
  <si>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</si>
  <si>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</si>
  <si>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</si>
  <si>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</si>
  <si>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</si>
  <si>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</si>
  <si>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</si>
  <si>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</si>
  <si>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</si>
  <si>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</si>
  <si>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</si>
  <si>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</si>
  <si>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</si>
  <si>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</si>
  <si>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</si>
  <si>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</si>
  <si>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</si>
  <si>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</si>
  <si>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</si>
  <si>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</si>
  <si>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</si>
  <si>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</si>
  <si>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</si>
  <si>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</si>
  <si>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</si>
  <si>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</si>
  <si>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</si>
  <si>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</si>
  <si>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</si>
  <si>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</si>
  <si>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</si>
  <si>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</si>
  <si>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</si>
  <si>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</si>
  <si>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</si>
  <si>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</si>
  <si>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</si>
  <si>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</si>
  <si>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</si>
  <si>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</si>
  <si>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</si>
  <si>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</si>
  <si>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</si>
  <si>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</si>
  <si>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</si>
  <si>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</si>
  <si>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</si>
  <si>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</si>
  <si>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</si>
  <si>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</si>
  <si>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</si>
  <si>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</si>
  <si>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</si>
  <si>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</si>
  <si>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</si>
  <si>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</si>
  <si>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</si>
  <si>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</si>
  <si>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</si>
  <si>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</si>
  <si>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</si>
  <si>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</si>
  <si>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</si>
  <si>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</si>
  <si>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</si>
  <si>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</si>
  <si>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</si>
  <si>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</si>
  <si>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</si>
  <si>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</si>
  <si>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</si>
  <si>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</si>
  <si>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</si>
  <si>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</si>
  <si>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</si>
  <si>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</si>
  <si>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</si>
  <si>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</si>
  <si>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</si>
  <si>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</si>
  <si>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</si>
  <si>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</si>
  <si>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</si>
  <si>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</si>
  <si>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</si>
  <si>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</si>
  <si>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</si>
  <si>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</si>
  <si>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</si>
  <si>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</si>
  <si>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</si>
  <si>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</si>
  <si>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</si>
  <si>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</si>
  <si>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</si>
  <si>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</si>
  <si>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</si>
  <si>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</si>
  <si>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</si>
  <si>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</si>
  <si>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</si>
  <si>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</si>
  <si>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</si>
  <si>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</si>
  <si>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</si>
  <si>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</si>
  <si>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</si>
  <si>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</si>
  <si>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</si>
  <si>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</si>
  <si>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</si>
  <si>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</si>
  <si>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</si>
  <si>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</si>
  <si>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</si>
  <si>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radiologičtí asistenti</t>
  </si>
  <si>
    <t>zdravotní laboranti</t>
  </si>
  <si>
    <t>farmaceutičtí asistenti</t>
  </si>
  <si>
    <t>radiologičtí fyzici</t>
  </si>
  <si>
    <t>biomedicínští inženýři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</si>
  <si>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</si>
  <si>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</si>
  <si>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</si>
  <si>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</si>
  <si>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</si>
  <si>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</si>
  <si>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</si>
  <si>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</si>
  <si>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</si>
  <si>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</si>
  <si>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</si>
  <si>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</si>
  <si>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</si>
  <si>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</si>
  <si>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</si>
  <si>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</si>
  <si>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</si>
  <si>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</si>
  <si>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</si>
  <si>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</si>
  <si>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</si>
  <si>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</si>
  <si>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</si>
  <si>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</si>
  <si>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</si>
  <si>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</si>
  <si>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</si>
  <si>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</si>
  <si>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</si>
  <si>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</si>
  <si>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</si>
  <si>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</si>
  <si>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</si>
  <si>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</si>
  <si>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</si>
  <si>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</si>
  <si>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</si>
  <si>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</si>
  <si>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</si>
  <si>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</si>
  <si>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</si>
  <si>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</si>
  <si>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</si>
  <si>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</si>
  <si>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</si>
  <si>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</si>
  <si>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</si>
  <si>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</si>
  <si>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</si>
  <si>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</si>
  <si>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</si>
  <si>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</si>
  <si>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</si>
  <si>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</si>
  <si>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</si>
  <si>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</si>
  <si>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</si>
  <si>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</si>
  <si>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</si>
  <si>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</si>
  <si>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</si>
  <si>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</si>
  <si>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</si>
  <si>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</si>
  <si>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</si>
  <si>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</si>
  <si>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</si>
  <si>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</si>
  <si>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SVm.)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</si>
  <si>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</si>
  <si>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</si>
  <si>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</si>
  <si>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</si>
  <si>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</si>
  <si>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</si>
  <si>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</si>
  <si>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</si>
  <si>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</si>
  <si>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</si>
  <si>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</si>
  <si>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</si>
  <si>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</si>
  <si>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</si>
  <si>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</si>
  <si>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</si>
  <si>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</si>
  <si>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</si>
  <si>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</si>
  <si>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</si>
  <si>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</si>
  <si>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</si>
  <si>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</si>
  <si>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50118001     ND - ostatní (všeob.sklad) (sk.V38)</t>
  </si>
  <si>
    <t>--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</si>
  <si>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</si>
  <si>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</si>
  <si>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</si>
  <si>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</si>
  <si>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</si>
  <si>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</si>
  <si>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</si>
  <si>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</si>
  <si>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</si>
  <si>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</si>
  <si>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</si>
  <si>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</si>
  <si>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</si>
  <si>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</si>
  <si>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</si>
  <si>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</si>
  <si>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</si>
  <si>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</si>
  <si>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</si>
  <si>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</si>
  <si>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</si>
  <si>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</si>
  <si>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</si>
  <si>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</si>
  <si>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</si>
  <si>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</si>
  <si>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</si>
  <si>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</si>
  <si>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</si>
  <si>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</si>
  <si>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</si>
  <si>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</si>
  <si>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</si>
  <si>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</si>
  <si>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</si>
  <si>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</si>
  <si>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</si>
  <si>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</si>
  <si>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</si>
  <si>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</si>
  <si>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</si>
  <si>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</si>
  <si>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</si>
  <si>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</si>
  <si>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</si>
  <si>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</si>
  <si>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</si>
  <si>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</si>
  <si>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</si>
  <si>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</si>
  <si>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</si>
  <si>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</si>
  <si>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</si>
  <si>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</si>
  <si>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</si>
  <si>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</si>
  <si>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</si>
  <si>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</si>
  <si>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</si>
  <si>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</si>
  <si>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</si>
  <si>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</si>
  <si>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</si>
  <si>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</si>
  <si>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</si>
  <si>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</si>
  <si>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</si>
  <si>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</si>
  <si>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</si>
  <si>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</si>
  <si>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</si>
  <si>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</si>
  <si>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</si>
  <si>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</si>
  <si>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</si>
  <si>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</si>
  <si>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</si>
  <si>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</si>
  <si>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</si>
  <si>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</si>
  <si>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</si>
  <si>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</si>
  <si>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</si>
  <si>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</si>
  <si>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</si>
  <si>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</si>
  <si>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</si>
  <si>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</si>
  <si>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</si>
  <si>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</si>
  <si>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</si>
  <si>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</si>
  <si>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</si>
  <si>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</si>
  <si>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</si>
  <si>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</si>
  <si>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</si>
  <si>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</si>
  <si>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</si>
  <si>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</si>
  <si>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</si>
  <si>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</si>
  <si>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</si>
  <si>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</si>
  <si>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</si>
  <si>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</si>
  <si>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</si>
  <si>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</si>
  <si>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</si>
  <si>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</si>
  <si>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</si>
  <si>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</si>
  <si>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</si>
  <si>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</si>
  <si>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</si>
  <si>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</si>
  <si>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</si>
  <si>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</si>
  <si>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</si>
  <si>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</si>
  <si>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</si>
  <si>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</si>
  <si>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</si>
  <si>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</si>
  <si>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</si>
  <si>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</si>
  <si>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</si>
  <si>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</si>
  <si>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</si>
  <si>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</si>
  <si>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</si>
  <si>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</si>
  <si>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</si>
  <si>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</si>
  <si>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</si>
  <si>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</si>
  <si>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</si>
  <si>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</si>
  <si>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</si>
  <si>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</si>
  <si>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</si>
  <si>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</si>
  <si>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</si>
  <si>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</si>
  <si>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</si>
  <si>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</si>
  <si>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</si>
  <si>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</si>
  <si>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</si>
  <si>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</si>
  <si>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</si>
  <si>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</si>
  <si>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</si>
  <si>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</si>
  <si>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</si>
  <si>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</si>
  <si>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</si>
  <si>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</si>
  <si>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</si>
  <si>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</si>
  <si>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</si>
  <si>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</si>
  <si>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</si>
  <si>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50113006     léky - enterální výživa (LEK)</t>
  </si>
  <si>
    <t>50113014     léky - antimykotika (LEK)</t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</si>
  <si>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</si>
  <si>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</si>
  <si>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</si>
  <si>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</si>
  <si>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</si>
  <si>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</si>
  <si>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</si>
  <si>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</si>
  <si>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</si>
  <si>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</si>
  <si>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</si>
  <si>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</si>
  <si>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</si>
  <si>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</si>
  <si>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</si>
  <si>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</si>
  <si>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</si>
  <si>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</si>
  <si>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</si>
  <si>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</si>
  <si>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O</t>
  </si>
  <si>
    <t>100498</t>
  </si>
  <si>
    <t>498</t>
  </si>
  <si>
    <t>MAGNESIUM SULFURICUM BIOTIKA</t>
  </si>
  <si>
    <t>INJ 5X10ML 10%</t>
  </si>
  <si>
    <t>110151</t>
  </si>
  <si>
    <t>10151</t>
  </si>
  <si>
    <t>LOPERON CPS</t>
  </si>
  <si>
    <t>POR CPS DUR 10X2MG</t>
  </si>
  <si>
    <t>156992</t>
  </si>
  <si>
    <t>56992</t>
  </si>
  <si>
    <t>CODEIN SLOVAKOFARMA 15MG</t>
  </si>
  <si>
    <t>TBL 10X15MG-BLISTR</t>
  </si>
  <si>
    <t>157586</t>
  </si>
  <si>
    <t>57586</t>
  </si>
  <si>
    <t>ESPUMISAN</t>
  </si>
  <si>
    <t>PORCPSMOL50X40MG-BL</t>
  </si>
  <si>
    <t>198219</t>
  </si>
  <si>
    <t>98219</t>
  </si>
  <si>
    <t>FURON</t>
  </si>
  <si>
    <t>TBL 50X40MG</t>
  </si>
  <si>
    <t>840464</t>
  </si>
  <si>
    <t>0</t>
  </si>
  <si>
    <t>Vitar Soda tbl.150</t>
  </si>
  <si>
    <t>neleč.</t>
  </si>
  <si>
    <t>847713</t>
  </si>
  <si>
    <t>125526</t>
  </si>
  <si>
    <t>APO-IBUPROFEN 400 MG</t>
  </si>
  <si>
    <t>POR TBL FLM 100X400MG</t>
  </si>
  <si>
    <t>848930</t>
  </si>
  <si>
    <t>155781</t>
  </si>
  <si>
    <t>GODASAL 100</t>
  </si>
  <si>
    <t>POR TBL NOB 50</t>
  </si>
  <si>
    <t>848950</t>
  </si>
  <si>
    <t>155148</t>
  </si>
  <si>
    <t>PARALEN 500</t>
  </si>
  <si>
    <t>POR TBL NOB 12X500MG</t>
  </si>
  <si>
    <t>117173</t>
  </si>
  <si>
    <t>17173</t>
  </si>
  <si>
    <t>OLYNTH 0.1%</t>
  </si>
  <si>
    <t>NAS SPR SOL 1X10ML</t>
  </si>
  <si>
    <t>192757</t>
  </si>
  <si>
    <t>92757</t>
  </si>
  <si>
    <t>ERDOMED 300MG</t>
  </si>
  <si>
    <t>CPS 10X300MG</t>
  </si>
  <si>
    <t>145274</t>
  </si>
  <si>
    <t>45274</t>
  </si>
  <si>
    <t>ENAP 10MG</t>
  </si>
  <si>
    <t>TBL 30X10MG</t>
  </si>
  <si>
    <t>102963</t>
  </si>
  <si>
    <t>2963</t>
  </si>
  <si>
    <t>PREDNISON 20 LECIVA</t>
  </si>
  <si>
    <t>TBL 20X20MG(BLISTR)</t>
  </si>
  <si>
    <t>844964</t>
  </si>
  <si>
    <t>40542</t>
  </si>
  <si>
    <t>Olynth HA 0,1</t>
  </si>
  <si>
    <t>156926</t>
  </si>
  <si>
    <t>56926</t>
  </si>
  <si>
    <t>AQUA PRO INJECTIONE BRAUN</t>
  </si>
  <si>
    <t>INJ SOL 20X10ML-PLA</t>
  </si>
  <si>
    <t>114826</t>
  </si>
  <si>
    <t>14826</t>
  </si>
  <si>
    <t>FLECTOR EP GEL</t>
  </si>
  <si>
    <t>DRM GEL 1X100GM</t>
  </si>
  <si>
    <t>192521</t>
  </si>
  <si>
    <t>NASONEX</t>
  </si>
  <si>
    <t>NAS SPR SUS 140X50RG</t>
  </si>
  <si>
    <t>198054</t>
  </si>
  <si>
    <t>SANVAL 10 MG</t>
  </si>
  <si>
    <t>POR TBL FLM 20X10MG</t>
  </si>
  <si>
    <t>P</t>
  </si>
  <si>
    <t>169191</t>
  </si>
  <si>
    <t>69191</t>
  </si>
  <si>
    <t>EUTHYROX 150</t>
  </si>
  <si>
    <t>TBL 100X150RG</t>
  </si>
  <si>
    <t>187427</t>
  </si>
  <si>
    <t>LETROX 100</t>
  </si>
  <si>
    <t>POR TBL NOB 100X100RG II</t>
  </si>
  <si>
    <t>50113013</t>
  </si>
  <si>
    <t>105951</t>
  </si>
  <si>
    <t>5951</t>
  </si>
  <si>
    <t>AMOKSIKLAV 1G</t>
  </si>
  <si>
    <t>TBL OBD 14X1GM</t>
  </si>
  <si>
    <t>51366</t>
  </si>
  <si>
    <t>CHLORID SODNÝ 0,9% BRAUN</t>
  </si>
  <si>
    <t>INF SOL 20X100MLPELAH</t>
  </si>
  <si>
    <t>51367</t>
  </si>
  <si>
    <t>INF SOL 10X250MLPELAH</t>
  </si>
  <si>
    <t>100362</t>
  </si>
  <si>
    <t>362</t>
  </si>
  <si>
    <t>ADRENALIN LECIVA</t>
  </si>
  <si>
    <t>INJ 5X1ML/1MG</t>
  </si>
  <si>
    <t>100516</t>
  </si>
  <si>
    <t>516</t>
  </si>
  <si>
    <t>NATRIUM CHLORATUM BIOTIKA ISOT.</t>
  </si>
  <si>
    <t>INJ 10X10ML</t>
  </si>
  <si>
    <t>102133</t>
  </si>
  <si>
    <t>2133</t>
  </si>
  <si>
    <t>FUROSEMID BIOTIKA</t>
  </si>
  <si>
    <t>INJ 5X2ML/20MG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</si>
  <si>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</si>
  <si>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</si>
  <si>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</si>
  <si>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</si>
  <si>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</si>
  <si>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</si>
  <si>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</si>
  <si>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193746</t>
  </si>
  <si>
    <t>93746</t>
  </si>
  <si>
    <t>HEPARIN LECIVA</t>
  </si>
  <si>
    <t>INJ 1X10ML/50KU</t>
  </si>
  <si>
    <t>847974</t>
  </si>
  <si>
    <t>125525</t>
  </si>
  <si>
    <t>POR TBL FLM 30X400MG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</si>
  <si>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</si>
  <si>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</si>
  <si>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</si>
  <si>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</si>
  <si>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</si>
  <si>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</si>
  <si>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</si>
  <si>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100231</t>
  </si>
  <si>
    <t>231</t>
  </si>
  <si>
    <t>NITROGLYCERIN SLOVAKOFARMA</t>
  </si>
  <si>
    <t>TBL 20X0.5MG</t>
  </si>
  <si>
    <t>104071</t>
  </si>
  <si>
    <t>4071</t>
  </si>
  <si>
    <t>INJ 10X2ML</t>
  </si>
  <si>
    <t>47706</t>
  </si>
  <si>
    <t>GLUKÓZA 20 BRAUN</t>
  </si>
  <si>
    <t>INF SOL 10X500ML-PE</t>
  </si>
  <si>
    <t>397749</t>
  </si>
  <si>
    <t>Diamox inj. sicc. 20x500mg-MIMOŘ.DOVOZ!!</t>
  </si>
  <si>
    <t>130160</t>
  </si>
  <si>
    <t>30160</t>
  </si>
  <si>
    <t>MIDAZOLAM TORREX 1MG/ML</t>
  </si>
  <si>
    <t>INJ 10X2ML/2MG</t>
  </si>
  <si>
    <t>50113009</t>
  </si>
  <si>
    <t>167779</t>
  </si>
  <si>
    <t>RAPISCAN 400 MCG</t>
  </si>
  <si>
    <t>INJ SOL 1X5ML</t>
  </si>
  <si>
    <t>51383</t>
  </si>
  <si>
    <t>INF SOL 10X500MLPELAH</t>
  </si>
  <si>
    <t>184090</t>
  </si>
  <si>
    <t>84090</t>
  </si>
  <si>
    <t>DEXAMED</t>
  </si>
  <si>
    <t>INJ 10X2ML/8MG</t>
  </si>
  <si>
    <t>51384</t>
  </si>
  <si>
    <t>INF SOL 10X1000MLPLAH</t>
  </si>
  <si>
    <t>193724</t>
  </si>
  <si>
    <t>93724</t>
  </si>
  <si>
    <t>INDOMETACIN 100 BERLIN-CHEMIE</t>
  </si>
  <si>
    <t>SUP 10X100MG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</si>
  <si>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</si>
  <si>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</si>
  <si>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</si>
  <si>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</si>
  <si>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</si>
  <si>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</si>
  <si>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</si>
  <si>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</si>
  <si>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132082</t>
  </si>
  <si>
    <t>32082</t>
  </si>
  <si>
    <t>IBALGIN 400 (IBUPROFEN 400)</t>
  </si>
  <si>
    <t>TBL OBD 100X400MG</t>
  </si>
  <si>
    <t>187659</t>
  </si>
  <si>
    <t>INJ SOL 100X10ML II</t>
  </si>
  <si>
    <t>187660</t>
  </si>
  <si>
    <t>INJ SOL 100X20ML II</t>
  </si>
  <si>
    <t>195609</t>
  </si>
  <si>
    <t>95609</t>
  </si>
  <si>
    <t>MICROPAQUE CT</t>
  </si>
  <si>
    <t>SUS 1X2000ML/100GM</t>
  </si>
  <si>
    <t>177018</t>
  </si>
  <si>
    <t>77018</t>
  </si>
  <si>
    <t>ULTRAVIST-370</t>
  </si>
  <si>
    <t>INJ 10X50ML</t>
  </si>
  <si>
    <t>193626</t>
  </si>
  <si>
    <t>93626</t>
  </si>
  <si>
    <t>ULTRAVIST 370</t>
  </si>
  <si>
    <t>INJ SOL 1X200ML</t>
  </si>
  <si>
    <t>151208</t>
  </si>
  <si>
    <t>INJ SOL 8X500ML</t>
  </si>
  <si>
    <t>50113016</t>
  </si>
  <si>
    <t>27720</t>
  </si>
  <si>
    <t>THYROGEN 0.9 MG</t>
  </si>
  <si>
    <t>INJ PLV SOL 2X0.9MG</t>
  </si>
  <si>
    <t>Klinika nukleární medicíny, lůžkové oddělení 40</t>
  </si>
  <si>
    <t>Klinika nukleární medicíny, ambulance</t>
  </si>
  <si>
    <t>KNM, přístr.pracoviště - PET</t>
  </si>
  <si>
    <t>Klinika nukleární medicíny, centrum - KNM</t>
  </si>
  <si>
    <t>Lékárna - léčiva</t>
  </si>
  <si>
    <t>Lékárna - antibiotika</t>
  </si>
  <si>
    <t>Lékárna - RTG diagnostika</t>
  </si>
  <si>
    <t>Lékárna - centrové léky</t>
  </si>
  <si>
    <t>2251 - KNM, přístr.pracoviště - PET</t>
  </si>
  <si>
    <t>2211 - Klinika nukleární medicíny, lůžkové oddělení 40</t>
  </si>
  <si>
    <t>V08AB05 - Jopromid</t>
  </si>
  <si>
    <t>H03AA01 - Levothyroxin, sodná sůl</t>
  </si>
  <si>
    <t>H03AA01</t>
  </si>
  <si>
    <t>EUTHYROX 150 MIKROGRAMŮ</t>
  </si>
  <si>
    <t>POR TBL NOB 100X150RG</t>
  </si>
  <si>
    <t>V08AB05</t>
  </si>
  <si>
    <t>INJ SOL 10X50ML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</si>
  <si>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</si>
  <si>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</si>
  <si>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</si>
  <si>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</si>
  <si>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 xml:space="preserve">2251 - přístr.pracoviště - PET </t>
  </si>
  <si>
    <t>HVLP</t>
  </si>
  <si>
    <t>89301221</t>
  </si>
  <si>
    <t>Standardní lůžková péče Celkem</t>
  </si>
  <si>
    <t>89301222</t>
  </si>
  <si>
    <t>Všeobecná ambulance Celkem</t>
  </si>
  <si>
    <t xml:space="preserve"> </t>
  </si>
  <si>
    <t>* Legenda</t>
  </si>
  <si>
    <t>DIAPZT = Pomůcky pro diabetiky, jejichž název začíná slovem "Pumpa"</t>
  </si>
  <si>
    <t>Budíková Miroslava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</si>
  <si>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</si>
  <si>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</si>
  <si>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</si>
  <si>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</si>
  <si>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</si>
  <si>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</si>
  <si>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</si>
  <si>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Dočkalová Eva</t>
  </si>
  <si>
    <t>Jiná</t>
  </si>
  <si>
    <t>999999</t>
  </si>
  <si>
    <t>Jiný</t>
  </si>
  <si>
    <t>Levothyroxin, sodná sůl</t>
  </si>
  <si>
    <t>169714</t>
  </si>
  <si>
    <t>LETROX 125</t>
  </si>
  <si>
    <t>POR TBL NOB 100X125MCG</t>
  </si>
  <si>
    <t>172044</t>
  </si>
  <si>
    <t>LETROX 150</t>
  </si>
  <si>
    <t>47144</t>
  </si>
  <si>
    <t>POR TBL NOB 100X100RG I</t>
  </si>
  <si>
    <t>97186</t>
  </si>
  <si>
    <t>EUTHYROX 100 MIKROGRAMŮ</t>
  </si>
  <si>
    <t>POR TBL NOB 100X100RG</t>
  </si>
  <si>
    <t>Bisoprolol</t>
  </si>
  <si>
    <t>47740</t>
  </si>
  <si>
    <t>RIVOCOR 5</t>
  </si>
  <si>
    <t>POR TBL FLM 30X5MG</t>
  </si>
  <si>
    <t>Erdostein</t>
  </si>
  <si>
    <t>87076</t>
  </si>
  <si>
    <t>ERDOMED</t>
  </si>
  <si>
    <t>POR CPS DUR 20X300MG</t>
  </si>
  <si>
    <t>Chlorid draselný</t>
  </si>
  <si>
    <t>125599</t>
  </si>
  <si>
    <t>KALNORMIN</t>
  </si>
  <si>
    <t>POR TBL PRO 30X1GM</t>
  </si>
  <si>
    <t>147460</t>
  </si>
  <si>
    <t>EUTHYROX 200 MIKROGRAMŮ</t>
  </si>
  <si>
    <t>POR TBL NOB 100X200RG I</t>
  </si>
  <si>
    <t>147464</t>
  </si>
  <si>
    <t>EUTHYROX 137 MIKROGRAMŮ</t>
  </si>
  <si>
    <t>POR TBL NOB 100X137RG I</t>
  </si>
  <si>
    <t>184245</t>
  </si>
  <si>
    <t>LETROX 75</t>
  </si>
  <si>
    <t>POR TBL NOB 100X75MCG II</t>
  </si>
  <si>
    <t>46692</t>
  </si>
  <si>
    <t>EUTHYROX 75 MIKROGRAMŮ</t>
  </si>
  <si>
    <t>POR TBL NOB 100X75RG</t>
  </si>
  <si>
    <t>46694</t>
  </si>
  <si>
    <t>EUTHYROX 125 MIKROGRAMŮ</t>
  </si>
  <si>
    <t>POR TBL NOB 100X125RG</t>
  </si>
  <si>
    <t>Omeprazol</t>
  </si>
  <si>
    <t>115318</t>
  </si>
  <si>
    <t>HELICID 20 ZENTIVA</t>
  </si>
  <si>
    <t>POR CPS ETD 90X20MG</t>
  </si>
  <si>
    <t>25366</t>
  </si>
  <si>
    <t>Prednison</t>
  </si>
  <si>
    <t>PREDNISON 20 LÉČIVA</t>
  </si>
  <si>
    <t>POR TBL NOB 20X20MG</t>
  </si>
  <si>
    <t>Acebutolol</t>
  </si>
  <si>
    <t>80058</t>
  </si>
  <si>
    <t>SECTRAL 400 MG</t>
  </si>
  <si>
    <t>Atorvastatin</t>
  </si>
  <si>
    <t>93015</t>
  </si>
  <si>
    <t>SORTIS 10 MG</t>
  </si>
  <si>
    <t>POR TBL FLM 100X10MG</t>
  </si>
  <si>
    <t>Azithromycin</t>
  </si>
  <si>
    <t>155859</t>
  </si>
  <si>
    <t>SUMAMED 500 MG</t>
  </si>
  <si>
    <t>POR TBL FLM 3X500MG</t>
  </si>
  <si>
    <t>176913</t>
  </si>
  <si>
    <t>POR TBL FLM 90X5MG</t>
  </si>
  <si>
    <t>Cetirizin</t>
  </si>
  <si>
    <t>5496</t>
  </si>
  <si>
    <t>ZODAC</t>
  </si>
  <si>
    <t>POR TBL FLM 60X10MG</t>
  </si>
  <si>
    <t>Cilazapril</t>
  </si>
  <si>
    <t>125440</t>
  </si>
  <si>
    <t>INHIBACE 2,5 MG</t>
  </si>
  <si>
    <t>POR TBL FLM 100X2.5MG</t>
  </si>
  <si>
    <t>Desloratadin</t>
  </si>
  <si>
    <t>28815</t>
  </si>
  <si>
    <t>AERIUS 5 MG</t>
  </si>
  <si>
    <t>POR TBL DIS 50X5MG</t>
  </si>
  <si>
    <t>Diosmin, kombinace</t>
  </si>
  <si>
    <t>14075</t>
  </si>
  <si>
    <t>DETRALEX</t>
  </si>
  <si>
    <t>POR TBL FLM 60X500MG</t>
  </si>
  <si>
    <t>Klindamycin, kombinace</t>
  </si>
  <si>
    <t>181543</t>
  </si>
  <si>
    <t>ACNATAC 10 MG/G + 0,25 MG/G GEL</t>
  </si>
  <si>
    <t>DRM GEL 60GM</t>
  </si>
  <si>
    <t>Klopidogrel</t>
  </si>
  <si>
    <t>149483</t>
  </si>
  <si>
    <t>ZYLLT 75 MG</t>
  </si>
  <si>
    <t>POR TBL FLM 56X75MG</t>
  </si>
  <si>
    <t>Kyselina acetylsalicylová</t>
  </si>
  <si>
    <t>155782</t>
  </si>
  <si>
    <t>POR TBL NOB 100</t>
  </si>
  <si>
    <t>Lansoprazol</t>
  </si>
  <si>
    <t>17121</t>
  </si>
  <si>
    <t>LANZUL 30 MG</t>
  </si>
  <si>
    <t>POR CPS DUR 28X30MG</t>
  </si>
  <si>
    <t>147452</t>
  </si>
  <si>
    <t>EUTHYROX 88 MIKROGRAMŮ</t>
  </si>
  <si>
    <t>POR TBL NOB 100X88RG I</t>
  </si>
  <si>
    <t>147456</t>
  </si>
  <si>
    <t>EUTHYROX 112 MIKROGRAMŮ</t>
  </si>
  <si>
    <t>POR TBL NOB 100X112RG I</t>
  </si>
  <si>
    <t>47141</t>
  </si>
  <si>
    <t>LETROX 50</t>
  </si>
  <si>
    <t>POR TBL NOB 100X50RG I</t>
  </si>
  <si>
    <t>199576</t>
  </si>
  <si>
    <t>ELTROXIN 100 MIKROGRAMŮ</t>
  </si>
  <si>
    <t>Losartan</t>
  </si>
  <si>
    <t>114067</t>
  </si>
  <si>
    <t>LOZAP 50 ZENTIVA</t>
  </si>
  <si>
    <t>POR TBL FLM 90X50MG II</t>
  </si>
  <si>
    <t>Mefenoxalon</t>
  </si>
  <si>
    <t>85656</t>
  </si>
  <si>
    <t>DORSIFLEX 200 MG</t>
  </si>
  <si>
    <t>POR TBL NOB 30X200MG</t>
  </si>
  <si>
    <t>Mometason</t>
  </si>
  <si>
    <t>132526</t>
  </si>
  <si>
    <t>HELICID 10</t>
  </si>
  <si>
    <t>POR CPS ETD 28X10MG</t>
  </si>
  <si>
    <t>Perindopril a diuretika</t>
  </si>
  <si>
    <t>122690</t>
  </si>
  <si>
    <t>PRESTARIUM NEO COMBI 5 MG/1,25 MG</t>
  </si>
  <si>
    <t>POR TBL FLM 90</t>
  </si>
  <si>
    <t>Spazmolytika, psycholeptika a analgetika v kombinaci</t>
  </si>
  <si>
    <t>91261</t>
  </si>
  <si>
    <t>SPASMOPAN</t>
  </si>
  <si>
    <t>RCT SUP 5</t>
  </si>
  <si>
    <t>Zolpidem</t>
  </si>
  <si>
    <t>16286</t>
  </si>
  <si>
    <t>STILNOX</t>
  </si>
  <si>
    <t>Ciklopirox</t>
  </si>
  <si>
    <t>76150</t>
  </si>
  <si>
    <t>BATRAFEN KRÉM</t>
  </si>
  <si>
    <t>DRM CRM 1X20GM/200MG</t>
  </si>
  <si>
    <t>Ezetimib</t>
  </si>
  <si>
    <t>7513</t>
  </si>
  <si>
    <t>EZETROL 10 MG TABLETY</t>
  </si>
  <si>
    <t>POR TBL NOB 100X10MG A</t>
  </si>
  <si>
    <t>Hořčík (různé sole v kombinaci)</t>
  </si>
  <si>
    <t>66555</t>
  </si>
  <si>
    <t>MAGNOSOLV</t>
  </si>
  <si>
    <t>POR GRA SOL SCC 30X365MG</t>
  </si>
  <si>
    <t>Kodein</t>
  </si>
  <si>
    <t>90</t>
  </si>
  <si>
    <t>CODEIN SLOVAKOFARMA 30 MG</t>
  </si>
  <si>
    <t>POR TBL NOB 10X30MG</t>
  </si>
  <si>
    <t>147454</t>
  </si>
  <si>
    <t>POR TBL NOB 100X88RG II</t>
  </si>
  <si>
    <t>147462</t>
  </si>
  <si>
    <t>POR TBL NOB 100X200RG II</t>
  </si>
  <si>
    <t>47133</t>
  </si>
  <si>
    <t>69189</t>
  </si>
  <si>
    <t>EUTHYROX 50 MIKROGRAMŮ</t>
  </si>
  <si>
    <t>POR TBL NOB 100X50RG</t>
  </si>
  <si>
    <t>187425</t>
  </si>
  <si>
    <t>POR TBL NOB 100X50RG II</t>
  </si>
  <si>
    <t>69192</t>
  </si>
  <si>
    <t>POR TBL NOB 50X150RG</t>
  </si>
  <si>
    <t>Meloxikam</t>
  </si>
  <si>
    <t>83970</t>
  </si>
  <si>
    <t>MOVALIS 15 MG</t>
  </si>
  <si>
    <t>POR TBL NOB 30X15MG</t>
  </si>
  <si>
    <t>Metoprolol</t>
  </si>
  <si>
    <t>54151</t>
  </si>
  <si>
    <t>EGILOK 50 MG</t>
  </si>
  <si>
    <t>POR TBL NOB 60X50MG</t>
  </si>
  <si>
    <t>Midazolam</t>
  </si>
  <si>
    <t>15010</t>
  </si>
  <si>
    <t>DORMICUM 15 MG</t>
  </si>
  <si>
    <t>POR TBL FLM 10X15MG</t>
  </si>
  <si>
    <t>28838</t>
  </si>
  <si>
    <t>AERIUS 0,5 MG/ML</t>
  </si>
  <si>
    <t>POR SOL 100ML+LŽIČKA</t>
  </si>
  <si>
    <t>28844</t>
  </si>
  <si>
    <t>POR SOL 150ML+STŘÍKAČKA</t>
  </si>
  <si>
    <t>Alprazolam</t>
  </si>
  <si>
    <t>91788</t>
  </si>
  <si>
    <t>NEUROL 0,25</t>
  </si>
  <si>
    <t>POR TBL NOB 30X0.25MG</t>
  </si>
  <si>
    <t>Amoxicilin a enzymový inhibitor</t>
  </si>
  <si>
    <t>85524</t>
  </si>
  <si>
    <t>AMOKSIKLAV 375 MG</t>
  </si>
  <si>
    <t>POR TBL FLM 21</t>
  </si>
  <si>
    <t>Ibuprofen</t>
  </si>
  <si>
    <t>IBALGIN 400</t>
  </si>
  <si>
    <t>147458</t>
  </si>
  <si>
    <t>POR TBL NOB 100X112RG II</t>
  </si>
  <si>
    <t>Urapidil</t>
  </si>
  <si>
    <t>83272</t>
  </si>
  <si>
    <t>EBRANTIL 60 RETARD</t>
  </si>
  <si>
    <t>POR CPS PRO 50X60MG</t>
  </si>
  <si>
    <t>Mebendazol</t>
  </si>
  <si>
    <t>122198</t>
  </si>
  <si>
    <t>VERMOX</t>
  </si>
  <si>
    <t>POR TBL NOB 6X100MG</t>
  </si>
  <si>
    <t>Alfakalcidol</t>
  </si>
  <si>
    <t>14398</t>
  </si>
  <si>
    <t>ALPHA D3 1 MIKROGRAM</t>
  </si>
  <si>
    <t>POR CPS MOL 30X1RG</t>
  </si>
  <si>
    <t>168836</t>
  </si>
  <si>
    <t>DASSELTA 5 MG</t>
  </si>
  <si>
    <t>14096</t>
  </si>
  <si>
    <t>30018</t>
  </si>
  <si>
    <t>POR TBL NOB 100X75MCG I</t>
  </si>
  <si>
    <t>30021</t>
  </si>
  <si>
    <t>Přípravky pro léčbu bradavic a kuřích ok</t>
  </si>
  <si>
    <t>60890</t>
  </si>
  <si>
    <t>VERRUMAL</t>
  </si>
  <si>
    <t>DRM SOL 13ML</t>
  </si>
  <si>
    <t>Alopurinol</t>
  </si>
  <si>
    <t>107869</t>
  </si>
  <si>
    <t>APO-ALLOPURINOL</t>
  </si>
  <si>
    <t>POR TBL NOB 100X100MG</t>
  </si>
  <si>
    <t>93021</t>
  </si>
  <si>
    <t>SORTIS 40 MG</t>
  </si>
  <si>
    <t>POR TBL FLM 100X40MG</t>
  </si>
  <si>
    <t>Cholekalciferol</t>
  </si>
  <si>
    <t>12023</t>
  </si>
  <si>
    <t>VIGANTOL</t>
  </si>
  <si>
    <t>POR GTT SOL 1X10ML</t>
  </si>
  <si>
    <t>Opiové deriváty a mukolytika</t>
  </si>
  <si>
    <t>725</t>
  </si>
  <si>
    <t>PLEUMOLYSIN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</si>
  <si>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</si>
  <si>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</si>
  <si>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</si>
  <si>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</si>
  <si>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</si>
  <si>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N05BA12 - Alprazolam</t>
  </si>
  <si>
    <t>R06AE07 - Cetirizin</t>
  </si>
  <si>
    <t>C07AB07 - Bisoprolol</t>
  </si>
  <si>
    <t>J01CR02 - Amoxicilin a enzymový inhibitor</t>
  </si>
  <si>
    <t>C09BA04 - Perindopril a diuretika</t>
  </si>
  <si>
    <t>M01AC06 - Meloxikam</t>
  </si>
  <si>
    <t>C09CA01 - Losartan</t>
  </si>
  <si>
    <t>N05CD08 - Midazolam</t>
  </si>
  <si>
    <t>C10AA05 - Atorvastatin</t>
  </si>
  <si>
    <t>B01AC04 - Klopidogrel</t>
  </si>
  <si>
    <t>A02BC03 - Lansoprazol</t>
  </si>
  <si>
    <t>A02BC03</t>
  </si>
  <si>
    <t>B01AC04</t>
  </si>
  <si>
    <t>C07AB07</t>
  </si>
  <si>
    <t>C09BA04</t>
  </si>
  <si>
    <t>C09CA01</t>
  </si>
  <si>
    <t>C10AA05</t>
  </si>
  <si>
    <t>J01FA10</t>
  </si>
  <si>
    <t>R06AE07</t>
  </si>
  <si>
    <t>M01AC06</t>
  </si>
  <si>
    <t>N05CD08</t>
  </si>
  <si>
    <t>J01CR02</t>
  </si>
  <si>
    <t>N05BA12</t>
  </si>
  <si>
    <t>Přehled plnění PL - Preskripce léčivých přípravků - orientační přehled</t>
  </si>
  <si>
    <t>50115063     ZPr - vaky, sety (Z528)</t>
  </si>
  <si>
    <t>2201</t>
  </si>
  <si>
    <t>vedení klinického pracoviště</t>
  </si>
  <si>
    <t>vedení klinického pracoviště Celkem</t>
  </si>
  <si>
    <t>2208</t>
  </si>
  <si>
    <t>IOP - Mod.obn.přístr.vyb.c.k.onkologické p. II</t>
  </si>
  <si>
    <t>IOP - Mod.obn.přístr.vyb.c.k.onkologické p. II Celkem</t>
  </si>
  <si>
    <t>2277</t>
  </si>
  <si>
    <t>IOP - Mod.obn.přístr.vyb.c.k.onkologické p. III</t>
  </si>
  <si>
    <t>IOP - Mod.obn.přístr.vyb.c.k.onkologické p. III Celkem</t>
  </si>
  <si>
    <t>2281</t>
  </si>
  <si>
    <t>(prázdné)</t>
  </si>
  <si>
    <t>(prázdné) Celkem</t>
  </si>
  <si>
    <t>2282</t>
  </si>
  <si>
    <t>2284</t>
  </si>
  <si>
    <t>ZB615</t>
  </si>
  <si>
    <t>Stříkačka injekční 3-dílná 3 ml LL Omnifix Solo se závitem bal. á 100 ks 4617022V</t>
  </si>
  <si>
    <t>ZE159</t>
  </si>
  <si>
    <t>Nádoba na kontaminovaný odpad 2 l 15-0003</t>
  </si>
  <si>
    <t>ZB767</t>
  </si>
  <si>
    <t>Jehla vakuová 226/38 mm černá 450075</t>
  </si>
  <si>
    <t>ZB768</t>
  </si>
  <si>
    <t>Jehla vakuová 216/38 mm zelená 450076</t>
  </si>
  <si>
    <t>ZM292</t>
  </si>
  <si>
    <t>Rukavice nitril sempercare bez p. M bal. á 200 ks 30803</t>
  </si>
  <si>
    <t>ZA090</t>
  </si>
  <si>
    <t>Vata buničitá přířezy 37 x 57 cm 2730152</t>
  </si>
  <si>
    <t>ZN471</t>
  </si>
  <si>
    <t>Obvaz elastický síťový pruban č. 6 hlava, ramena, stehno 1323300260</t>
  </si>
  <si>
    <t>ZA789</t>
  </si>
  <si>
    <t>Stříkačka injekční 2-dílná 2 ml L Inject Solo 4606027V</t>
  </si>
  <si>
    <t>ZC800</t>
  </si>
  <si>
    <t>Náústek jednorázový s nos. klipem á 20 ks DRN3694</t>
  </si>
  <si>
    <t>ZC799</t>
  </si>
  <si>
    <t>Filtr hygienický jednorázový DRN3693</t>
  </si>
  <si>
    <t>ZC037</t>
  </si>
  <si>
    <t>Kádinka vysoká sklo 1000 ml (213-1068) KAVA632417012940</t>
  </si>
  <si>
    <t>ZM294</t>
  </si>
  <si>
    <t>Rukavice nitril sempercare bez p. XL bal. á 180 ks 30818</t>
  </si>
  <si>
    <t>ZM293</t>
  </si>
  <si>
    <t>Rukavice nitril sempercare bez p. L bal. á 200 ks 30804</t>
  </si>
  <si>
    <t>ZK798</t>
  </si>
  <si>
    <t>Zátka combi modrá 4495152</t>
  </si>
  <si>
    <t>ZB084</t>
  </si>
  <si>
    <t>Náplast transpore 2,50 cm x 9,14 m 1527-1</t>
  </si>
  <si>
    <t>ZC100</t>
  </si>
  <si>
    <t>Vata buničitá dělená 2 role / 500 ks 40 x 50 mm 1230200310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</si>
  <si>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</si>
  <si>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</si>
  <si>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</si>
  <si>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</si>
  <si>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</si>
  <si>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</si>
  <si>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ZD808</t>
  </si>
  <si>
    <t>Kanyla vasofix 22G modrá safety 4269098S-01</t>
  </si>
  <si>
    <t>ZD809</t>
  </si>
  <si>
    <t>Kanyla vasofix 20G růžová safety 4269110S-01</t>
  </si>
  <si>
    <t>ZL688</t>
  </si>
  <si>
    <t>Proužky Accu-Check Inform IIStrip 50 EU1 á 50 ks 05942861</t>
  </si>
  <si>
    <t>ZL689</t>
  </si>
  <si>
    <t>Roztok Accu-Check Performa Int´l Controls 1+2 level 04861736</t>
  </si>
  <si>
    <t>ZM513</t>
  </si>
  <si>
    <t>Konektor ventil jednocestný back check valve 8502802</t>
  </si>
  <si>
    <t>ZM735</t>
  </si>
  <si>
    <t>Hadička k injektoru Ulrich vnitřní bal. á 10 ks XD8003</t>
  </si>
  <si>
    <t>ZN297</t>
  </si>
  <si>
    <t>Hadička spojovací Gamaplus 1,8 x 450 LL NO DOP (606301) 686401</t>
  </si>
  <si>
    <t>ZN298</t>
  </si>
  <si>
    <t>Hadička spojovací Gamaplus 1,8 x 1800 LL NO DOP (606304) 686403</t>
  </si>
  <si>
    <t>ZN593</t>
  </si>
  <si>
    <t>Sada injekční stříkačky 10 ml s prodlužovací hadičkou ke KARl100 jednorázová bal. á 50 ks AF-D062  KA-SYK  KARl100</t>
  </si>
  <si>
    <t>ZN592</t>
  </si>
  <si>
    <t>Sada pro rozplňování do inj. stříkaček ke KARl100 jednorázový denní bal. á 10 ks AF-D060  KA-DAY KARl</t>
  </si>
  <si>
    <t>ZM291</t>
  </si>
  <si>
    <t>Rukavice nitril sempercare bez p. S bal. á 200 ks 30802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</si>
  <si>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</si>
  <si>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</si>
  <si>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</si>
  <si>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</si>
  <si>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</si>
  <si>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</si>
  <si>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50115050</t>
  </si>
  <si>
    <t>502 SZM obvazový (112 02 040)</t>
  </si>
  <si>
    <t>50115040</t>
  </si>
  <si>
    <t>505 SZM laboratorní sklo a materiál (112 02 140)</t>
  </si>
  <si>
    <t>Klinika nukleární medicíny, laboratoř-SVLS</t>
  </si>
  <si>
    <t>Spotřeba zdravotnického materiálu - orientační přehled</t>
  </si>
  <si>
    <t>ON Data</t>
  </si>
  <si>
    <t>407 - Pracoviště nukleární medicíny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</si>
  <si>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</si>
  <si>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</si>
  <si>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</si>
  <si>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Buriánková Eva</t>
  </si>
  <si>
    <t>Marcinková Jana</t>
  </si>
  <si>
    <t>Polzerová Hana</t>
  </si>
  <si>
    <t>Zdravotní výkony vykázané na pracovišti v rámci ambulantní péče dle lékařů *</t>
  </si>
  <si>
    <t>407</t>
  </si>
  <si>
    <t>1</t>
  </si>
  <si>
    <t>9999990</t>
  </si>
  <si>
    <t>Nespecifikovany LEK</t>
  </si>
  <si>
    <t>2</t>
  </si>
  <si>
    <t>0002013</t>
  </si>
  <si>
    <t>0002015</t>
  </si>
  <si>
    <t>0002018</t>
  </si>
  <si>
    <t>0002021</t>
  </si>
  <si>
    <t>0002023</t>
  </si>
  <si>
    <t>0002027</t>
  </si>
  <si>
    <t>0002028</t>
  </si>
  <si>
    <t>0002034</t>
  </si>
  <si>
    <t>0002035</t>
  </si>
  <si>
    <t>0002049</t>
  </si>
  <si>
    <t>0002060</t>
  </si>
  <si>
    <t>0002061</t>
  </si>
  <si>
    <t>0002062</t>
  </si>
  <si>
    <t>0002066</t>
  </si>
  <si>
    <t>0002067</t>
  </si>
  <si>
    <t>0002072</t>
  </si>
  <si>
    <t>0002073</t>
  </si>
  <si>
    <t>0002077</t>
  </si>
  <si>
    <t>0002081</t>
  </si>
  <si>
    <t>0002092</t>
  </si>
  <si>
    <t>0002095</t>
  </si>
  <si>
    <t>9999999</t>
  </si>
  <si>
    <t>0002090</t>
  </si>
  <si>
    <t>9999910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</si>
  <si>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</si>
  <si>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</si>
  <si>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</si>
  <si>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</si>
  <si>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</si>
  <si>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</si>
  <si>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</si>
  <si>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</si>
  <si>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</si>
  <si>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</si>
  <si>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</si>
  <si>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</si>
  <si>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</si>
  <si>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</si>
  <si>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</si>
  <si>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</si>
  <si>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47163</t>
  </si>
  <si>
    <t>SCINTIGRAFIE EVAKUACE ŽALUDKU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</si>
  <si>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</si>
  <si>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</si>
  <si>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</si>
  <si>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</si>
  <si>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</si>
  <si>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</si>
  <si>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</si>
  <si>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</si>
  <si>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</si>
  <si>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</si>
  <si>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</si>
  <si>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</si>
  <si>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</si>
  <si>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</si>
  <si>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</si>
  <si>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</si>
  <si>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</si>
  <si>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</si>
  <si>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</si>
  <si>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</si>
  <si>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09547</t>
  </si>
  <si>
    <t>REGULAČNÍ POPLATEK -- POJIŠTĚNEC OD ÚHRADY POPLATK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</si>
  <si>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</si>
  <si>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</si>
  <si>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</si>
  <si>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</si>
  <si>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</si>
  <si>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</si>
  <si>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</si>
  <si>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</si>
  <si>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</si>
  <si>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</si>
  <si>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</si>
  <si>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</si>
  <si>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</si>
  <si>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</si>
  <si>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</si>
  <si>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</si>
  <si>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</si>
  <si>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</si>
  <si>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</si>
  <si>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</si>
  <si>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</si>
  <si>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</si>
  <si>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</si>
  <si>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</si>
  <si>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</si>
  <si>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</si>
  <si>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</si>
  <si>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</si>
  <si>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47187</t>
  </si>
  <si>
    <t>SCINTIGRAFIE JATER A ŽLUČOVÝCH CEST DYNAMICKÁ</t>
  </si>
  <si>
    <t>47137</t>
  </si>
  <si>
    <t>RADIONUKLIDOVÁ ANGIOGRAFIE</t>
  </si>
  <si>
    <t>0022077</t>
  </si>
  <si>
    <t>IOMERON 400</t>
  </si>
  <si>
    <t>0042433</t>
  </si>
  <si>
    <t>VISIPAQUE 320 MG I/ML</t>
  </si>
  <si>
    <t>0077019</t>
  </si>
  <si>
    <t>0093625</t>
  </si>
  <si>
    <t>0093626</t>
  </si>
  <si>
    <t>0095609</t>
  </si>
  <si>
    <t>0002087</t>
  </si>
  <si>
    <t>0002101</t>
  </si>
  <si>
    <t>0002099</t>
  </si>
  <si>
    <t>3</t>
  </si>
  <si>
    <t>0110740</t>
  </si>
  <si>
    <t>VÁLCE (DVA) STERILNÍ, JEDNORÁZOVÉ DO INJEKTORU, CE</t>
  </si>
  <si>
    <t>47353</t>
  </si>
  <si>
    <t>POZITRONOVÁ EMISNÍ TOMOGRAFIE (PET) LIMITOVANÉ OBL</t>
  </si>
  <si>
    <t>47355</t>
  </si>
  <si>
    <t>HYBRIDNÍ VÝPOČETNÍ A POZITRONOVÁ EMISNÍ TOMOGRAFIE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</si>
  <si>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</si>
  <si>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</si>
  <si>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</si>
  <si>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</si>
  <si>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</si>
  <si>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</si>
  <si>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</si>
  <si>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</si>
  <si>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</si>
  <si>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</si>
  <si>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</si>
  <si>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</si>
  <si>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</si>
  <si>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</si>
  <si>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</si>
  <si>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</si>
  <si>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</si>
  <si>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</si>
  <si>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</si>
  <si>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</si>
  <si>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</si>
  <si>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</si>
  <si>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01</t>
  </si>
  <si>
    <t>0002039</t>
  </si>
  <si>
    <t>47265</t>
  </si>
  <si>
    <t>SCINTIGRAFICKÁ DIAGNOSTIKA ZÁNĚTŮ</t>
  </si>
  <si>
    <t>02</t>
  </si>
  <si>
    <t>03</t>
  </si>
  <si>
    <t>47165</t>
  </si>
  <si>
    <t>STANOVENÍ GASTROESOFAGEÁLNÍHO REFLUXU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</si>
  <si>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</si>
  <si>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</si>
  <si>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</si>
  <si>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</si>
  <si>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</si>
  <si>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</si>
  <si>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</si>
  <si>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</si>
  <si>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</si>
  <si>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16</t>
  </si>
  <si>
    <t>17</t>
  </si>
  <si>
    <t>21</t>
  </si>
  <si>
    <t>4F7</t>
  </si>
  <si>
    <t>0027720</t>
  </si>
  <si>
    <t>THYROG</t>
  </si>
  <si>
    <t>0002050</t>
  </si>
  <si>
    <t>0002076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</si>
  <si>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</si>
  <si>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</si>
  <si>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</si>
  <si>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</si>
  <si>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</si>
  <si>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</si>
  <si>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</si>
  <si>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</si>
  <si>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99991</t>
  </si>
  <si>
    <t>(VZP) KÓD POUZE PRO CENTRA DLE VYHL. 368/2006 - SL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</si>
  <si>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</si>
  <si>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</si>
  <si>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</si>
  <si>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</si>
  <si>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</si>
  <si>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</si>
  <si>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</si>
  <si>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</si>
  <si>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</si>
  <si>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</si>
  <si>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</si>
  <si>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</si>
  <si>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</si>
  <si>
    <t>10331</t>
  </si>
  <si>
    <t>A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</si>
  <si>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</si>
  <si>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</si>
  <si>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</si>
  <si>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</si>
  <si>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</si>
  <si>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</si>
  <si>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</si>
  <si>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</si>
  <si>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</si>
  <si>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</si>
  <si>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</si>
  <si>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</si>
  <si>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</si>
  <si>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</si>
  <si>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37 - Ústav klinické a molekulární patologie</t>
  </si>
  <si>
    <t>40 - Ústav mikrobiologie</t>
  </si>
  <si>
    <t>41 - Ústav imunologie</t>
  </si>
  <si>
    <t>818</t>
  </si>
  <si>
    <t>96167</t>
  </si>
  <si>
    <t>KREVNÍ OBRAZ S PĚTI POPULAČNÍM DIFERENCIÁLNÍM POČT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</si>
  <si>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</si>
  <si>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</si>
  <si>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</si>
  <si>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</si>
  <si>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</si>
  <si>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</si>
  <si>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81157</t>
  </si>
  <si>
    <t>CHLORIDY STATIM</t>
  </si>
  <si>
    <t>81731</t>
  </si>
  <si>
    <t>STANOVENÍ NATRIURETICKÝCH PEPTIDŮ V SÉRU A V PLAZM</t>
  </si>
  <si>
    <t>93171</t>
  </si>
  <si>
    <t>PARATHORMON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</si>
  <si>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</si>
  <si>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</si>
  <si>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</si>
  <si>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</si>
  <si>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</si>
  <si>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</si>
  <si>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</si>
  <si>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</si>
  <si>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</si>
  <si>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</si>
  <si>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</si>
  <si>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</si>
  <si>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</si>
  <si>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</si>
  <si>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</si>
  <si>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</si>
  <si>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</si>
  <si>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</si>
  <si>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</si>
  <si>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</si>
  <si>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</si>
  <si>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</si>
  <si>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</si>
  <si>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</si>
  <si>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</si>
  <si>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</si>
  <si>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</si>
  <si>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</si>
  <si>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</si>
  <si>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</si>
  <si>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</si>
  <si>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</si>
  <si>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</si>
  <si>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</si>
  <si>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</si>
  <si>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</si>
  <si>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93265</t>
  </si>
  <si>
    <t>CYFRA 21-1 (NÁDOROVÝ ANTIGEN, CYTOKERATIN FRAGMENT</t>
  </si>
  <si>
    <t>81775</t>
  </si>
  <si>
    <t>KVANTITATIVNÍ ANALÝZA MOCE</t>
  </si>
  <si>
    <t>34</t>
  </si>
  <si>
    <t>809</t>
  </si>
  <si>
    <t>89131</t>
  </si>
  <si>
    <t>RTG HRUDNÍKU</t>
  </si>
  <si>
    <t>37</t>
  </si>
  <si>
    <t>807</t>
  </si>
  <si>
    <t>87427</t>
  </si>
  <si>
    <t>CYTOLOGICKÉ NÁTĚRY  NECENTRIFUGOVANÉ TEKUTINY - 4-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</si>
  <si>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</si>
  <si>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</si>
  <si>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</si>
  <si>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</si>
  <si>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</si>
  <si>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</si>
  <si>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40</t>
  </si>
  <si>
    <t>802</t>
  </si>
  <si>
    <t>82057</t>
  </si>
  <si>
    <t>IDENTIFIKACE KMENE ORIENTAČNÍ JEDNODUCHÝM TESTEM</t>
  </si>
  <si>
    <t>41</t>
  </si>
  <si>
    <t>813</t>
  </si>
  <si>
    <t>91161</t>
  </si>
  <si>
    <t>STANOVENÍ C4 SLOŽKY KOMPLEMENTU</t>
  </si>
  <si>
    <t>91171</t>
  </si>
  <si>
    <t>STANOVENÍ IgG ELISA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</si>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</sst>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0" borderId="98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1" fillId="0" borderId="103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3" fontId="35" fillId="0" borderId="141" xfId="0" applyNumberFormat="1" applyFont="1" applyBorder="1" applyAlignment="1">
      <alignment horizontal="right"/>
    </xf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1.0766262388711114</c:v>
                </c:pt>
                <c:pt idx="1">
                  <c:v>1.1269512352945854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8055376"/>
        <c:axId val="-11380575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0.87828772547767364</c:v>
                </c:pt>
                <c:pt idx="1">
                  <c:v>0.87828772547767364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38054832"/>
        <c:axId val="-1138058640"/>
      </c:scatterChart>
      <c:catAx>
        <c:axId val="-113805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3805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38057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38055376"/>
        <c:crosses val="autoZero"/>
        <c:crossBetween val="between"/>
      </c:valAx>
      <c:valAx>
        <c:axId val="-1138054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38058640"/>
        <c:crosses val="max"/>
        <c:crossBetween val="midCat"/>
      </c:valAx>
      <c:valAx>
        <c:axId val="-11380586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1380548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0.99354838709677418</c:v>
                </c:pt>
                <c:pt idx="1">
                  <c:v>1.0630914826498423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8058096"/>
        <c:axId val="-113805646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38055920"/>
        <c:axId val="-1138059728"/>
      </c:scatterChart>
      <c:catAx>
        <c:axId val="-113805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3805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380564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138058096"/>
        <c:crosses val="autoZero"/>
        <c:crossBetween val="between"/>
      </c:valAx>
      <c:valAx>
        <c:axId val="-11380559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38059728"/>
        <c:crosses val="max"/>
        <c:crossBetween val="midCat"/>
      </c:valAx>
      <c:valAx>
        <c:axId val="-11380597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13805592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2" t="s">
        <v>313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315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742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1" t="s">
        <v>263</v>
      </c>
      <c r="C15" s="51" t="s">
        <v>273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986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987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1012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1099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1102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1108</v>
      </c>
      <c r="C27" s="51" t="s">
        <v>276</v>
      </c>
    </row>
    <row r="28" spans="1:3" ht="14.4" customHeight="1" x14ac:dyDescent="0.3">
      <c r="A28" s="273" t="str">
        <f t="shared" si="4"/>
        <v>ZV Vykáz.-A Detail</v>
      </c>
      <c r="B28" s="184" t="s">
        <v>1228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1297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1311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1409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742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313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66</v>
      </c>
      <c r="J3" s="47">
        <f>SUBTOTAL(9,J6:J1048576)</f>
        <v>616524.245</v>
      </c>
      <c r="K3" s="48">
        <f>IF(M3=0,0,J3/M3)</f>
        <v>1</v>
      </c>
      <c r="L3" s="47">
        <f>SUBTOTAL(9,L6:L1048576)</f>
        <v>66</v>
      </c>
      <c r="M3" s="49">
        <f>SUBTOTAL(9,M6:M1048576)</f>
        <v>616524.245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162</v>
      </c>
      <c r="B5" s="690" t="s">
        <v>163</v>
      </c>
      <c r="C5" s="690" t="s">
        <v>90</v>
      </c>
      <c r="D5" s="690" t="s">
        <v>164</v>
      </c>
      <c r="E5" s="690" t="s">
        <v>165</v>
      </c>
      <c r="F5" s="691" t="s">
        <v>28</v>
      </c>
      <c r="G5" s="691" t="s">
        <v>14</v>
      </c>
      <c r="H5" s="675" t="s">
        <v>166</v>
      </c>
      <c r="I5" s="674" t="s">
        <v>28</v>
      </c>
      <c r="J5" s="691" t="s">
        <v>14</v>
      </c>
      <c r="K5" s="675" t="s">
        <v>166</v>
      </c>
      <c r="L5" s="674" t="s">
        <v>28</v>
      </c>
      <c r="M5" s="692" t="s">
        <v>14</v>
      </c>
    </row>
    <row r="6" spans="1:13" ht="14.4" customHeight="1" x14ac:dyDescent="0.3">
      <c r="A6" s="655" t="s">
        <v>520</v>
      </c>
      <c r="B6" s="656" t="s">
        <v>737</v>
      </c>
      <c r="C6" s="656" t="s">
        <v>613</v>
      </c>
      <c r="D6" s="656" t="s">
        <v>614</v>
      </c>
      <c r="E6" s="656" t="s">
        <v>615</v>
      </c>
      <c r="F6" s="659"/>
      <c r="G6" s="659"/>
      <c r="H6" s="677">
        <v>0</v>
      </c>
      <c r="I6" s="659">
        <v>1</v>
      </c>
      <c r="J6" s="659">
        <v>63.109999999999978</v>
      </c>
      <c r="K6" s="677">
        <v>1</v>
      </c>
      <c r="L6" s="659">
        <v>1</v>
      </c>
      <c r="M6" s="660">
        <v>63.109999999999978</v>
      </c>
    </row>
    <row r="7" spans="1:13" ht="14.4" customHeight="1" x14ac:dyDescent="0.3">
      <c r="A7" s="661" t="s">
        <v>520</v>
      </c>
      <c r="B7" s="662" t="s">
        <v>737</v>
      </c>
      <c r="C7" s="662" t="s">
        <v>610</v>
      </c>
      <c r="D7" s="662" t="s">
        <v>738</v>
      </c>
      <c r="E7" s="662" t="s">
        <v>739</v>
      </c>
      <c r="F7" s="665"/>
      <c r="G7" s="665"/>
      <c r="H7" s="678">
        <v>0</v>
      </c>
      <c r="I7" s="665">
        <v>1</v>
      </c>
      <c r="J7" s="665">
        <v>102.89000000000003</v>
      </c>
      <c r="K7" s="678">
        <v>1</v>
      </c>
      <c r="L7" s="665">
        <v>1</v>
      </c>
      <c r="M7" s="666">
        <v>102.89000000000003</v>
      </c>
    </row>
    <row r="8" spans="1:13" ht="14.4" customHeight="1" x14ac:dyDescent="0.3">
      <c r="A8" s="661" t="s">
        <v>531</v>
      </c>
      <c r="B8" s="662" t="s">
        <v>740</v>
      </c>
      <c r="C8" s="662" t="s">
        <v>719</v>
      </c>
      <c r="D8" s="662" t="s">
        <v>717</v>
      </c>
      <c r="E8" s="662" t="s">
        <v>720</v>
      </c>
      <c r="F8" s="665"/>
      <c r="G8" s="665"/>
      <c r="H8" s="678">
        <v>0</v>
      </c>
      <c r="I8" s="665">
        <v>12</v>
      </c>
      <c r="J8" s="665">
        <v>501443.95499999996</v>
      </c>
      <c r="K8" s="678">
        <v>1</v>
      </c>
      <c r="L8" s="665">
        <v>12</v>
      </c>
      <c r="M8" s="666">
        <v>501443.95499999996</v>
      </c>
    </row>
    <row r="9" spans="1:13" ht="14.4" customHeight="1" x14ac:dyDescent="0.3">
      <c r="A9" s="661" t="s">
        <v>531</v>
      </c>
      <c r="B9" s="662" t="s">
        <v>740</v>
      </c>
      <c r="C9" s="662" t="s">
        <v>712</v>
      </c>
      <c r="D9" s="662" t="s">
        <v>717</v>
      </c>
      <c r="E9" s="662" t="s">
        <v>741</v>
      </c>
      <c r="F9" s="665"/>
      <c r="G9" s="665"/>
      <c r="H9" s="678">
        <v>0</v>
      </c>
      <c r="I9" s="665">
        <v>2</v>
      </c>
      <c r="J9" s="665">
        <v>10446.74</v>
      </c>
      <c r="K9" s="678">
        <v>1</v>
      </c>
      <c r="L9" s="665">
        <v>2</v>
      </c>
      <c r="M9" s="666">
        <v>10446.74</v>
      </c>
    </row>
    <row r="10" spans="1:13" ht="14.4" customHeight="1" thickBot="1" x14ac:dyDescent="0.35">
      <c r="A10" s="667" t="s">
        <v>531</v>
      </c>
      <c r="B10" s="668" t="s">
        <v>740</v>
      </c>
      <c r="C10" s="668" t="s">
        <v>716</v>
      </c>
      <c r="D10" s="668" t="s">
        <v>717</v>
      </c>
      <c r="E10" s="668" t="s">
        <v>718</v>
      </c>
      <c r="F10" s="671"/>
      <c r="G10" s="671"/>
      <c r="H10" s="679">
        <v>0</v>
      </c>
      <c r="I10" s="671">
        <v>50</v>
      </c>
      <c r="J10" s="671">
        <v>104467.55</v>
      </c>
      <c r="K10" s="679">
        <v>1</v>
      </c>
      <c r="L10" s="671">
        <v>50</v>
      </c>
      <c r="M10" s="672">
        <v>104467.55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6" t="s">
        <v>263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2" t="s">
        <v>313</v>
      </c>
      <c r="B2" s="343"/>
      <c r="C2" s="343"/>
      <c r="D2" s="343"/>
      <c r="E2" s="343"/>
    </row>
    <row r="3" spans="1:17" ht="14.4" customHeight="1" thickBot="1" x14ac:dyDescent="0.35">
      <c r="A3" s="454" t="s">
        <v>3</v>
      </c>
      <c r="B3" s="458">
        <f>SUM(B6:B1048576)</f>
        <v>74</v>
      </c>
      <c r="C3" s="459">
        <f>SUM(C6:C1048576)</f>
        <v>5</v>
      </c>
      <c r="D3" s="459">
        <f>SUM(D6:D1048576)</f>
        <v>0</v>
      </c>
      <c r="E3" s="460">
        <f>SUM(E6:E1048576)</f>
        <v>0</v>
      </c>
      <c r="F3" s="457">
        <f>IF(SUM($B3:$E3)=0,"",B3/SUM($B3:$E3))</f>
        <v>0.93670886075949367</v>
      </c>
      <c r="G3" s="455">
        <f t="shared" ref="G3:I3" si="0">IF(SUM($B3:$E3)=0,"",C3/SUM($B3:$E3))</f>
        <v>6.3291139240506333E-2</v>
      </c>
      <c r="H3" s="455">
        <f t="shared" si="0"/>
        <v>0</v>
      </c>
      <c r="I3" s="456">
        <f t="shared" si="0"/>
        <v>0</v>
      </c>
      <c r="J3" s="459">
        <f>SUM(J6:J1048576)</f>
        <v>25</v>
      </c>
      <c r="K3" s="459">
        <f>SUM(K6:K1048576)</f>
        <v>3</v>
      </c>
      <c r="L3" s="459">
        <f>SUM(L6:L1048576)</f>
        <v>0</v>
      </c>
      <c r="M3" s="460">
        <f>SUM(M6:M1048576)</f>
        <v>0</v>
      </c>
      <c r="N3" s="457">
        <f>IF(SUM($J3:$M3)=0,"",J3/SUM($J3:$M3))</f>
        <v>0.8928571428571429</v>
      </c>
      <c r="O3" s="455">
        <f t="shared" ref="O3:Q3" si="1">IF(SUM($J3:$M3)=0,"",K3/SUM($J3:$M3))</f>
        <v>0.10714285714285714</v>
      </c>
      <c r="P3" s="455">
        <f t="shared" si="1"/>
        <v>0</v>
      </c>
      <c r="Q3" s="456">
        <f t="shared" si="1"/>
        <v>0</v>
      </c>
    </row>
    <row r="4" spans="1:17" ht="14.4" customHeight="1" thickBot="1" x14ac:dyDescent="0.35">
      <c r="A4" s="453"/>
      <c r="B4" s="529" t="s">
        <v>265</v>
      </c>
      <c r="C4" s="530"/>
      <c r="D4" s="530"/>
      <c r="E4" s="531"/>
      <c r="F4" s="526" t="s">
        <v>270</v>
      </c>
      <c r="G4" s="527"/>
      <c r="H4" s="527"/>
      <c r="I4" s="528"/>
      <c r="J4" s="529" t="s">
        <v>271</v>
      </c>
      <c r="K4" s="530"/>
      <c r="L4" s="530"/>
      <c r="M4" s="531"/>
      <c r="N4" s="526" t="s">
        <v>272</v>
      </c>
      <c r="O4" s="527"/>
      <c r="P4" s="527"/>
      <c r="Q4" s="528"/>
    </row>
    <row r="5" spans="1:17" ht="14.4" customHeight="1" thickBot="1" x14ac:dyDescent="0.35">
      <c r="A5" s="693" t="s">
        <v>264</v>
      </c>
      <c r="B5" s="694" t="s">
        <v>266</v>
      </c>
      <c r="C5" s="694" t="s">
        <v>267</v>
      </c>
      <c r="D5" s="694" t="s">
        <v>268</v>
      </c>
      <c r="E5" s="695" t="s">
        <v>269</v>
      </c>
      <c r="F5" s="696" t="s">
        <v>266</v>
      </c>
      <c r="G5" s="697" t="s">
        <v>267</v>
      </c>
      <c r="H5" s="697" t="s">
        <v>268</v>
      </c>
      <c r="I5" s="698" t="s">
        <v>269</v>
      </c>
      <c r="J5" s="694" t="s">
        <v>266</v>
      </c>
      <c r="K5" s="694" t="s">
        <v>267</v>
      </c>
      <c r="L5" s="694" t="s">
        <v>268</v>
      </c>
      <c r="M5" s="695" t="s">
        <v>269</v>
      </c>
      <c r="N5" s="696" t="s">
        <v>266</v>
      </c>
      <c r="O5" s="697" t="s">
        <v>267</v>
      </c>
      <c r="P5" s="697" t="s">
        <v>268</v>
      </c>
      <c r="Q5" s="698" t="s">
        <v>269</v>
      </c>
    </row>
    <row r="6" spans="1:17" ht="14.4" customHeight="1" x14ac:dyDescent="0.3">
      <c r="A6" s="702" t="s">
        <v>743</v>
      </c>
      <c r="B6" s="708"/>
      <c r="C6" s="659"/>
      <c r="D6" s="659"/>
      <c r="E6" s="660"/>
      <c r="F6" s="705"/>
      <c r="G6" s="677"/>
      <c r="H6" s="677"/>
      <c r="I6" s="711"/>
      <c r="J6" s="708"/>
      <c r="K6" s="659"/>
      <c r="L6" s="659"/>
      <c r="M6" s="660"/>
      <c r="N6" s="705"/>
      <c r="O6" s="677"/>
      <c r="P6" s="677"/>
      <c r="Q6" s="699"/>
    </row>
    <row r="7" spans="1:17" ht="14.4" customHeight="1" x14ac:dyDescent="0.3">
      <c r="A7" s="703" t="s">
        <v>744</v>
      </c>
      <c r="B7" s="709">
        <v>20</v>
      </c>
      <c r="C7" s="665">
        <v>4</v>
      </c>
      <c r="D7" s="665"/>
      <c r="E7" s="666"/>
      <c r="F7" s="706">
        <v>0.83333333333333337</v>
      </c>
      <c r="G7" s="678">
        <v>0.16666666666666666</v>
      </c>
      <c r="H7" s="678">
        <v>0</v>
      </c>
      <c r="I7" s="712">
        <v>0</v>
      </c>
      <c r="J7" s="709">
        <v>4</v>
      </c>
      <c r="K7" s="665">
        <v>2</v>
      </c>
      <c r="L7" s="665"/>
      <c r="M7" s="666"/>
      <c r="N7" s="706">
        <v>0.66666666666666663</v>
      </c>
      <c r="O7" s="678">
        <v>0.33333333333333331</v>
      </c>
      <c r="P7" s="678">
        <v>0</v>
      </c>
      <c r="Q7" s="700">
        <v>0</v>
      </c>
    </row>
    <row r="8" spans="1:17" ht="14.4" customHeight="1" x14ac:dyDescent="0.3">
      <c r="A8" s="703" t="s">
        <v>745</v>
      </c>
      <c r="B8" s="709">
        <v>22</v>
      </c>
      <c r="C8" s="665"/>
      <c r="D8" s="665"/>
      <c r="E8" s="666"/>
      <c r="F8" s="706">
        <v>1</v>
      </c>
      <c r="G8" s="678">
        <v>0</v>
      </c>
      <c r="H8" s="678">
        <v>0</v>
      </c>
      <c r="I8" s="712">
        <v>0</v>
      </c>
      <c r="J8" s="709">
        <v>8</v>
      </c>
      <c r="K8" s="665"/>
      <c r="L8" s="665"/>
      <c r="M8" s="666"/>
      <c r="N8" s="706">
        <v>1</v>
      </c>
      <c r="O8" s="678">
        <v>0</v>
      </c>
      <c r="P8" s="678">
        <v>0</v>
      </c>
      <c r="Q8" s="700">
        <v>0</v>
      </c>
    </row>
    <row r="9" spans="1:17" ht="14.4" customHeight="1" thickBot="1" x14ac:dyDescent="0.35">
      <c r="A9" s="704" t="s">
        <v>746</v>
      </c>
      <c r="B9" s="710">
        <v>32</v>
      </c>
      <c r="C9" s="671">
        <v>1</v>
      </c>
      <c r="D9" s="671"/>
      <c r="E9" s="672"/>
      <c r="F9" s="707">
        <v>0.96969696969696972</v>
      </c>
      <c r="G9" s="679">
        <v>3.0303030303030304E-2</v>
      </c>
      <c r="H9" s="679">
        <v>0</v>
      </c>
      <c r="I9" s="713">
        <v>0</v>
      </c>
      <c r="J9" s="710">
        <v>13</v>
      </c>
      <c r="K9" s="671">
        <v>1</v>
      </c>
      <c r="L9" s="671"/>
      <c r="M9" s="672"/>
      <c r="N9" s="707">
        <v>0.9285714285714286</v>
      </c>
      <c r="O9" s="679">
        <v>7.1428571428571425E-2</v>
      </c>
      <c r="P9" s="679">
        <v>0</v>
      </c>
      <c r="Q9" s="70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2" t="s">
        <v>313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5">
        <v>22</v>
      </c>
      <c r="B5" s="646" t="s">
        <v>514</v>
      </c>
      <c r="C5" s="649">
        <v>39840.530000000013</v>
      </c>
      <c r="D5" s="649">
        <v>385</v>
      </c>
      <c r="E5" s="649">
        <v>17923.330000000005</v>
      </c>
      <c r="F5" s="714">
        <v>0.44987679631771965</v>
      </c>
      <c r="G5" s="649">
        <v>173</v>
      </c>
      <c r="H5" s="714">
        <v>0.44935064935064933</v>
      </c>
      <c r="I5" s="649">
        <v>21917.200000000004</v>
      </c>
      <c r="J5" s="714">
        <v>0.55012320368228029</v>
      </c>
      <c r="K5" s="649">
        <v>212</v>
      </c>
      <c r="L5" s="714">
        <v>0.55064935064935061</v>
      </c>
      <c r="M5" s="649" t="s">
        <v>74</v>
      </c>
      <c r="N5" s="277"/>
    </row>
    <row r="6" spans="1:14" ht="14.4" customHeight="1" x14ac:dyDescent="0.3">
      <c r="A6" s="645">
        <v>22</v>
      </c>
      <c r="B6" s="646" t="s">
        <v>747</v>
      </c>
      <c r="C6" s="649">
        <v>39840.530000000013</v>
      </c>
      <c r="D6" s="649">
        <v>385</v>
      </c>
      <c r="E6" s="649">
        <v>17923.330000000005</v>
      </c>
      <c r="F6" s="714">
        <v>0.44987679631771965</v>
      </c>
      <c r="G6" s="649">
        <v>173</v>
      </c>
      <c r="H6" s="714">
        <v>0.44935064935064933</v>
      </c>
      <c r="I6" s="649">
        <v>21917.200000000004</v>
      </c>
      <c r="J6" s="714">
        <v>0.55012320368228029</v>
      </c>
      <c r="K6" s="649">
        <v>212</v>
      </c>
      <c r="L6" s="714">
        <v>0.55064935064935061</v>
      </c>
      <c r="M6" s="649" t="s">
        <v>1</v>
      </c>
      <c r="N6" s="277"/>
    </row>
    <row r="7" spans="1:14" ht="14.4" customHeight="1" x14ac:dyDescent="0.3">
      <c r="A7" s="645" t="s">
        <v>513</v>
      </c>
      <c r="B7" s="646" t="s">
        <v>3</v>
      </c>
      <c r="C7" s="649">
        <v>39840.530000000013</v>
      </c>
      <c r="D7" s="649">
        <v>385</v>
      </c>
      <c r="E7" s="649">
        <v>17923.330000000005</v>
      </c>
      <c r="F7" s="714">
        <v>0.44987679631771965</v>
      </c>
      <c r="G7" s="649">
        <v>173</v>
      </c>
      <c r="H7" s="714">
        <v>0.44935064935064933</v>
      </c>
      <c r="I7" s="649">
        <v>21917.200000000004</v>
      </c>
      <c r="J7" s="714">
        <v>0.55012320368228029</v>
      </c>
      <c r="K7" s="649">
        <v>212</v>
      </c>
      <c r="L7" s="714">
        <v>0.55064935064935061</v>
      </c>
      <c r="M7" s="649" t="s">
        <v>519</v>
      </c>
      <c r="N7" s="277"/>
    </row>
    <row r="9" spans="1:14" ht="14.4" customHeight="1" x14ac:dyDescent="0.3">
      <c r="A9" s="645">
        <v>22</v>
      </c>
      <c r="B9" s="646" t="s">
        <v>514</v>
      </c>
      <c r="C9" s="649" t="s">
        <v>515</v>
      </c>
      <c r="D9" s="649" t="s">
        <v>515</v>
      </c>
      <c r="E9" s="649" t="s">
        <v>515</v>
      </c>
      <c r="F9" s="714" t="s">
        <v>515</v>
      </c>
      <c r="G9" s="649" t="s">
        <v>515</v>
      </c>
      <c r="H9" s="714" t="s">
        <v>515</v>
      </c>
      <c r="I9" s="649" t="s">
        <v>515</v>
      </c>
      <c r="J9" s="714" t="s">
        <v>515</v>
      </c>
      <c r="K9" s="649" t="s">
        <v>515</v>
      </c>
      <c r="L9" s="714" t="s">
        <v>515</v>
      </c>
      <c r="M9" s="649" t="s">
        <v>74</v>
      </c>
      <c r="N9" s="277"/>
    </row>
    <row r="10" spans="1:14" ht="14.4" customHeight="1" x14ac:dyDescent="0.3">
      <c r="A10" s="645" t="s">
        <v>748</v>
      </c>
      <c r="B10" s="646" t="s">
        <v>747</v>
      </c>
      <c r="C10" s="649">
        <v>5713.52</v>
      </c>
      <c r="D10" s="649">
        <v>47</v>
      </c>
      <c r="E10" s="649">
        <v>1945.39</v>
      </c>
      <c r="F10" s="714">
        <v>0.34048887550931822</v>
      </c>
      <c r="G10" s="649">
        <v>14</v>
      </c>
      <c r="H10" s="714">
        <v>0.2978723404255319</v>
      </c>
      <c r="I10" s="649">
        <v>3768.13</v>
      </c>
      <c r="J10" s="714">
        <v>0.65951112449068172</v>
      </c>
      <c r="K10" s="649">
        <v>33</v>
      </c>
      <c r="L10" s="714">
        <v>0.7021276595744681</v>
      </c>
      <c r="M10" s="649" t="s">
        <v>1</v>
      </c>
      <c r="N10" s="277"/>
    </row>
    <row r="11" spans="1:14" ht="14.4" customHeight="1" x14ac:dyDescent="0.3">
      <c r="A11" s="645" t="s">
        <v>748</v>
      </c>
      <c r="B11" s="646" t="s">
        <v>749</v>
      </c>
      <c r="C11" s="649">
        <v>5713.52</v>
      </c>
      <c r="D11" s="649">
        <v>47</v>
      </c>
      <c r="E11" s="649">
        <v>1945.39</v>
      </c>
      <c r="F11" s="714">
        <v>0.34048887550931822</v>
      </c>
      <c r="G11" s="649">
        <v>14</v>
      </c>
      <c r="H11" s="714">
        <v>0.2978723404255319</v>
      </c>
      <c r="I11" s="649">
        <v>3768.13</v>
      </c>
      <c r="J11" s="714">
        <v>0.65951112449068172</v>
      </c>
      <c r="K11" s="649">
        <v>33</v>
      </c>
      <c r="L11" s="714">
        <v>0.7021276595744681</v>
      </c>
      <c r="M11" s="649" t="s">
        <v>523</v>
      </c>
      <c r="N11" s="277"/>
    </row>
    <row r="12" spans="1:14" ht="14.4" customHeight="1" x14ac:dyDescent="0.3">
      <c r="A12" s="645" t="s">
        <v>515</v>
      </c>
      <c r="B12" s="646" t="s">
        <v>515</v>
      </c>
      <c r="C12" s="649" t="s">
        <v>515</v>
      </c>
      <c r="D12" s="649" t="s">
        <v>515</v>
      </c>
      <c r="E12" s="649" t="s">
        <v>515</v>
      </c>
      <c r="F12" s="714" t="s">
        <v>515</v>
      </c>
      <c r="G12" s="649" t="s">
        <v>515</v>
      </c>
      <c r="H12" s="714" t="s">
        <v>515</v>
      </c>
      <c r="I12" s="649" t="s">
        <v>515</v>
      </c>
      <c r="J12" s="714" t="s">
        <v>515</v>
      </c>
      <c r="K12" s="649" t="s">
        <v>515</v>
      </c>
      <c r="L12" s="714" t="s">
        <v>515</v>
      </c>
      <c r="M12" s="649" t="s">
        <v>524</v>
      </c>
      <c r="N12" s="277"/>
    </row>
    <row r="13" spans="1:14" ht="14.4" customHeight="1" x14ac:dyDescent="0.3">
      <c r="A13" s="645" t="s">
        <v>750</v>
      </c>
      <c r="B13" s="646" t="s">
        <v>747</v>
      </c>
      <c r="C13" s="649">
        <v>34127.010000000009</v>
      </c>
      <c r="D13" s="649">
        <v>338</v>
      </c>
      <c r="E13" s="649">
        <v>15977.940000000002</v>
      </c>
      <c r="F13" s="714">
        <v>0.46819044504631369</v>
      </c>
      <c r="G13" s="649">
        <v>159</v>
      </c>
      <c r="H13" s="714">
        <v>0.47041420118343197</v>
      </c>
      <c r="I13" s="649">
        <v>18149.070000000011</v>
      </c>
      <c r="J13" s="714">
        <v>0.53180955495368643</v>
      </c>
      <c r="K13" s="649">
        <v>179</v>
      </c>
      <c r="L13" s="714">
        <v>0.52958579881656809</v>
      </c>
      <c r="M13" s="649" t="s">
        <v>1</v>
      </c>
      <c r="N13" s="277"/>
    </row>
    <row r="14" spans="1:14" ht="14.4" customHeight="1" x14ac:dyDescent="0.3">
      <c r="A14" s="645" t="s">
        <v>750</v>
      </c>
      <c r="B14" s="646" t="s">
        <v>751</v>
      </c>
      <c r="C14" s="649">
        <v>34127.010000000009</v>
      </c>
      <c r="D14" s="649">
        <v>338</v>
      </c>
      <c r="E14" s="649">
        <v>15977.940000000002</v>
      </c>
      <c r="F14" s="714">
        <v>0.46819044504631369</v>
      </c>
      <c r="G14" s="649">
        <v>159</v>
      </c>
      <c r="H14" s="714">
        <v>0.47041420118343197</v>
      </c>
      <c r="I14" s="649">
        <v>18149.070000000011</v>
      </c>
      <c r="J14" s="714">
        <v>0.53180955495368643</v>
      </c>
      <c r="K14" s="649">
        <v>179</v>
      </c>
      <c r="L14" s="714">
        <v>0.52958579881656809</v>
      </c>
      <c r="M14" s="649" t="s">
        <v>523</v>
      </c>
      <c r="N14" s="277"/>
    </row>
    <row r="15" spans="1:14" ht="14.4" customHeight="1" x14ac:dyDescent="0.3">
      <c r="A15" s="645" t="s">
        <v>515</v>
      </c>
      <c r="B15" s="646" t="s">
        <v>515</v>
      </c>
      <c r="C15" s="649" t="s">
        <v>515</v>
      </c>
      <c r="D15" s="649" t="s">
        <v>515</v>
      </c>
      <c r="E15" s="649" t="s">
        <v>515</v>
      </c>
      <c r="F15" s="714" t="s">
        <v>515</v>
      </c>
      <c r="G15" s="649" t="s">
        <v>515</v>
      </c>
      <c r="H15" s="714" t="s">
        <v>515</v>
      </c>
      <c r="I15" s="649" t="s">
        <v>515</v>
      </c>
      <c r="J15" s="714" t="s">
        <v>515</v>
      </c>
      <c r="K15" s="649" t="s">
        <v>515</v>
      </c>
      <c r="L15" s="714" t="s">
        <v>515</v>
      </c>
      <c r="M15" s="649" t="s">
        <v>524</v>
      </c>
      <c r="N15" s="277"/>
    </row>
    <row r="16" spans="1:14" ht="14.4" customHeight="1" x14ac:dyDescent="0.3">
      <c r="A16" s="645" t="s">
        <v>513</v>
      </c>
      <c r="B16" s="646" t="s">
        <v>518</v>
      </c>
      <c r="C16" s="649">
        <v>39840.530000000013</v>
      </c>
      <c r="D16" s="649">
        <v>385</v>
      </c>
      <c r="E16" s="649">
        <v>17923.330000000002</v>
      </c>
      <c r="F16" s="714">
        <v>0.44987679631771954</v>
      </c>
      <c r="G16" s="649">
        <v>173</v>
      </c>
      <c r="H16" s="714">
        <v>0.44935064935064933</v>
      </c>
      <c r="I16" s="649">
        <v>21917.200000000012</v>
      </c>
      <c r="J16" s="714">
        <v>0.5501232036822804</v>
      </c>
      <c r="K16" s="649">
        <v>212</v>
      </c>
      <c r="L16" s="714">
        <v>0.55064935064935061</v>
      </c>
      <c r="M16" s="649" t="s">
        <v>519</v>
      </c>
      <c r="N16" s="277"/>
    </row>
    <row r="17" spans="1:1" ht="14.4" customHeight="1" x14ac:dyDescent="0.3">
      <c r="A17" s="715" t="s">
        <v>752</v>
      </c>
    </row>
    <row r="18" spans="1:1" ht="14.4" customHeight="1" x14ac:dyDescent="0.3">
      <c r="A18" s="716" t="s">
        <v>753</v>
      </c>
    </row>
    <row r="19" spans="1:1" ht="14.4" customHeight="1" x14ac:dyDescent="0.3">
      <c r="A19" s="715" t="s">
        <v>754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7" priority="15" stopIfTrue="1" operator="lessThan">
      <formula>0.6</formula>
    </cfRule>
  </conditionalFormatting>
  <conditionalFormatting sqref="B5:B7">
    <cfRule type="expression" dxfId="56" priority="10">
      <formula>AND(LEFT(M5,6)&lt;&gt;"mezera",M5&lt;&gt;"")</formula>
    </cfRule>
  </conditionalFormatting>
  <conditionalFormatting sqref="A5:A7">
    <cfRule type="expression" dxfId="55" priority="8">
      <formula>AND(M5&lt;&gt;"",M5&lt;&gt;"mezeraKL")</formula>
    </cfRule>
  </conditionalFormatting>
  <conditionalFormatting sqref="F5:F7">
    <cfRule type="cellIs" dxfId="54" priority="7" operator="lessThan">
      <formula>0.6</formula>
    </cfRule>
  </conditionalFormatting>
  <conditionalFormatting sqref="B5:L7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7">
    <cfRule type="expression" dxfId="51" priority="12">
      <formula>$M5&lt;&gt;""</formula>
    </cfRule>
  </conditionalFormatting>
  <conditionalFormatting sqref="B9:B16">
    <cfRule type="expression" dxfId="50" priority="4">
      <formula>AND(LEFT(M9,6)&lt;&gt;"mezera",M9&lt;&gt;"")</formula>
    </cfRule>
  </conditionalFormatting>
  <conditionalFormatting sqref="A9:A16">
    <cfRule type="expression" dxfId="49" priority="2">
      <formula>AND(M9&lt;&gt;"",M9&lt;&gt;"mezeraKL")</formula>
    </cfRule>
  </conditionalFormatting>
  <conditionalFormatting sqref="F9:F16">
    <cfRule type="cellIs" dxfId="48" priority="1" operator="lessThan">
      <formula>0.6</formula>
    </cfRule>
  </conditionalFormatting>
  <conditionalFormatting sqref="B9:L16">
    <cfRule type="expression" dxfId="47" priority="3">
      <formula>OR($M9="KL",$M9="SumaKL")</formula>
    </cfRule>
    <cfRule type="expression" dxfId="46" priority="5">
      <formula>$M9="SumaNS"</formula>
    </cfRule>
  </conditionalFormatting>
  <conditionalFormatting sqref="A9:L16">
    <cfRule type="expression" dxfId="4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2" t="s">
        <v>313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3" t="s">
        <v>167</v>
      </c>
      <c r="B4" s="694" t="s">
        <v>19</v>
      </c>
      <c r="C4" s="720"/>
      <c r="D4" s="694" t="s">
        <v>20</v>
      </c>
      <c r="E4" s="720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7" t="s">
        <v>755</v>
      </c>
      <c r="B5" s="708">
        <v>8390.619999999999</v>
      </c>
      <c r="C5" s="656">
        <v>1</v>
      </c>
      <c r="D5" s="721">
        <v>80</v>
      </c>
      <c r="E5" s="724" t="s">
        <v>755</v>
      </c>
      <c r="F5" s="708">
        <v>3164.57</v>
      </c>
      <c r="G5" s="677">
        <v>0.37715568098662561</v>
      </c>
      <c r="H5" s="659">
        <v>26</v>
      </c>
      <c r="I5" s="699">
        <v>0.32500000000000001</v>
      </c>
      <c r="J5" s="727">
        <v>5226.0499999999993</v>
      </c>
      <c r="K5" s="677">
        <v>0.62284431901337445</v>
      </c>
      <c r="L5" s="659">
        <v>54</v>
      </c>
      <c r="M5" s="699">
        <v>0.67500000000000004</v>
      </c>
    </row>
    <row r="6" spans="1:13" ht="14.4" customHeight="1" x14ac:dyDescent="0.3">
      <c r="A6" s="718" t="s">
        <v>756</v>
      </c>
      <c r="B6" s="709">
        <v>13706.43</v>
      </c>
      <c r="C6" s="662">
        <v>1</v>
      </c>
      <c r="D6" s="722">
        <v>123</v>
      </c>
      <c r="E6" s="725" t="s">
        <v>756</v>
      </c>
      <c r="F6" s="709">
        <v>5428.0199999999986</v>
      </c>
      <c r="G6" s="678">
        <v>0.3960199701891739</v>
      </c>
      <c r="H6" s="665">
        <v>57</v>
      </c>
      <c r="I6" s="700">
        <v>0.46341463414634149</v>
      </c>
      <c r="J6" s="728">
        <v>8278.4100000000017</v>
      </c>
      <c r="K6" s="678">
        <v>0.6039800298108261</v>
      </c>
      <c r="L6" s="665">
        <v>66</v>
      </c>
      <c r="M6" s="700">
        <v>0.53658536585365857</v>
      </c>
    </row>
    <row r="7" spans="1:13" ht="14.4" customHeight="1" x14ac:dyDescent="0.3">
      <c r="A7" s="718" t="s">
        <v>757</v>
      </c>
      <c r="B7" s="709">
        <v>0</v>
      </c>
      <c r="C7" s="662"/>
      <c r="D7" s="722">
        <v>2</v>
      </c>
      <c r="E7" s="725" t="s">
        <v>757</v>
      </c>
      <c r="F7" s="709">
        <v>0</v>
      </c>
      <c r="G7" s="678"/>
      <c r="H7" s="665">
        <v>2</v>
      </c>
      <c r="I7" s="700">
        <v>1</v>
      </c>
      <c r="J7" s="728"/>
      <c r="K7" s="678"/>
      <c r="L7" s="665"/>
      <c r="M7" s="700">
        <v>0</v>
      </c>
    </row>
    <row r="8" spans="1:13" ht="14.4" customHeight="1" x14ac:dyDescent="0.3">
      <c r="A8" s="718" t="s">
        <v>758</v>
      </c>
      <c r="B8" s="709">
        <v>3678.6699999999992</v>
      </c>
      <c r="C8" s="662">
        <v>1</v>
      </c>
      <c r="D8" s="722">
        <v>36</v>
      </c>
      <c r="E8" s="725" t="s">
        <v>758</v>
      </c>
      <c r="F8" s="709">
        <v>2009.6199999999997</v>
      </c>
      <c r="G8" s="678">
        <v>0.54628982757355238</v>
      </c>
      <c r="H8" s="665">
        <v>18</v>
      </c>
      <c r="I8" s="700">
        <v>0.5</v>
      </c>
      <c r="J8" s="728">
        <v>1669.0499999999997</v>
      </c>
      <c r="K8" s="678">
        <v>0.45371017242644762</v>
      </c>
      <c r="L8" s="665">
        <v>18</v>
      </c>
      <c r="M8" s="700">
        <v>0.5</v>
      </c>
    </row>
    <row r="9" spans="1:13" ht="14.4" customHeight="1" x14ac:dyDescent="0.3">
      <c r="A9" s="718" t="s">
        <v>759</v>
      </c>
      <c r="B9" s="709">
        <v>90.95</v>
      </c>
      <c r="C9" s="662">
        <v>1</v>
      </c>
      <c r="D9" s="722">
        <v>1</v>
      </c>
      <c r="E9" s="725" t="s">
        <v>759</v>
      </c>
      <c r="F9" s="709">
        <v>90.95</v>
      </c>
      <c r="G9" s="678">
        <v>1</v>
      </c>
      <c r="H9" s="665">
        <v>1</v>
      </c>
      <c r="I9" s="700">
        <v>1</v>
      </c>
      <c r="J9" s="728"/>
      <c r="K9" s="678">
        <v>0</v>
      </c>
      <c r="L9" s="665"/>
      <c r="M9" s="700">
        <v>0</v>
      </c>
    </row>
    <row r="10" spans="1:13" ht="14.4" customHeight="1" x14ac:dyDescent="0.3">
      <c r="A10" s="718" t="s">
        <v>760</v>
      </c>
      <c r="B10" s="709">
        <v>263.39999999999998</v>
      </c>
      <c r="C10" s="662">
        <v>1</v>
      </c>
      <c r="D10" s="722">
        <v>3</v>
      </c>
      <c r="E10" s="725" t="s">
        <v>760</v>
      </c>
      <c r="F10" s="709">
        <v>184.37</v>
      </c>
      <c r="G10" s="678">
        <v>0.69996203492786646</v>
      </c>
      <c r="H10" s="665">
        <v>2</v>
      </c>
      <c r="I10" s="700">
        <v>0.66666666666666663</v>
      </c>
      <c r="J10" s="728">
        <v>79.03</v>
      </c>
      <c r="K10" s="678">
        <v>0.30003796507213365</v>
      </c>
      <c r="L10" s="665">
        <v>1</v>
      </c>
      <c r="M10" s="700">
        <v>0.33333333333333331</v>
      </c>
    </row>
    <row r="11" spans="1:13" ht="14.4" customHeight="1" x14ac:dyDescent="0.3">
      <c r="A11" s="718" t="s">
        <v>761</v>
      </c>
      <c r="B11" s="709">
        <v>5155.01</v>
      </c>
      <c r="C11" s="662">
        <v>1</v>
      </c>
      <c r="D11" s="722">
        <v>58</v>
      </c>
      <c r="E11" s="725" t="s">
        <v>761</v>
      </c>
      <c r="F11" s="709">
        <v>2461.4699999999998</v>
      </c>
      <c r="G11" s="678">
        <v>0.47749082930973941</v>
      </c>
      <c r="H11" s="665">
        <v>30</v>
      </c>
      <c r="I11" s="700">
        <v>0.51724137931034486</v>
      </c>
      <c r="J11" s="728">
        <v>2693.54</v>
      </c>
      <c r="K11" s="678">
        <v>0.52250917069026048</v>
      </c>
      <c r="L11" s="665">
        <v>28</v>
      </c>
      <c r="M11" s="700">
        <v>0.48275862068965519</v>
      </c>
    </row>
    <row r="12" spans="1:13" ht="14.4" customHeight="1" x14ac:dyDescent="0.3">
      <c r="A12" s="718" t="s">
        <v>762</v>
      </c>
      <c r="B12" s="709">
        <v>872.49</v>
      </c>
      <c r="C12" s="662">
        <v>1</v>
      </c>
      <c r="D12" s="722">
        <v>2</v>
      </c>
      <c r="E12" s="725" t="s">
        <v>762</v>
      </c>
      <c r="F12" s="709">
        <v>872.49</v>
      </c>
      <c r="G12" s="678">
        <v>1</v>
      </c>
      <c r="H12" s="665">
        <v>2</v>
      </c>
      <c r="I12" s="700">
        <v>1</v>
      </c>
      <c r="J12" s="728"/>
      <c r="K12" s="678">
        <v>0</v>
      </c>
      <c r="L12" s="665"/>
      <c r="M12" s="700">
        <v>0</v>
      </c>
    </row>
    <row r="13" spans="1:13" ht="14.4" customHeight="1" thickBot="1" x14ac:dyDescent="0.35">
      <c r="A13" s="719" t="s">
        <v>763</v>
      </c>
      <c r="B13" s="710">
        <v>7682.9600000000009</v>
      </c>
      <c r="C13" s="668">
        <v>1</v>
      </c>
      <c r="D13" s="723">
        <v>80</v>
      </c>
      <c r="E13" s="726" t="s">
        <v>763</v>
      </c>
      <c r="F13" s="710">
        <v>3711.8400000000006</v>
      </c>
      <c r="G13" s="679">
        <v>0.48312629507377369</v>
      </c>
      <c r="H13" s="671">
        <v>35</v>
      </c>
      <c r="I13" s="701">
        <v>0.4375</v>
      </c>
      <c r="J13" s="729">
        <v>3971.12</v>
      </c>
      <c r="K13" s="679">
        <v>0.51687370492622631</v>
      </c>
      <c r="L13" s="671">
        <v>45</v>
      </c>
      <c r="M13" s="701">
        <v>0.5625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5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07" t="s">
        <v>986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2" t="s">
        <v>313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39840.530000000006</v>
      </c>
      <c r="N3" s="70">
        <f>SUBTOTAL(9,N7:N1048576)</f>
        <v>480</v>
      </c>
      <c r="O3" s="70">
        <f>SUBTOTAL(9,O7:O1048576)</f>
        <v>385</v>
      </c>
      <c r="P3" s="70">
        <f>SUBTOTAL(9,P7:P1048576)</f>
        <v>17923.330000000002</v>
      </c>
      <c r="Q3" s="71">
        <f>IF(M3=0,0,P3/M3)</f>
        <v>0.44987679631771965</v>
      </c>
      <c r="R3" s="70">
        <f>SUBTOTAL(9,R7:R1048576)</f>
        <v>215</v>
      </c>
      <c r="S3" s="71">
        <f>IF(N3=0,0,R3/N3)</f>
        <v>0.44791666666666669</v>
      </c>
      <c r="T3" s="70">
        <f>SUBTOTAL(9,T7:T1048576)</f>
        <v>173</v>
      </c>
      <c r="U3" s="72">
        <f>IF(O3=0,0,T3/O3)</f>
        <v>0.44935064935064933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7" customFormat="1" ht="14.4" customHeight="1" thickBot="1" x14ac:dyDescent="0.35">
      <c r="A6" s="730" t="s">
        <v>23</v>
      </c>
      <c r="B6" s="731" t="s">
        <v>5</v>
      </c>
      <c r="C6" s="730" t="s">
        <v>24</v>
      </c>
      <c r="D6" s="731" t="s">
        <v>6</v>
      </c>
      <c r="E6" s="731" t="s">
        <v>193</v>
      </c>
      <c r="F6" s="731" t="s">
        <v>25</v>
      </c>
      <c r="G6" s="731" t="s">
        <v>26</v>
      </c>
      <c r="H6" s="731" t="s">
        <v>8</v>
      </c>
      <c r="I6" s="731" t="s">
        <v>10</v>
      </c>
      <c r="J6" s="731" t="s">
        <v>11</v>
      </c>
      <c r="K6" s="731" t="s">
        <v>12</v>
      </c>
      <c r="L6" s="731" t="s">
        <v>27</v>
      </c>
      <c r="M6" s="732" t="s">
        <v>14</v>
      </c>
      <c r="N6" s="733" t="s">
        <v>28</v>
      </c>
      <c r="O6" s="733" t="s">
        <v>28</v>
      </c>
      <c r="P6" s="733" t="s">
        <v>14</v>
      </c>
      <c r="Q6" s="733" t="s">
        <v>2</v>
      </c>
      <c r="R6" s="733" t="s">
        <v>28</v>
      </c>
      <c r="S6" s="733" t="s">
        <v>2</v>
      </c>
      <c r="T6" s="733" t="s">
        <v>28</v>
      </c>
      <c r="U6" s="734" t="s">
        <v>2</v>
      </c>
    </row>
    <row r="7" spans="1:21" ht="14.4" customHeight="1" x14ac:dyDescent="0.3">
      <c r="A7" s="735">
        <v>22</v>
      </c>
      <c r="B7" s="736" t="s">
        <v>514</v>
      </c>
      <c r="C7" s="736" t="s">
        <v>748</v>
      </c>
      <c r="D7" s="737" t="s">
        <v>984</v>
      </c>
      <c r="E7" s="738" t="s">
        <v>755</v>
      </c>
      <c r="F7" s="736" t="s">
        <v>747</v>
      </c>
      <c r="G7" s="736" t="s">
        <v>764</v>
      </c>
      <c r="H7" s="736" t="s">
        <v>515</v>
      </c>
      <c r="I7" s="736" t="s">
        <v>765</v>
      </c>
      <c r="J7" s="736" t="s">
        <v>766</v>
      </c>
      <c r="K7" s="736"/>
      <c r="L7" s="739">
        <v>0</v>
      </c>
      <c r="M7" s="739">
        <v>0</v>
      </c>
      <c r="N7" s="736">
        <v>1</v>
      </c>
      <c r="O7" s="740">
        <v>0.5</v>
      </c>
      <c r="P7" s="739"/>
      <c r="Q7" s="741"/>
      <c r="R7" s="736"/>
      <c r="S7" s="741">
        <v>0</v>
      </c>
      <c r="T7" s="740"/>
      <c r="U7" s="235">
        <v>0</v>
      </c>
    </row>
    <row r="8" spans="1:21" ht="14.4" customHeight="1" x14ac:dyDescent="0.3">
      <c r="A8" s="661">
        <v>22</v>
      </c>
      <c r="B8" s="662" t="s">
        <v>514</v>
      </c>
      <c r="C8" s="662" t="s">
        <v>748</v>
      </c>
      <c r="D8" s="742" t="s">
        <v>984</v>
      </c>
      <c r="E8" s="743" t="s">
        <v>755</v>
      </c>
      <c r="F8" s="662" t="s">
        <v>747</v>
      </c>
      <c r="G8" s="662" t="s">
        <v>767</v>
      </c>
      <c r="H8" s="662" t="s">
        <v>608</v>
      </c>
      <c r="I8" s="662" t="s">
        <v>768</v>
      </c>
      <c r="J8" s="662" t="s">
        <v>769</v>
      </c>
      <c r="K8" s="662" t="s">
        <v>770</v>
      </c>
      <c r="L8" s="663">
        <v>98.78</v>
      </c>
      <c r="M8" s="663">
        <v>592.67999999999995</v>
      </c>
      <c r="N8" s="662">
        <v>6</v>
      </c>
      <c r="O8" s="744">
        <v>5.5</v>
      </c>
      <c r="P8" s="663"/>
      <c r="Q8" s="678">
        <v>0</v>
      </c>
      <c r="R8" s="662"/>
      <c r="S8" s="678">
        <v>0</v>
      </c>
      <c r="T8" s="744"/>
      <c r="U8" s="700">
        <v>0</v>
      </c>
    </row>
    <row r="9" spans="1:21" ht="14.4" customHeight="1" x14ac:dyDescent="0.3">
      <c r="A9" s="661">
        <v>22</v>
      </c>
      <c r="B9" s="662" t="s">
        <v>514</v>
      </c>
      <c r="C9" s="662" t="s">
        <v>748</v>
      </c>
      <c r="D9" s="742" t="s">
        <v>984</v>
      </c>
      <c r="E9" s="743" t="s">
        <v>755</v>
      </c>
      <c r="F9" s="662" t="s">
        <v>747</v>
      </c>
      <c r="G9" s="662" t="s">
        <v>767</v>
      </c>
      <c r="H9" s="662" t="s">
        <v>608</v>
      </c>
      <c r="I9" s="662" t="s">
        <v>771</v>
      </c>
      <c r="J9" s="662" t="s">
        <v>772</v>
      </c>
      <c r="K9" s="662" t="s">
        <v>739</v>
      </c>
      <c r="L9" s="663">
        <v>118.54</v>
      </c>
      <c r="M9" s="663">
        <v>592.70000000000005</v>
      </c>
      <c r="N9" s="662">
        <v>5</v>
      </c>
      <c r="O9" s="744">
        <v>4.5</v>
      </c>
      <c r="P9" s="663">
        <v>118.54</v>
      </c>
      <c r="Q9" s="678">
        <v>0.19999999999999998</v>
      </c>
      <c r="R9" s="662">
        <v>1</v>
      </c>
      <c r="S9" s="678">
        <v>0.2</v>
      </c>
      <c r="T9" s="744">
        <v>1</v>
      </c>
      <c r="U9" s="700">
        <v>0.22222222222222221</v>
      </c>
    </row>
    <row r="10" spans="1:21" ht="14.4" customHeight="1" x14ac:dyDescent="0.3">
      <c r="A10" s="661">
        <v>22</v>
      </c>
      <c r="B10" s="662" t="s">
        <v>514</v>
      </c>
      <c r="C10" s="662" t="s">
        <v>748</v>
      </c>
      <c r="D10" s="742" t="s">
        <v>984</v>
      </c>
      <c r="E10" s="743" t="s">
        <v>755</v>
      </c>
      <c r="F10" s="662" t="s">
        <v>747</v>
      </c>
      <c r="G10" s="662" t="s">
        <v>767</v>
      </c>
      <c r="H10" s="662" t="s">
        <v>608</v>
      </c>
      <c r="I10" s="662" t="s">
        <v>613</v>
      </c>
      <c r="J10" s="662" t="s">
        <v>614</v>
      </c>
      <c r="K10" s="662" t="s">
        <v>615</v>
      </c>
      <c r="L10" s="663">
        <v>79.03</v>
      </c>
      <c r="M10" s="663">
        <v>79.03</v>
      </c>
      <c r="N10" s="662">
        <v>1</v>
      </c>
      <c r="O10" s="744">
        <v>0.5</v>
      </c>
      <c r="P10" s="663"/>
      <c r="Q10" s="678">
        <v>0</v>
      </c>
      <c r="R10" s="662"/>
      <c r="S10" s="678">
        <v>0</v>
      </c>
      <c r="T10" s="744"/>
      <c r="U10" s="700">
        <v>0</v>
      </c>
    </row>
    <row r="11" spans="1:21" ht="14.4" customHeight="1" x14ac:dyDescent="0.3">
      <c r="A11" s="661">
        <v>22</v>
      </c>
      <c r="B11" s="662" t="s">
        <v>514</v>
      </c>
      <c r="C11" s="662" t="s">
        <v>748</v>
      </c>
      <c r="D11" s="742" t="s">
        <v>984</v>
      </c>
      <c r="E11" s="743" t="s">
        <v>755</v>
      </c>
      <c r="F11" s="662" t="s">
        <v>747</v>
      </c>
      <c r="G11" s="662" t="s">
        <v>767</v>
      </c>
      <c r="H11" s="662" t="s">
        <v>608</v>
      </c>
      <c r="I11" s="662" t="s">
        <v>773</v>
      </c>
      <c r="J11" s="662" t="s">
        <v>614</v>
      </c>
      <c r="K11" s="662" t="s">
        <v>774</v>
      </c>
      <c r="L11" s="663">
        <v>79.03</v>
      </c>
      <c r="M11" s="663">
        <v>237.09</v>
      </c>
      <c r="N11" s="662">
        <v>3</v>
      </c>
      <c r="O11" s="744">
        <v>3</v>
      </c>
      <c r="P11" s="663"/>
      <c r="Q11" s="678">
        <v>0</v>
      </c>
      <c r="R11" s="662"/>
      <c r="S11" s="678">
        <v>0</v>
      </c>
      <c r="T11" s="744"/>
      <c r="U11" s="700">
        <v>0</v>
      </c>
    </row>
    <row r="12" spans="1:21" ht="14.4" customHeight="1" x14ac:dyDescent="0.3">
      <c r="A12" s="661">
        <v>22</v>
      </c>
      <c r="B12" s="662" t="s">
        <v>514</v>
      </c>
      <c r="C12" s="662" t="s">
        <v>748</v>
      </c>
      <c r="D12" s="742" t="s">
        <v>984</v>
      </c>
      <c r="E12" s="743" t="s">
        <v>755</v>
      </c>
      <c r="F12" s="662" t="s">
        <v>747</v>
      </c>
      <c r="G12" s="662" t="s">
        <v>767</v>
      </c>
      <c r="H12" s="662" t="s">
        <v>515</v>
      </c>
      <c r="I12" s="662" t="s">
        <v>775</v>
      </c>
      <c r="J12" s="662" t="s">
        <v>776</v>
      </c>
      <c r="K12" s="662" t="s">
        <v>777</v>
      </c>
      <c r="L12" s="663">
        <v>79.03</v>
      </c>
      <c r="M12" s="663">
        <v>79.03</v>
      </c>
      <c r="N12" s="662">
        <v>1</v>
      </c>
      <c r="O12" s="744">
        <v>1</v>
      </c>
      <c r="P12" s="663">
        <v>79.03</v>
      </c>
      <c r="Q12" s="678">
        <v>1</v>
      </c>
      <c r="R12" s="662">
        <v>1</v>
      </c>
      <c r="S12" s="678">
        <v>1</v>
      </c>
      <c r="T12" s="744">
        <v>1</v>
      </c>
      <c r="U12" s="700">
        <v>1</v>
      </c>
    </row>
    <row r="13" spans="1:21" ht="14.4" customHeight="1" x14ac:dyDescent="0.3">
      <c r="A13" s="661">
        <v>22</v>
      </c>
      <c r="B13" s="662" t="s">
        <v>514</v>
      </c>
      <c r="C13" s="662" t="s">
        <v>748</v>
      </c>
      <c r="D13" s="742" t="s">
        <v>984</v>
      </c>
      <c r="E13" s="743" t="s">
        <v>756</v>
      </c>
      <c r="F13" s="662" t="s">
        <v>747</v>
      </c>
      <c r="G13" s="662" t="s">
        <v>778</v>
      </c>
      <c r="H13" s="662" t="s">
        <v>608</v>
      </c>
      <c r="I13" s="662" t="s">
        <v>779</v>
      </c>
      <c r="J13" s="662" t="s">
        <v>780</v>
      </c>
      <c r="K13" s="662" t="s">
        <v>781</v>
      </c>
      <c r="L13" s="663">
        <v>35.11</v>
      </c>
      <c r="M13" s="663">
        <v>35.11</v>
      </c>
      <c r="N13" s="662">
        <v>1</v>
      </c>
      <c r="O13" s="744">
        <v>1</v>
      </c>
      <c r="P13" s="663"/>
      <c r="Q13" s="678">
        <v>0</v>
      </c>
      <c r="R13" s="662"/>
      <c r="S13" s="678">
        <v>0</v>
      </c>
      <c r="T13" s="744"/>
      <c r="U13" s="700">
        <v>0</v>
      </c>
    </row>
    <row r="14" spans="1:21" ht="14.4" customHeight="1" x14ac:dyDescent="0.3">
      <c r="A14" s="661">
        <v>22</v>
      </c>
      <c r="B14" s="662" t="s">
        <v>514</v>
      </c>
      <c r="C14" s="662" t="s">
        <v>748</v>
      </c>
      <c r="D14" s="742" t="s">
        <v>984</v>
      </c>
      <c r="E14" s="743" t="s">
        <v>756</v>
      </c>
      <c r="F14" s="662" t="s">
        <v>747</v>
      </c>
      <c r="G14" s="662" t="s">
        <v>782</v>
      </c>
      <c r="H14" s="662" t="s">
        <v>515</v>
      </c>
      <c r="I14" s="662" t="s">
        <v>783</v>
      </c>
      <c r="J14" s="662" t="s">
        <v>784</v>
      </c>
      <c r="K14" s="662" t="s">
        <v>785</v>
      </c>
      <c r="L14" s="663">
        <v>159.16999999999999</v>
      </c>
      <c r="M14" s="663">
        <v>159.16999999999999</v>
      </c>
      <c r="N14" s="662">
        <v>1</v>
      </c>
      <c r="O14" s="744">
        <v>0.5</v>
      </c>
      <c r="P14" s="663">
        <v>159.16999999999999</v>
      </c>
      <c r="Q14" s="678">
        <v>1</v>
      </c>
      <c r="R14" s="662">
        <v>1</v>
      </c>
      <c r="S14" s="678">
        <v>1</v>
      </c>
      <c r="T14" s="744">
        <v>0.5</v>
      </c>
      <c r="U14" s="700">
        <v>1</v>
      </c>
    </row>
    <row r="15" spans="1:21" ht="14.4" customHeight="1" x14ac:dyDescent="0.3">
      <c r="A15" s="661">
        <v>22</v>
      </c>
      <c r="B15" s="662" t="s">
        <v>514</v>
      </c>
      <c r="C15" s="662" t="s">
        <v>748</v>
      </c>
      <c r="D15" s="742" t="s">
        <v>984</v>
      </c>
      <c r="E15" s="743" t="s">
        <v>756</v>
      </c>
      <c r="F15" s="662" t="s">
        <v>747</v>
      </c>
      <c r="G15" s="662" t="s">
        <v>786</v>
      </c>
      <c r="H15" s="662" t="s">
        <v>515</v>
      </c>
      <c r="I15" s="662" t="s">
        <v>787</v>
      </c>
      <c r="J15" s="662" t="s">
        <v>788</v>
      </c>
      <c r="K15" s="662" t="s">
        <v>789</v>
      </c>
      <c r="L15" s="663">
        <v>33</v>
      </c>
      <c r="M15" s="663">
        <v>33</v>
      </c>
      <c r="N15" s="662">
        <v>1</v>
      </c>
      <c r="O15" s="744">
        <v>1</v>
      </c>
      <c r="P15" s="663"/>
      <c r="Q15" s="678">
        <v>0</v>
      </c>
      <c r="R15" s="662"/>
      <c r="S15" s="678">
        <v>0</v>
      </c>
      <c r="T15" s="744"/>
      <c r="U15" s="700">
        <v>0</v>
      </c>
    </row>
    <row r="16" spans="1:21" ht="14.4" customHeight="1" x14ac:dyDescent="0.3">
      <c r="A16" s="661">
        <v>22</v>
      </c>
      <c r="B16" s="662" t="s">
        <v>514</v>
      </c>
      <c r="C16" s="662" t="s">
        <v>748</v>
      </c>
      <c r="D16" s="742" t="s">
        <v>984</v>
      </c>
      <c r="E16" s="743" t="s">
        <v>756</v>
      </c>
      <c r="F16" s="662" t="s">
        <v>747</v>
      </c>
      <c r="G16" s="662" t="s">
        <v>767</v>
      </c>
      <c r="H16" s="662" t="s">
        <v>515</v>
      </c>
      <c r="I16" s="662" t="s">
        <v>790</v>
      </c>
      <c r="J16" s="662" t="s">
        <v>791</v>
      </c>
      <c r="K16" s="662" t="s">
        <v>792</v>
      </c>
      <c r="L16" s="663">
        <v>0</v>
      </c>
      <c r="M16" s="663">
        <v>0</v>
      </c>
      <c r="N16" s="662">
        <v>2</v>
      </c>
      <c r="O16" s="744">
        <v>1</v>
      </c>
      <c r="P16" s="663">
        <v>0</v>
      </c>
      <c r="Q16" s="678"/>
      <c r="R16" s="662">
        <v>1</v>
      </c>
      <c r="S16" s="678">
        <v>0.5</v>
      </c>
      <c r="T16" s="744">
        <v>0.5</v>
      </c>
      <c r="U16" s="700">
        <v>0.5</v>
      </c>
    </row>
    <row r="17" spans="1:21" ht="14.4" customHeight="1" x14ac:dyDescent="0.3">
      <c r="A17" s="661">
        <v>22</v>
      </c>
      <c r="B17" s="662" t="s">
        <v>514</v>
      </c>
      <c r="C17" s="662" t="s">
        <v>748</v>
      </c>
      <c r="D17" s="742" t="s">
        <v>984</v>
      </c>
      <c r="E17" s="743" t="s">
        <v>756</v>
      </c>
      <c r="F17" s="662" t="s">
        <v>747</v>
      </c>
      <c r="G17" s="662" t="s">
        <v>767</v>
      </c>
      <c r="H17" s="662" t="s">
        <v>608</v>
      </c>
      <c r="I17" s="662" t="s">
        <v>793</v>
      </c>
      <c r="J17" s="662" t="s">
        <v>794</v>
      </c>
      <c r="K17" s="662" t="s">
        <v>795</v>
      </c>
      <c r="L17" s="663">
        <v>0</v>
      </c>
      <c r="M17" s="663">
        <v>0</v>
      </c>
      <c r="N17" s="662">
        <v>2</v>
      </c>
      <c r="O17" s="744">
        <v>2</v>
      </c>
      <c r="P17" s="663">
        <v>0</v>
      </c>
      <c r="Q17" s="678"/>
      <c r="R17" s="662">
        <v>1</v>
      </c>
      <c r="S17" s="678">
        <v>0.5</v>
      </c>
      <c r="T17" s="744">
        <v>1</v>
      </c>
      <c r="U17" s="700">
        <v>0.5</v>
      </c>
    </row>
    <row r="18" spans="1:21" ht="14.4" customHeight="1" x14ac:dyDescent="0.3">
      <c r="A18" s="661">
        <v>22</v>
      </c>
      <c r="B18" s="662" t="s">
        <v>514</v>
      </c>
      <c r="C18" s="662" t="s">
        <v>748</v>
      </c>
      <c r="D18" s="742" t="s">
        <v>984</v>
      </c>
      <c r="E18" s="743" t="s">
        <v>756</v>
      </c>
      <c r="F18" s="662" t="s">
        <v>747</v>
      </c>
      <c r="G18" s="662" t="s">
        <v>767</v>
      </c>
      <c r="H18" s="662" t="s">
        <v>608</v>
      </c>
      <c r="I18" s="662" t="s">
        <v>768</v>
      </c>
      <c r="J18" s="662" t="s">
        <v>769</v>
      </c>
      <c r="K18" s="662" t="s">
        <v>770</v>
      </c>
      <c r="L18" s="663">
        <v>98.78</v>
      </c>
      <c r="M18" s="663">
        <v>197.56</v>
      </c>
      <c r="N18" s="662">
        <v>2</v>
      </c>
      <c r="O18" s="744">
        <v>1.5</v>
      </c>
      <c r="P18" s="663">
        <v>197.56</v>
      </c>
      <c r="Q18" s="678">
        <v>1</v>
      </c>
      <c r="R18" s="662">
        <v>2</v>
      </c>
      <c r="S18" s="678">
        <v>1</v>
      </c>
      <c r="T18" s="744">
        <v>1.5</v>
      </c>
      <c r="U18" s="700">
        <v>1</v>
      </c>
    </row>
    <row r="19" spans="1:21" ht="14.4" customHeight="1" x14ac:dyDescent="0.3">
      <c r="A19" s="661">
        <v>22</v>
      </c>
      <c r="B19" s="662" t="s">
        <v>514</v>
      </c>
      <c r="C19" s="662" t="s">
        <v>748</v>
      </c>
      <c r="D19" s="742" t="s">
        <v>984</v>
      </c>
      <c r="E19" s="743" t="s">
        <v>756</v>
      </c>
      <c r="F19" s="662" t="s">
        <v>747</v>
      </c>
      <c r="G19" s="662" t="s">
        <v>767</v>
      </c>
      <c r="H19" s="662" t="s">
        <v>608</v>
      </c>
      <c r="I19" s="662" t="s">
        <v>771</v>
      </c>
      <c r="J19" s="662" t="s">
        <v>772</v>
      </c>
      <c r="K19" s="662" t="s">
        <v>739</v>
      </c>
      <c r="L19" s="663">
        <v>118.54</v>
      </c>
      <c r="M19" s="663">
        <v>1066.8599999999999</v>
      </c>
      <c r="N19" s="662">
        <v>9</v>
      </c>
      <c r="O19" s="744">
        <v>8.5</v>
      </c>
      <c r="P19" s="663">
        <v>237.08</v>
      </c>
      <c r="Q19" s="678">
        <v>0.22222222222222227</v>
      </c>
      <c r="R19" s="662">
        <v>2</v>
      </c>
      <c r="S19" s="678">
        <v>0.22222222222222221</v>
      </c>
      <c r="T19" s="744">
        <v>2</v>
      </c>
      <c r="U19" s="700">
        <v>0.23529411764705882</v>
      </c>
    </row>
    <row r="20" spans="1:21" ht="14.4" customHeight="1" x14ac:dyDescent="0.3">
      <c r="A20" s="661">
        <v>22</v>
      </c>
      <c r="B20" s="662" t="s">
        <v>514</v>
      </c>
      <c r="C20" s="662" t="s">
        <v>748</v>
      </c>
      <c r="D20" s="742" t="s">
        <v>984</v>
      </c>
      <c r="E20" s="743" t="s">
        <v>756</v>
      </c>
      <c r="F20" s="662" t="s">
        <v>747</v>
      </c>
      <c r="G20" s="662" t="s">
        <v>767</v>
      </c>
      <c r="H20" s="662" t="s">
        <v>608</v>
      </c>
      <c r="I20" s="662" t="s">
        <v>796</v>
      </c>
      <c r="J20" s="662" t="s">
        <v>797</v>
      </c>
      <c r="K20" s="662" t="s">
        <v>798</v>
      </c>
      <c r="L20" s="663">
        <v>59.27</v>
      </c>
      <c r="M20" s="663">
        <v>59.27</v>
      </c>
      <c r="N20" s="662">
        <v>1</v>
      </c>
      <c r="O20" s="744">
        <v>0.5</v>
      </c>
      <c r="P20" s="663">
        <v>59.27</v>
      </c>
      <c r="Q20" s="678">
        <v>1</v>
      </c>
      <c r="R20" s="662">
        <v>1</v>
      </c>
      <c r="S20" s="678">
        <v>1</v>
      </c>
      <c r="T20" s="744">
        <v>0.5</v>
      </c>
      <c r="U20" s="700">
        <v>1</v>
      </c>
    </row>
    <row r="21" spans="1:21" ht="14.4" customHeight="1" x14ac:dyDescent="0.3">
      <c r="A21" s="661">
        <v>22</v>
      </c>
      <c r="B21" s="662" t="s">
        <v>514</v>
      </c>
      <c r="C21" s="662" t="s">
        <v>748</v>
      </c>
      <c r="D21" s="742" t="s">
        <v>984</v>
      </c>
      <c r="E21" s="743" t="s">
        <v>756</v>
      </c>
      <c r="F21" s="662" t="s">
        <v>747</v>
      </c>
      <c r="G21" s="662" t="s">
        <v>767</v>
      </c>
      <c r="H21" s="662" t="s">
        <v>608</v>
      </c>
      <c r="I21" s="662" t="s">
        <v>613</v>
      </c>
      <c r="J21" s="662" t="s">
        <v>614</v>
      </c>
      <c r="K21" s="662" t="s">
        <v>615</v>
      </c>
      <c r="L21" s="663">
        <v>79.03</v>
      </c>
      <c r="M21" s="663">
        <v>790.30000000000007</v>
      </c>
      <c r="N21" s="662">
        <v>10</v>
      </c>
      <c r="O21" s="744">
        <v>8</v>
      </c>
      <c r="P21" s="663">
        <v>237.09</v>
      </c>
      <c r="Q21" s="678">
        <v>0.3</v>
      </c>
      <c r="R21" s="662">
        <v>3</v>
      </c>
      <c r="S21" s="678">
        <v>0.3</v>
      </c>
      <c r="T21" s="744">
        <v>2.5</v>
      </c>
      <c r="U21" s="700">
        <v>0.3125</v>
      </c>
    </row>
    <row r="22" spans="1:21" ht="14.4" customHeight="1" x14ac:dyDescent="0.3">
      <c r="A22" s="661">
        <v>22</v>
      </c>
      <c r="B22" s="662" t="s">
        <v>514</v>
      </c>
      <c r="C22" s="662" t="s">
        <v>748</v>
      </c>
      <c r="D22" s="742" t="s">
        <v>984</v>
      </c>
      <c r="E22" s="743" t="s">
        <v>756</v>
      </c>
      <c r="F22" s="662" t="s">
        <v>747</v>
      </c>
      <c r="G22" s="662" t="s">
        <v>767</v>
      </c>
      <c r="H22" s="662" t="s">
        <v>608</v>
      </c>
      <c r="I22" s="662" t="s">
        <v>799</v>
      </c>
      <c r="J22" s="662" t="s">
        <v>800</v>
      </c>
      <c r="K22" s="662" t="s">
        <v>801</v>
      </c>
      <c r="L22" s="663">
        <v>59.27</v>
      </c>
      <c r="M22" s="663">
        <v>59.27</v>
      </c>
      <c r="N22" s="662">
        <v>1</v>
      </c>
      <c r="O22" s="744">
        <v>0.5</v>
      </c>
      <c r="P22" s="663"/>
      <c r="Q22" s="678">
        <v>0</v>
      </c>
      <c r="R22" s="662"/>
      <c r="S22" s="678">
        <v>0</v>
      </c>
      <c r="T22" s="744"/>
      <c r="U22" s="700">
        <v>0</v>
      </c>
    </row>
    <row r="23" spans="1:21" ht="14.4" customHeight="1" x14ac:dyDescent="0.3">
      <c r="A23" s="661">
        <v>22</v>
      </c>
      <c r="B23" s="662" t="s">
        <v>514</v>
      </c>
      <c r="C23" s="662" t="s">
        <v>748</v>
      </c>
      <c r="D23" s="742" t="s">
        <v>984</v>
      </c>
      <c r="E23" s="743" t="s">
        <v>756</v>
      </c>
      <c r="F23" s="662" t="s">
        <v>747</v>
      </c>
      <c r="G23" s="662" t="s">
        <v>767</v>
      </c>
      <c r="H23" s="662" t="s">
        <v>515</v>
      </c>
      <c r="I23" s="662" t="s">
        <v>802</v>
      </c>
      <c r="J23" s="662" t="s">
        <v>803</v>
      </c>
      <c r="K23" s="662" t="s">
        <v>804</v>
      </c>
      <c r="L23" s="663">
        <v>98.78</v>
      </c>
      <c r="M23" s="663">
        <v>98.78</v>
      </c>
      <c r="N23" s="662">
        <v>1</v>
      </c>
      <c r="O23" s="744">
        <v>1</v>
      </c>
      <c r="P23" s="663"/>
      <c r="Q23" s="678">
        <v>0</v>
      </c>
      <c r="R23" s="662"/>
      <c r="S23" s="678">
        <v>0</v>
      </c>
      <c r="T23" s="744"/>
      <c r="U23" s="700">
        <v>0</v>
      </c>
    </row>
    <row r="24" spans="1:21" ht="14.4" customHeight="1" x14ac:dyDescent="0.3">
      <c r="A24" s="661">
        <v>22</v>
      </c>
      <c r="B24" s="662" t="s">
        <v>514</v>
      </c>
      <c r="C24" s="662" t="s">
        <v>748</v>
      </c>
      <c r="D24" s="742" t="s">
        <v>984</v>
      </c>
      <c r="E24" s="743" t="s">
        <v>756</v>
      </c>
      <c r="F24" s="662" t="s">
        <v>747</v>
      </c>
      <c r="G24" s="662" t="s">
        <v>767</v>
      </c>
      <c r="H24" s="662" t="s">
        <v>608</v>
      </c>
      <c r="I24" s="662" t="s">
        <v>610</v>
      </c>
      <c r="J24" s="662" t="s">
        <v>738</v>
      </c>
      <c r="K24" s="662" t="s">
        <v>739</v>
      </c>
      <c r="L24" s="663">
        <v>118.54</v>
      </c>
      <c r="M24" s="663">
        <v>355.62</v>
      </c>
      <c r="N24" s="662">
        <v>3</v>
      </c>
      <c r="O24" s="744">
        <v>1.5</v>
      </c>
      <c r="P24" s="663">
        <v>237.08</v>
      </c>
      <c r="Q24" s="678">
        <v>0.66666666666666674</v>
      </c>
      <c r="R24" s="662">
        <v>2</v>
      </c>
      <c r="S24" s="678">
        <v>0.66666666666666663</v>
      </c>
      <c r="T24" s="744">
        <v>1</v>
      </c>
      <c r="U24" s="700">
        <v>0.66666666666666663</v>
      </c>
    </row>
    <row r="25" spans="1:21" ht="14.4" customHeight="1" x14ac:dyDescent="0.3">
      <c r="A25" s="661">
        <v>22</v>
      </c>
      <c r="B25" s="662" t="s">
        <v>514</v>
      </c>
      <c r="C25" s="662" t="s">
        <v>748</v>
      </c>
      <c r="D25" s="742" t="s">
        <v>984</v>
      </c>
      <c r="E25" s="743" t="s">
        <v>756</v>
      </c>
      <c r="F25" s="662" t="s">
        <v>747</v>
      </c>
      <c r="G25" s="662" t="s">
        <v>767</v>
      </c>
      <c r="H25" s="662" t="s">
        <v>515</v>
      </c>
      <c r="I25" s="662" t="s">
        <v>775</v>
      </c>
      <c r="J25" s="662" t="s">
        <v>776</v>
      </c>
      <c r="K25" s="662" t="s">
        <v>777</v>
      </c>
      <c r="L25" s="663">
        <v>79.03</v>
      </c>
      <c r="M25" s="663">
        <v>395.15</v>
      </c>
      <c r="N25" s="662">
        <v>5</v>
      </c>
      <c r="O25" s="744">
        <v>3</v>
      </c>
      <c r="P25" s="663">
        <v>237.09</v>
      </c>
      <c r="Q25" s="678">
        <v>0.60000000000000009</v>
      </c>
      <c r="R25" s="662">
        <v>3</v>
      </c>
      <c r="S25" s="678">
        <v>0.6</v>
      </c>
      <c r="T25" s="744">
        <v>1.5</v>
      </c>
      <c r="U25" s="700">
        <v>0.5</v>
      </c>
    </row>
    <row r="26" spans="1:21" ht="14.4" customHeight="1" x14ac:dyDescent="0.3">
      <c r="A26" s="661">
        <v>22</v>
      </c>
      <c r="B26" s="662" t="s">
        <v>514</v>
      </c>
      <c r="C26" s="662" t="s">
        <v>748</v>
      </c>
      <c r="D26" s="742" t="s">
        <v>984</v>
      </c>
      <c r="E26" s="743" t="s">
        <v>756</v>
      </c>
      <c r="F26" s="662" t="s">
        <v>747</v>
      </c>
      <c r="G26" s="662" t="s">
        <v>805</v>
      </c>
      <c r="H26" s="662" t="s">
        <v>515</v>
      </c>
      <c r="I26" s="662" t="s">
        <v>806</v>
      </c>
      <c r="J26" s="662" t="s">
        <v>807</v>
      </c>
      <c r="K26" s="662" t="s">
        <v>808</v>
      </c>
      <c r="L26" s="663">
        <v>301.2</v>
      </c>
      <c r="M26" s="663">
        <v>301.2</v>
      </c>
      <c r="N26" s="662">
        <v>1</v>
      </c>
      <c r="O26" s="744">
        <v>0.5</v>
      </c>
      <c r="P26" s="663"/>
      <c r="Q26" s="678">
        <v>0</v>
      </c>
      <c r="R26" s="662"/>
      <c r="S26" s="678">
        <v>0</v>
      </c>
      <c r="T26" s="744"/>
      <c r="U26" s="700">
        <v>0</v>
      </c>
    </row>
    <row r="27" spans="1:21" ht="14.4" customHeight="1" x14ac:dyDescent="0.3">
      <c r="A27" s="661">
        <v>22</v>
      </c>
      <c r="B27" s="662" t="s">
        <v>514</v>
      </c>
      <c r="C27" s="662" t="s">
        <v>748</v>
      </c>
      <c r="D27" s="742" t="s">
        <v>984</v>
      </c>
      <c r="E27" s="743" t="s">
        <v>756</v>
      </c>
      <c r="F27" s="662" t="s">
        <v>747</v>
      </c>
      <c r="G27" s="662" t="s">
        <v>805</v>
      </c>
      <c r="H27" s="662" t="s">
        <v>515</v>
      </c>
      <c r="I27" s="662" t="s">
        <v>809</v>
      </c>
      <c r="J27" s="662" t="s">
        <v>807</v>
      </c>
      <c r="K27" s="662" t="s">
        <v>808</v>
      </c>
      <c r="L27" s="663">
        <v>185.26</v>
      </c>
      <c r="M27" s="663">
        <v>185.26</v>
      </c>
      <c r="N27" s="662">
        <v>1</v>
      </c>
      <c r="O27" s="744">
        <v>0.5</v>
      </c>
      <c r="P27" s="663">
        <v>185.26</v>
      </c>
      <c r="Q27" s="678">
        <v>1</v>
      </c>
      <c r="R27" s="662">
        <v>1</v>
      </c>
      <c r="S27" s="678">
        <v>1</v>
      </c>
      <c r="T27" s="744">
        <v>0.5</v>
      </c>
      <c r="U27" s="700">
        <v>1</v>
      </c>
    </row>
    <row r="28" spans="1:21" ht="14.4" customHeight="1" x14ac:dyDescent="0.3">
      <c r="A28" s="661">
        <v>22</v>
      </c>
      <c r="B28" s="662" t="s">
        <v>514</v>
      </c>
      <c r="C28" s="662" t="s">
        <v>748</v>
      </c>
      <c r="D28" s="742" t="s">
        <v>984</v>
      </c>
      <c r="E28" s="743" t="s">
        <v>756</v>
      </c>
      <c r="F28" s="662" t="s">
        <v>747</v>
      </c>
      <c r="G28" s="662" t="s">
        <v>810</v>
      </c>
      <c r="H28" s="662" t="s">
        <v>515</v>
      </c>
      <c r="I28" s="662" t="s">
        <v>588</v>
      </c>
      <c r="J28" s="662" t="s">
        <v>811</v>
      </c>
      <c r="K28" s="662" t="s">
        <v>812</v>
      </c>
      <c r="L28" s="663">
        <v>99.11</v>
      </c>
      <c r="M28" s="663">
        <v>396.44</v>
      </c>
      <c r="N28" s="662">
        <v>4</v>
      </c>
      <c r="O28" s="744">
        <v>1</v>
      </c>
      <c r="P28" s="663">
        <v>198.22</v>
      </c>
      <c r="Q28" s="678">
        <v>0.5</v>
      </c>
      <c r="R28" s="662">
        <v>2</v>
      </c>
      <c r="S28" s="678">
        <v>0.5</v>
      </c>
      <c r="T28" s="744">
        <v>0.5</v>
      </c>
      <c r="U28" s="700">
        <v>0.5</v>
      </c>
    </row>
    <row r="29" spans="1:21" ht="14.4" customHeight="1" x14ac:dyDescent="0.3">
      <c r="A29" s="661">
        <v>22</v>
      </c>
      <c r="B29" s="662" t="s">
        <v>514</v>
      </c>
      <c r="C29" s="662" t="s">
        <v>750</v>
      </c>
      <c r="D29" s="742" t="s">
        <v>985</v>
      </c>
      <c r="E29" s="743" t="s">
        <v>755</v>
      </c>
      <c r="F29" s="662" t="s">
        <v>747</v>
      </c>
      <c r="G29" s="662" t="s">
        <v>813</v>
      </c>
      <c r="H29" s="662" t="s">
        <v>515</v>
      </c>
      <c r="I29" s="662" t="s">
        <v>814</v>
      </c>
      <c r="J29" s="662" t="s">
        <v>815</v>
      </c>
      <c r="K29" s="662" t="s">
        <v>651</v>
      </c>
      <c r="L29" s="663">
        <v>35.11</v>
      </c>
      <c r="M29" s="663">
        <v>35.11</v>
      </c>
      <c r="N29" s="662">
        <v>1</v>
      </c>
      <c r="O29" s="744">
        <v>1</v>
      </c>
      <c r="P29" s="663">
        <v>35.11</v>
      </c>
      <c r="Q29" s="678">
        <v>1</v>
      </c>
      <c r="R29" s="662">
        <v>1</v>
      </c>
      <c r="S29" s="678">
        <v>1</v>
      </c>
      <c r="T29" s="744">
        <v>1</v>
      </c>
      <c r="U29" s="700">
        <v>1</v>
      </c>
    </row>
    <row r="30" spans="1:21" ht="14.4" customHeight="1" x14ac:dyDescent="0.3">
      <c r="A30" s="661">
        <v>22</v>
      </c>
      <c r="B30" s="662" t="s">
        <v>514</v>
      </c>
      <c r="C30" s="662" t="s">
        <v>750</v>
      </c>
      <c r="D30" s="742" t="s">
        <v>985</v>
      </c>
      <c r="E30" s="743" t="s">
        <v>755</v>
      </c>
      <c r="F30" s="662" t="s">
        <v>747</v>
      </c>
      <c r="G30" s="662" t="s">
        <v>816</v>
      </c>
      <c r="H30" s="662" t="s">
        <v>608</v>
      </c>
      <c r="I30" s="662" t="s">
        <v>817</v>
      </c>
      <c r="J30" s="662" t="s">
        <v>818</v>
      </c>
      <c r="K30" s="662" t="s">
        <v>819</v>
      </c>
      <c r="L30" s="663">
        <v>196.21</v>
      </c>
      <c r="M30" s="663">
        <v>196.21</v>
      </c>
      <c r="N30" s="662">
        <v>1</v>
      </c>
      <c r="O30" s="744">
        <v>0.5</v>
      </c>
      <c r="P30" s="663">
        <v>196.21</v>
      </c>
      <c r="Q30" s="678">
        <v>1</v>
      </c>
      <c r="R30" s="662">
        <v>1</v>
      </c>
      <c r="S30" s="678">
        <v>1</v>
      </c>
      <c r="T30" s="744">
        <v>0.5</v>
      </c>
      <c r="U30" s="700">
        <v>1</v>
      </c>
    </row>
    <row r="31" spans="1:21" ht="14.4" customHeight="1" x14ac:dyDescent="0.3">
      <c r="A31" s="661">
        <v>22</v>
      </c>
      <c r="B31" s="662" t="s">
        <v>514</v>
      </c>
      <c r="C31" s="662" t="s">
        <v>750</v>
      </c>
      <c r="D31" s="742" t="s">
        <v>985</v>
      </c>
      <c r="E31" s="743" t="s">
        <v>755</v>
      </c>
      <c r="F31" s="662" t="s">
        <v>747</v>
      </c>
      <c r="G31" s="662" t="s">
        <v>820</v>
      </c>
      <c r="H31" s="662" t="s">
        <v>515</v>
      </c>
      <c r="I31" s="662" t="s">
        <v>821</v>
      </c>
      <c r="J31" s="662" t="s">
        <v>822</v>
      </c>
      <c r="K31" s="662" t="s">
        <v>823</v>
      </c>
      <c r="L31" s="663">
        <v>70.540000000000006</v>
      </c>
      <c r="M31" s="663">
        <v>70.540000000000006</v>
      </c>
      <c r="N31" s="662">
        <v>1</v>
      </c>
      <c r="O31" s="744">
        <v>1</v>
      </c>
      <c r="P31" s="663">
        <v>70.540000000000006</v>
      </c>
      <c r="Q31" s="678">
        <v>1</v>
      </c>
      <c r="R31" s="662">
        <v>1</v>
      </c>
      <c r="S31" s="678">
        <v>1</v>
      </c>
      <c r="T31" s="744">
        <v>1</v>
      </c>
      <c r="U31" s="700">
        <v>1</v>
      </c>
    </row>
    <row r="32" spans="1:21" ht="14.4" customHeight="1" x14ac:dyDescent="0.3">
      <c r="A32" s="661">
        <v>22</v>
      </c>
      <c r="B32" s="662" t="s">
        <v>514</v>
      </c>
      <c r="C32" s="662" t="s">
        <v>750</v>
      </c>
      <c r="D32" s="742" t="s">
        <v>985</v>
      </c>
      <c r="E32" s="743" t="s">
        <v>755</v>
      </c>
      <c r="F32" s="662" t="s">
        <v>747</v>
      </c>
      <c r="G32" s="662" t="s">
        <v>778</v>
      </c>
      <c r="H32" s="662" t="s">
        <v>608</v>
      </c>
      <c r="I32" s="662" t="s">
        <v>824</v>
      </c>
      <c r="J32" s="662" t="s">
        <v>780</v>
      </c>
      <c r="K32" s="662" t="s">
        <v>825</v>
      </c>
      <c r="L32" s="663">
        <v>105.32</v>
      </c>
      <c r="M32" s="663">
        <v>105.32</v>
      </c>
      <c r="N32" s="662">
        <v>1</v>
      </c>
      <c r="O32" s="744">
        <v>0.5</v>
      </c>
      <c r="P32" s="663"/>
      <c r="Q32" s="678">
        <v>0</v>
      </c>
      <c r="R32" s="662"/>
      <c r="S32" s="678">
        <v>0</v>
      </c>
      <c r="T32" s="744"/>
      <c r="U32" s="700">
        <v>0</v>
      </c>
    </row>
    <row r="33" spans="1:21" ht="14.4" customHeight="1" x14ac:dyDescent="0.3">
      <c r="A33" s="661">
        <v>22</v>
      </c>
      <c r="B33" s="662" t="s">
        <v>514</v>
      </c>
      <c r="C33" s="662" t="s">
        <v>750</v>
      </c>
      <c r="D33" s="742" t="s">
        <v>985</v>
      </c>
      <c r="E33" s="743" t="s">
        <v>755</v>
      </c>
      <c r="F33" s="662" t="s">
        <v>747</v>
      </c>
      <c r="G33" s="662" t="s">
        <v>826</v>
      </c>
      <c r="H33" s="662" t="s">
        <v>608</v>
      </c>
      <c r="I33" s="662" t="s">
        <v>827</v>
      </c>
      <c r="J33" s="662" t="s">
        <v>828</v>
      </c>
      <c r="K33" s="662" t="s">
        <v>829</v>
      </c>
      <c r="L33" s="663">
        <v>138.31</v>
      </c>
      <c r="M33" s="663">
        <v>138.31</v>
      </c>
      <c r="N33" s="662">
        <v>1</v>
      </c>
      <c r="O33" s="744">
        <v>1</v>
      </c>
      <c r="P33" s="663">
        <v>138.31</v>
      </c>
      <c r="Q33" s="678">
        <v>1</v>
      </c>
      <c r="R33" s="662">
        <v>1</v>
      </c>
      <c r="S33" s="678">
        <v>1</v>
      </c>
      <c r="T33" s="744">
        <v>1</v>
      </c>
      <c r="U33" s="700">
        <v>1</v>
      </c>
    </row>
    <row r="34" spans="1:21" ht="14.4" customHeight="1" x14ac:dyDescent="0.3">
      <c r="A34" s="661">
        <v>22</v>
      </c>
      <c r="B34" s="662" t="s">
        <v>514</v>
      </c>
      <c r="C34" s="662" t="s">
        <v>750</v>
      </c>
      <c r="D34" s="742" t="s">
        <v>985</v>
      </c>
      <c r="E34" s="743" t="s">
        <v>755</v>
      </c>
      <c r="F34" s="662" t="s">
        <v>747</v>
      </c>
      <c r="G34" s="662" t="s">
        <v>830</v>
      </c>
      <c r="H34" s="662" t="s">
        <v>515</v>
      </c>
      <c r="I34" s="662" t="s">
        <v>831</v>
      </c>
      <c r="J34" s="662" t="s">
        <v>832</v>
      </c>
      <c r="K34" s="662" t="s">
        <v>833</v>
      </c>
      <c r="L34" s="663">
        <v>160.88999999999999</v>
      </c>
      <c r="M34" s="663">
        <v>160.88999999999999</v>
      </c>
      <c r="N34" s="662">
        <v>1</v>
      </c>
      <c r="O34" s="744">
        <v>0.5</v>
      </c>
      <c r="P34" s="663">
        <v>160.88999999999999</v>
      </c>
      <c r="Q34" s="678">
        <v>1</v>
      </c>
      <c r="R34" s="662">
        <v>1</v>
      </c>
      <c r="S34" s="678">
        <v>1</v>
      </c>
      <c r="T34" s="744">
        <v>0.5</v>
      </c>
      <c r="U34" s="700">
        <v>1</v>
      </c>
    </row>
    <row r="35" spans="1:21" ht="14.4" customHeight="1" x14ac:dyDescent="0.3">
      <c r="A35" s="661">
        <v>22</v>
      </c>
      <c r="B35" s="662" t="s">
        <v>514</v>
      </c>
      <c r="C35" s="662" t="s">
        <v>750</v>
      </c>
      <c r="D35" s="742" t="s">
        <v>985</v>
      </c>
      <c r="E35" s="743" t="s">
        <v>755</v>
      </c>
      <c r="F35" s="662" t="s">
        <v>747</v>
      </c>
      <c r="G35" s="662" t="s">
        <v>834</v>
      </c>
      <c r="H35" s="662" t="s">
        <v>515</v>
      </c>
      <c r="I35" s="662" t="s">
        <v>835</v>
      </c>
      <c r="J35" s="662" t="s">
        <v>836</v>
      </c>
      <c r="K35" s="662" t="s">
        <v>837</v>
      </c>
      <c r="L35" s="663">
        <v>0</v>
      </c>
      <c r="M35" s="663">
        <v>0</v>
      </c>
      <c r="N35" s="662">
        <v>1</v>
      </c>
      <c r="O35" s="744">
        <v>1</v>
      </c>
      <c r="P35" s="663"/>
      <c r="Q35" s="678"/>
      <c r="R35" s="662"/>
      <c r="S35" s="678">
        <v>0</v>
      </c>
      <c r="T35" s="744"/>
      <c r="U35" s="700">
        <v>0</v>
      </c>
    </row>
    <row r="36" spans="1:21" ht="14.4" customHeight="1" x14ac:dyDescent="0.3">
      <c r="A36" s="661">
        <v>22</v>
      </c>
      <c r="B36" s="662" t="s">
        <v>514</v>
      </c>
      <c r="C36" s="662" t="s">
        <v>750</v>
      </c>
      <c r="D36" s="742" t="s">
        <v>985</v>
      </c>
      <c r="E36" s="743" t="s">
        <v>755</v>
      </c>
      <c r="F36" s="662" t="s">
        <v>747</v>
      </c>
      <c r="G36" s="662" t="s">
        <v>838</v>
      </c>
      <c r="H36" s="662" t="s">
        <v>515</v>
      </c>
      <c r="I36" s="662" t="s">
        <v>839</v>
      </c>
      <c r="J36" s="662" t="s">
        <v>840</v>
      </c>
      <c r="K36" s="662" t="s">
        <v>841</v>
      </c>
      <c r="L36" s="663">
        <v>91.11</v>
      </c>
      <c r="M36" s="663">
        <v>91.11</v>
      </c>
      <c r="N36" s="662">
        <v>1</v>
      </c>
      <c r="O36" s="744">
        <v>1</v>
      </c>
      <c r="P36" s="663"/>
      <c r="Q36" s="678">
        <v>0</v>
      </c>
      <c r="R36" s="662"/>
      <c r="S36" s="678">
        <v>0</v>
      </c>
      <c r="T36" s="744"/>
      <c r="U36" s="700">
        <v>0</v>
      </c>
    </row>
    <row r="37" spans="1:21" ht="14.4" customHeight="1" x14ac:dyDescent="0.3">
      <c r="A37" s="661">
        <v>22</v>
      </c>
      <c r="B37" s="662" t="s">
        <v>514</v>
      </c>
      <c r="C37" s="662" t="s">
        <v>750</v>
      </c>
      <c r="D37" s="742" t="s">
        <v>985</v>
      </c>
      <c r="E37" s="743" t="s">
        <v>755</v>
      </c>
      <c r="F37" s="662" t="s">
        <v>747</v>
      </c>
      <c r="G37" s="662" t="s">
        <v>764</v>
      </c>
      <c r="H37" s="662" t="s">
        <v>515</v>
      </c>
      <c r="I37" s="662" t="s">
        <v>765</v>
      </c>
      <c r="J37" s="662" t="s">
        <v>766</v>
      </c>
      <c r="K37" s="662"/>
      <c r="L37" s="663">
        <v>0</v>
      </c>
      <c r="M37" s="663">
        <v>0</v>
      </c>
      <c r="N37" s="662">
        <v>2</v>
      </c>
      <c r="O37" s="744">
        <v>2</v>
      </c>
      <c r="P37" s="663">
        <v>0</v>
      </c>
      <c r="Q37" s="678"/>
      <c r="R37" s="662">
        <v>2</v>
      </c>
      <c r="S37" s="678">
        <v>1</v>
      </c>
      <c r="T37" s="744">
        <v>2</v>
      </c>
      <c r="U37" s="700">
        <v>1</v>
      </c>
    </row>
    <row r="38" spans="1:21" ht="14.4" customHeight="1" x14ac:dyDescent="0.3">
      <c r="A38" s="661">
        <v>22</v>
      </c>
      <c r="B38" s="662" t="s">
        <v>514</v>
      </c>
      <c r="C38" s="662" t="s">
        <v>750</v>
      </c>
      <c r="D38" s="742" t="s">
        <v>985</v>
      </c>
      <c r="E38" s="743" t="s">
        <v>755</v>
      </c>
      <c r="F38" s="662" t="s">
        <v>747</v>
      </c>
      <c r="G38" s="662" t="s">
        <v>842</v>
      </c>
      <c r="H38" s="662" t="s">
        <v>515</v>
      </c>
      <c r="I38" s="662" t="s">
        <v>843</v>
      </c>
      <c r="J38" s="662" t="s">
        <v>844</v>
      </c>
      <c r="K38" s="662" t="s">
        <v>845</v>
      </c>
      <c r="L38" s="663">
        <v>0</v>
      </c>
      <c r="M38" s="663">
        <v>0</v>
      </c>
      <c r="N38" s="662">
        <v>1</v>
      </c>
      <c r="O38" s="744">
        <v>0.5</v>
      </c>
      <c r="P38" s="663">
        <v>0</v>
      </c>
      <c r="Q38" s="678"/>
      <c r="R38" s="662">
        <v>1</v>
      </c>
      <c r="S38" s="678">
        <v>1</v>
      </c>
      <c r="T38" s="744">
        <v>0.5</v>
      </c>
      <c r="U38" s="700">
        <v>1</v>
      </c>
    </row>
    <row r="39" spans="1:21" ht="14.4" customHeight="1" x14ac:dyDescent="0.3">
      <c r="A39" s="661">
        <v>22</v>
      </c>
      <c r="B39" s="662" t="s">
        <v>514</v>
      </c>
      <c r="C39" s="662" t="s">
        <v>750</v>
      </c>
      <c r="D39" s="742" t="s">
        <v>985</v>
      </c>
      <c r="E39" s="743" t="s">
        <v>755</v>
      </c>
      <c r="F39" s="662" t="s">
        <v>747</v>
      </c>
      <c r="G39" s="662" t="s">
        <v>846</v>
      </c>
      <c r="H39" s="662" t="s">
        <v>608</v>
      </c>
      <c r="I39" s="662" t="s">
        <v>847</v>
      </c>
      <c r="J39" s="662" t="s">
        <v>848</v>
      </c>
      <c r="K39" s="662" t="s">
        <v>849</v>
      </c>
      <c r="L39" s="663">
        <v>186.87</v>
      </c>
      <c r="M39" s="663">
        <v>186.87</v>
      </c>
      <c r="N39" s="662">
        <v>1</v>
      </c>
      <c r="O39" s="744">
        <v>0.5</v>
      </c>
      <c r="P39" s="663">
        <v>186.87</v>
      </c>
      <c r="Q39" s="678">
        <v>1</v>
      </c>
      <c r="R39" s="662">
        <v>1</v>
      </c>
      <c r="S39" s="678">
        <v>1</v>
      </c>
      <c r="T39" s="744">
        <v>0.5</v>
      </c>
      <c r="U39" s="700">
        <v>1</v>
      </c>
    </row>
    <row r="40" spans="1:21" ht="14.4" customHeight="1" x14ac:dyDescent="0.3">
      <c r="A40" s="661">
        <v>22</v>
      </c>
      <c r="B40" s="662" t="s">
        <v>514</v>
      </c>
      <c r="C40" s="662" t="s">
        <v>750</v>
      </c>
      <c r="D40" s="742" t="s">
        <v>985</v>
      </c>
      <c r="E40" s="743" t="s">
        <v>755</v>
      </c>
      <c r="F40" s="662" t="s">
        <v>747</v>
      </c>
      <c r="G40" s="662" t="s">
        <v>850</v>
      </c>
      <c r="H40" s="662" t="s">
        <v>515</v>
      </c>
      <c r="I40" s="662" t="s">
        <v>851</v>
      </c>
      <c r="J40" s="662" t="s">
        <v>569</v>
      </c>
      <c r="K40" s="662" t="s">
        <v>852</v>
      </c>
      <c r="L40" s="663">
        <v>52.75</v>
      </c>
      <c r="M40" s="663">
        <v>52.75</v>
      </c>
      <c r="N40" s="662">
        <v>1</v>
      </c>
      <c r="O40" s="744">
        <v>1</v>
      </c>
      <c r="P40" s="663"/>
      <c r="Q40" s="678">
        <v>0</v>
      </c>
      <c r="R40" s="662"/>
      <c r="S40" s="678">
        <v>0</v>
      </c>
      <c r="T40" s="744"/>
      <c r="U40" s="700">
        <v>0</v>
      </c>
    </row>
    <row r="41" spans="1:21" ht="14.4" customHeight="1" x14ac:dyDescent="0.3">
      <c r="A41" s="661">
        <v>22</v>
      </c>
      <c r="B41" s="662" t="s">
        <v>514</v>
      </c>
      <c r="C41" s="662" t="s">
        <v>750</v>
      </c>
      <c r="D41" s="742" t="s">
        <v>985</v>
      </c>
      <c r="E41" s="743" t="s">
        <v>755</v>
      </c>
      <c r="F41" s="662" t="s">
        <v>747</v>
      </c>
      <c r="G41" s="662" t="s">
        <v>853</v>
      </c>
      <c r="H41" s="662" t="s">
        <v>608</v>
      </c>
      <c r="I41" s="662" t="s">
        <v>854</v>
      </c>
      <c r="J41" s="662" t="s">
        <v>855</v>
      </c>
      <c r="K41" s="662" t="s">
        <v>856</v>
      </c>
      <c r="L41" s="663">
        <v>57.64</v>
      </c>
      <c r="M41" s="663">
        <v>57.64</v>
      </c>
      <c r="N41" s="662">
        <v>1</v>
      </c>
      <c r="O41" s="744">
        <v>1</v>
      </c>
      <c r="P41" s="663">
        <v>57.64</v>
      </c>
      <c r="Q41" s="678">
        <v>1</v>
      </c>
      <c r="R41" s="662">
        <v>1</v>
      </c>
      <c r="S41" s="678">
        <v>1</v>
      </c>
      <c r="T41" s="744">
        <v>1</v>
      </c>
      <c r="U41" s="700">
        <v>1</v>
      </c>
    </row>
    <row r="42" spans="1:21" ht="14.4" customHeight="1" x14ac:dyDescent="0.3">
      <c r="A42" s="661">
        <v>22</v>
      </c>
      <c r="B42" s="662" t="s">
        <v>514</v>
      </c>
      <c r="C42" s="662" t="s">
        <v>750</v>
      </c>
      <c r="D42" s="742" t="s">
        <v>985</v>
      </c>
      <c r="E42" s="743" t="s">
        <v>755</v>
      </c>
      <c r="F42" s="662" t="s">
        <v>747</v>
      </c>
      <c r="G42" s="662" t="s">
        <v>767</v>
      </c>
      <c r="H42" s="662" t="s">
        <v>608</v>
      </c>
      <c r="I42" s="662" t="s">
        <v>857</v>
      </c>
      <c r="J42" s="662" t="s">
        <v>858</v>
      </c>
      <c r="K42" s="662" t="s">
        <v>859</v>
      </c>
      <c r="L42" s="663">
        <v>0</v>
      </c>
      <c r="M42" s="663">
        <v>0</v>
      </c>
      <c r="N42" s="662">
        <v>1</v>
      </c>
      <c r="O42" s="744">
        <v>1</v>
      </c>
      <c r="P42" s="663"/>
      <c r="Q42" s="678"/>
      <c r="R42" s="662"/>
      <c r="S42" s="678">
        <v>0</v>
      </c>
      <c r="T42" s="744"/>
      <c r="U42" s="700">
        <v>0</v>
      </c>
    </row>
    <row r="43" spans="1:21" ht="14.4" customHeight="1" x14ac:dyDescent="0.3">
      <c r="A43" s="661">
        <v>22</v>
      </c>
      <c r="B43" s="662" t="s">
        <v>514</v>
      </c>
      <c r="C43" s="662" t="s">
        <v>750</v>
      </c>
      <c r="D43" s="742" t="s">
        <v>985</v>
      </c>
      <c r="E43" s="743" t="s">
        <v>755</v>
      </c>
      <c r="F43" s="662" t="s">
        <v>747</v>
      </c>
      <c r="G43" s="662" t="s">
        <v>767</v>
      </c>
      <c r="H43" s="662" t="s">
        <v>608</v>
      </c>
      <c r="I43" s="662" t="s">
        <v>860</v>
      </c>
      <c r="J43" s="662" t="s">
        <v>861</v>
      </c>
      <c r="K43" s="662" t="s">
        <v>862</v>
      </c>
      <c r="L43" s="663">
        <v>0</v>
      </c>
      <c r="M43" s="663">
        <v>0</v>
      </c>
      <c r="N43" s="662">
        <v>2</v>
      </c>
      <c r="O43" s="744">
        <v>2</v>
      </c>
      <c r="P43" s="663"/>
      <c r="Q43" s="678"/>
      <c r="R43" s="662"/>
      <c r="S43" s="678">
        <v>0</v>
      </c>
      <c r="T43" s="744"/>
      <c r="U43" s="700">
        <v>0</v>
      </c>
    </row>
    <row r="44" spans="1:21" ht="14.4" customHeight="1" x14ac:dyDescent="0.3">
      <c r="A44" s="661">
        <v>22</v>
      </c>
      <c r="B44" s="662" t="s">
        <v>514</v>
      </c>
      <c r="C44" s="662" t="s">
        <v>750</v>
      </c>
      <c r="D44" s="742" t="s">
        <v>985</v>
      </c>
      <c r="E44" s="743" t="s">
        <v>755</v>
      </c>
      <c r="F44" s="662" t="s">
        <v>747</v>
      </c>
      <c r="G44" s="662" t="s">
        <v>767</v>
      </c>
      <c r="H44" s="662" t="s">
        <v>515</v>
      </c>
      <c r="I44" s="662" t="s">
        <v>790</v>
      </c>
      <c r="J44" s="662" t="s">
        <v>791</v>
      </c>
      <c r="K44" s="662" t="s">
        <v>792</v>
      </c>
      <c r="L44" s="663">
        <v>0</v>
      </c>
      <c r="M44" s="663">
        <v>0</v>
      </c>
      <c r="N44" s="662">
        <v>1</v>
      </c>
      <c r="O44" s="744">
        <v>1</v>
      </c>
      <c r="P44" s="663">
        <v>0</v>
      </c>
      <c r="Q44" s="678"/>
      <c r="R44" s="662">
        <v>1</v>
      </c>
      <c r="S44" s="678">
        <v>1</v>
      </c>
      <c r="T44" s="744">
        <v>1</v>
      </c>
      <c r="U44" s="700">
        <v>1</v>
      </c>
    </row>
    <row r="45" spans="1:21" ht="14.4" customHeight="1" x14ac:dyDescent="0.3">
      <c r="A45" s="661">
        <v>22</v>
      </c>
      <c r="B45" s="662" t="s">
        <v>514</v>
      </c>
      <c r="C45" s="662" t="s">
        <v>750</v>
      </c>
      <c r="D45" s="742" t="s">
        <v>985</v>
      </c>
      <c r="E45" s="743" t="s">
        <v>755</v>
      </c>
      <c r="F45" s="662" t="s">
        <v>747</v>
      </c>
      <c r="G45" s="662" t="s">
        <v>767</v>
      </c>
      <c r="H45" s="662" t="s">
        <v>608</v>
      </c>
      <c r="I45" s="662" t="s">
        <v>793</v>
      </c>
      <c r="J45" s="662" t="s">
        <v>794</v>
      </c>
      <c r="K45" s="662" t="s">
        <v>795</v>
      </c>
      <c r="L45" s="663">
        <v>0</v>
      </c>
      <c r="M45" s="663">
        <v>0</v>
      </c>
      <c r="N45" s="662">
        <v>1</v>
      </c>
      <c r="O45" s="744">
        <v>1</v>
      </c>
      <c r="P45" s="663"/>
      <c r="Q45" s="678"/>
      <c r="R45" s="662"/>
      <c r="S45" s="678">
        <v>0</v>
      </c>
      <c r="T45" s="744"/>
      <c r="U45" s="700">
        <v>0</v>
      </c>
    </row>
    <row r="46" spans="1:21" ht="14.4" customHeight="1" x14ac:dyDescent="0.3">
      <c r="A46" s="661">
        <v>22</v>
      </c>
      <c r="B46" s="662" t="s">
        <v>514</v>
      </c>
      <c r="C46" s="662" t="s">
        <v>750</v>
      </c>
      <c r="D46" s="742" t="s">
        <v>985</v>
      </c>
      <c r="E46" s="743" t="s">
        <v>755</v>
      </c>
      <c r="F46" s="662" t="s">
        <v>747</v>
      </c>
      <c r="G46" s="662" t="s">
        <v>767</v>
      </c>
      <c r="H46" s="662" t="s">
        <v>608</v>
      </c>
      <c r="I46" s="662" t="s">
        <v>768</v>
      </c>
      <c r="J46" s="662" t="s">
        <v>769</v>
      </c>
      <c r="K46" s="662" t="s">
        <v>770</v>
      </c>
      <c r="L46" s="663">
        <v>98.78</v>
      </c>
      <c r="M46" s="663">
        <v>889.02</v>
      </c>
      <c r="N46" s="662">
        <v>9</v>
      </c>
      <c r="O46" s="744">
        <v>9</v>
      </c>
      <c r="P46" s="663">
        <v>197.56</v>
      </c>
      <c r="Q46" s="678">
        <v>0.22222222222222224</v>
      </c>
      <c r="R46" s="662">
        <v>2</v>
      </c>
      <c r="S46" s="678">
        <v>0.22222222222222221</v>
      </c>
      <c r="T46" s="744">
        <v>2</v>
      </c>
      <c r="U46" s="700">
        <v>0.22222222222222221</v>
      </c>
    </row>
    <row r="47" spans="1:21" ht="14.4" customHeight="1" x14ac:dyDescent="0.3">
      <c r="A47" s="661">
        <v>22</v>
      </c>
      <c r="B47" s="662" t="s">
        <v>514</v>
      </c>
      <c r="C47" s="662" t="s">
        <v>750</v>
      </c>
      <c r="D47" s="742" t="s">
        <v>985</v>
      </c>
      <c r="E47" s="743" t="s">
        <v>755</v>
      </c>
      <c r="F47" s="662" t="s">
        <v>747</v>
      </c>
      <c r="G47" s="662" t="s">
        <v>767</v>
      </c>
      <c r="H47" s="662" t="s">
        <v>608</v>
      </c>
      <c r="I47" s="662" t="s">
        <v>771</v>
      </c>
      <c r="J47" s="662" t="s">
        <v>772</v>
      </c>
      <c r="K47" s="662" t="s">
        <v>739</v>
      </c>
      <c r="L47" s="663">
        <v>118.54</v>
      </c>
      <c r="M47" s="663">
        <v>1303.94</v>
      </c>
      <c r="N47" s="662">
        <v>11</v>
      </c>
      <c r="O47" s="744">
        <v>8.5</v>
      </c>
      <c r="P47" s="663">
        <v>474.16</v>
      </c>
      <c r="Q47" s="678">
        <v>0.36363636363636365</v>
      </c>
      <c r="R47" s="662">
        <v>4</v>
      </c>
      <c r="S47" s="678">
        <v>0.36363636363636365</v>
      </c>
      <c r="T47" s="744">
        <v>3</v>
      </c>
      <c r="U47" s="700">
        <v>0.35294117647058826</v>
      </c>
    </row>
    <row r="48" spans="1:21" ht="14.4" customHeight="1" x14ac:dyDescent="0.3">
      <c r="A48" s="661">
        <v>22</v>
      </c>
      <c r="B48" s="662" t="s">
        <v>514</v>
      </c>
      <c r="C48" s="662" t="s">
        <v>750</v>
      </c>
      <c r="D48" s="742" t="s">
        <v>985</v>
      </c>
      <c r="E48" s="743" t="s">
        <v>755</v>
      </c>
      <c r="F48" s="662" t="s">
        <v>747</v>
      </c>
      <c r="G48" s="662" t="s">
        <v>767</v>
      </c>
      <c r="H48" s="662" t="s">
        <v>608</v>
      </c>
      <c r="I48" s="662" t="s">
        <v>613</v>
      </c>
      <c r="J48" s="662" t="s">
        <v>614</v>
      </c>
      <c r="K48" s="662" t="s">
        <v>615</v>
      </c>
      <c r="L48" s="663">
        <v>79.03</v>
      </c>
      <c r="M48" s="663">
        <v>869.32999999999993</v>
      </c>
      <c r="N48" s="662">
        <v>11</v>
      </c>
      <c r="O48" s="744">
        <v>9</v>
      </c>
      <c r="P48" s="663">
        <v>395.15</v>
      </c>
      <c r="Q48" s="678">
        <v>0.45454545454545453</v>
      </c>
      <c r="R48" s="662">
        <v>5</v>
      </c>
      <c r="S48" s="678">
        <v>0.45454545454545453</v>
      </c>
      <c r="T48" s="744">
        <v>3.5</v>
      </c>
      <c r="U48" s="700">
        <v>0.3888888888888889</v>
      </c>
    </row>
    <row r="49" spans="1:21" ht="14.4" customHeight="1" x14ac:dyDescent="0.3">
      <c r="A49" s="661">
        <v>22</v>
      </c>
      <c r="B49" s="662" t="s">
        <v>514</v>
      </c>
      <c r="C49" s="662" t="s">
        <v>750</v>
      </c>
      <c r="D49" s="742" t="s">
        <v>985</v>
      </c>
      <c r="E49" s="743" t="s">
        <v>755</v>
      </c>
      <c r="F49" s="662" t="s">
        <v>747</v>
      </c>
      <c r="G49" s="662" t="s">
        <v>767</v>
      </c>
      <c r="H49" s="662" t="s">
        <v>515</v>
      </c>
      <c r="I49" s="662" t="s">
        <v>802</v>
      </c>
      <c r="J49" s="662" t="s">
        <v>803</v>
      </c>
      <c r="K49" s="662" t="s">
        <v>804</v>
      </c>
      <c r="L49" s="663">
        <v>98.78</v>
      </c>
      <c r="M49" s="663">
        <v>98.78</v>
      </c>
      <c r="N49" s="662">
        <v>1</v>
      </c>
      <c r="O49" s="744">
        <v>0.5</v>
      </c>
      <c r="P49" s="663">
        <v>98.78</v>
      </c>
      <c r="Q49" s="678">
        <v>1</v>
      </c>
      <c r="R49" s="662">
        <v>1</v>
      </c>
      <c r="S49" s="678">
        <v>1</v>
      </c>
      <c r="T49" s="744">
        <v>0.5</v>
      </c>
      <c r="U49" s="700">
        <v>1</v>
      </c>
    </row>
    <row r="50" spans="1:21" ht="14.4" customHeight="1" x14ac:dyDescent="0.3">
      <c r="A50" s="661">
        <v>22</v>
      </c>
      <c r="B50" s="662" t="s">
        <v>514</v>
      </c>
      <c r="C50" s="662" t="s">
        <v>750</v>
      </c>
      <c r="D50" s="742" t="s">
        <v>985</v>
      </c>
      <c r="E50" s="743" t="s">
        <v>755</v>
      </c>
      <c r="F50" s="662" t="s">
        <v>747</v>
      </c>
      <c r="G50" s="662" t="s">
        <v>767</v>
      </c>
      <c r="H50" s="662" t="s">
        <v>608</v>
      </c>
      <c r="I50" s="662" t="s">
        <v>863</v>
      </c>
      <c r="J50" s="662" t="s">
        <v>864</v>
      </c>
      <c r="K50" s="662" t="s">
        <v>865</v>
      </c>
      <c r="L50" s="663">
        <v>46.07</v>
      </c>
      <c r="M50" s="663">
        <v>46.07</v>
      </c>
      <c r="N50" s="662">
        <v>1</v>
      </c>
      <c r="O50" s="744">
        <v>1</v>
      </c>
      <c r="P50" s="663"/>
      <c r="Q50" s="678">
        <v>0</v>
      </c>
      <c r="R50" s="662"/>
      <c r="S50" s="678">
        <v>0</v>
      </c>
      <c r="T50" s="744"/>
      <c r="U50" s="700">
        <v>0</v>
      </c>
    </row>
    <row r="51" spans="1:21" ht="14.4" customHeight="1" x14ac:dyDescent="0.3">
      <c r="A51" s="661">
        <v>22</v>
      </c>
      <c r="B51" s="662" t="s">
        <v>514</v>
      </c>
      <c r="C51" s="662" t="s">
        <v>750</v>
      </c>
      <c r="D51" s="742" t="s">
        <v>985</v>
      </c>
      <c r="E51" s="743" t="s">
        <v>755</v>
      </c>
      <c r="F51" s="662" t="s">
        <v>747</v>
      </c>
      <c r="G51" s="662" t="s">
        <v>767</v>
      </c>
      <c r="H51" s="662" t="s">
        <v>608</v>
      </c>
      <c r="I51" s="662" t="s">
        <v>773</v>
      </c>
      <c r="J51" s="662" t="s">
        <v>614</v>
      </c>
      <c r="K51" s="662" t="s">
        <v>774</v>
      </c>
      <c r="L51" s="663">
        <v>79.03</v>
      </c>
      <c r="M51" s="663">
        <v>395.15</v>
      </c>
      <c r="N51" s="662">
        <v>5</v>
      </c>
      <c r="O51" s="744">
        <v>3.5</v>
      </c>
      <c r="P51" s="663">
        <v>158.06</v>
      </c>
      <c r="Q51" s="678">
        <v>0.4</v>
      </c>
      <c r="R51" s="662">
        <v>2</v>
      </c>
      <c r="S51" s="678">
        <v>0.4</v>
      </c>
      <c r="T51" s="744">
        <v>0.5</v>
      </c>
      <c r="U51" s="700">
        <v>0.14285714285714285</v>
      </c>
    </row>
    <row r="52" spans="1:21" ht="14.4" customHeight="1" x14ac:dyDescent="0.3">
      <c r="A52" s="661">
        <v>22</v>
      </c>
      <c r="B52" s="662" t="s">
        <v>514</v>
      </c>
      <c r="C52" s="662" t="s">
        <v>750</v>
      </c>
      <c r="D52" s="742" t="s">
        <v>985</v>
      </c>
      <c r="E52" s="743" t="s">
        <v>755</v>
      </c>
      <c r="F52" s="662" t="s">
        <v>747</v>
      </c>
      <c r="G52" s="662" t="s">
        <v>767</v>
      </c>
      <c r="H52" s="662" t="s">
        <v>608</v>
      </c>
      <c r="I52" s="662" t="s">
        <v>610</v>
      </c>
      <c r="J52" s="662" t="s">
        <v>738</v>
      </c>
      <c r="K52" s="662" t="s">
        <v>739</v>
      </c>
      <c r="L52" s="663">
        <v>118.54</v>
      </c>
      <c r="M52" s="663">
        <v>237.08</v>
      </c>
      <c r="N52" s="662">
        <v>2</v>
      </c>
      <c r="O52" s="744">
        <v>1.5</v>
      </c>
      <c r="P52" s="663"/>
      <c r="Q52" s="678">
        <v>0</v>
      </c>
      <c r="R52" s="662"/>
      <c r="S52" s="678">
        <v>0</v>
      </c>
      <c r="T52" s="744"/>
      <c r="U52" s="700">
        <v>0</v>
      </c>
    </row>
    <row r="53" spans="1:21" ht="14.4" customHeight="1" x14ac:dyDescent="0.3">
      <c r="A53" s="661">
        <v>22</v>
      </c>
      <c r="B53" s="662" t="s">
        <v>514</v>
      </c>
      <c r="C53" s="662" t="s">
        <v>750</v>
      </c>
      <c r="D53" s="742" t="s">
        <v>985</v>
      </c>
      <c r="E53" s="743" t="s">
        <v>755</v>
      </c>
      <c r="F53" s="662" t="s">
        <v>747</v>
      </c>
      <c r="G53" s="662" t="s">
        <v>767</v>
      </c>
      <c r="H53" s="662" t="s">
        <v>515</v>
      </c>
      <c r="I53" s="662" t="s">
        <v>775</v>
      </c>
      <c r="J53" s="662" t="s">
        <v>776</v>
      </c>
      <c r="K53" s="662" t="s">
        <v>777</v>
      </c>
      <c r="L53" s="663">
        <v>79.03</v>
      </c>
      <c r="M53" s="663">
        <v>237.09</v>
      </c>
      <c r="N53" s="662">
        <v>3</v>
      </c>
      <c r="O53" s="744">
        <v>2.5</v>
      </c>
      <c r="P53" s="663"/>
      <c r="Q53" s="678">
        <v>0</v>
      </c>
      <c r="R53" s="662"/>
      <c r="S53" s="678">
        <v>0</v>
      </c>
      <c r="T53" s="744"/>
      <c r="U53" s="700">
        <v>0</v>
      </c>
    </row>
    <row r="54" spans="1:21" ht="14.4" customHeight="1" x14ac:dyDescent="0.3">
      <c r="A54" s="661">
        <v>22</v>
      </c>
      <c r="B54" s="662" t="s">
        <v>514</v>
      </c>
      <c r="C54" s="662" t="s">
        <v>750</v>
      </c>
      <c r="D54" s="742" t="s">
        <v>985</v>
      </c>
      <c r="E54" s="743" t="s">
        <v>755</v>
      </c>
      <c r="F54" s="662" t="s">
        <v>747</v>
      </c>
      <c r="G54" s="662" t="s">
        <v>767</v>
      </c>
      <c r="H54" s="662" t="s">
        <v>515</v>
      </c>
      <c r="I54" s="662" t="s">
        <v>866</v>
      </c>
      <c r="J54" s="662" t="s">
        <v>867</v>
      </c>
      <c r="K54" s="662" t="s">
        <v>777</v>
      </c>
      <c r="L54" s="663">
        <v>79.03</v>
      </c>
      <c r="M54" s="663">
        <v>79.03</v>
      </c>
      <c r="N54" s="662">
        <v>1</v>
      </c>
      <c r="O54" s="744">
        <v>1</v>
      </c>
      <c r="P54" s="663"/>
      <c r="Q54" s="678">
        <v>0</v>
      </c>
      <c r="R54" s="662"/>
      <c r="S54" s="678">
        <v>0</v>
      </c>
      <c r="T54" s="744"/>
      <c r="U54" s="700">
        <v>0</v>
      </c>
    </row>
    <row r="55" spans="1:21" ht="14.4" customHeight="1" x14ac:dyDescent="0.3">
      <c r="A55" s="661">
        <v>22</v>
      </c>
      <c r="B55" s="662" t="s">
        <v>514</v>
      </c>
      <c r="C55" s="662" t="s">
        <v>750</v>
      </c>
      <c r="D55" s="742" t="s">
        <v>985</v>
      </c>
      <c r="E55" s="743" t="s">
        <v>755</v>
      </c>
      <c r="F55" s="662" t="s">
        <v>747</v>
      </c>
      <c r="G55" s="662" t="s">
        <v>868</v>
      </c>
      <c r="H55" s="662" t="s">
        <v>608</v>
      </c>
      <c r="I55" s="662" t="s">
        <v>869</v>
      </c>
      <c r="J55" s="662" t="s">
        <v>870</v>
      </c>
      <c r="K55" s="662" t="s">
        <v>871</v>
      </c>
      <c r="L55" s="663">
        <v>164.94</v>
      </c>
      <c r="M55" s="663">
        <v>164.94</v>
      </c>
      <c r="N55" s="662">
        <v>1</v>
      </c>
      <c r="O55" s="744">
        <v>1</v>
      </c>
      <c r="P55" s="663"/>
      <c r="Q55" s="678">
        <v>0</v>
      </c>
      <c r="R55" s="662"/>
      <c r="S55" s="678">
        <v>0</v>
      </c>
      <c r="T55" s="744"/>
      <c r="U55" s="700">
        <v>0</v>
      </c>
    </row>
    <row r="56" spans="1:21" ht="14.4" customHeight="1" x14ac:dyDescent="0.3">
      <c r="A56" s="661">
        <v>22</v>
      </c>
      <c r="B56" s="662" t="s">
        <v>514</v>
      </c>
      <c r="C56" s="662" t="s">
        <v>750</v>
      </c>
      <c r="D56" s="742" t="s">
        <v>985</v>
      </c>
      <c r="E56" s="743" t="s">
        <v>755</v>
      </c>
      <c r="F56" s="662" t="s">
        <v>747</v>
      </c>
      <c r="G56" s="662" t="s">
        <v>872</v>
      </c>
      <c r="H56" s="662" t="s">
        <v>515</v>
      </c>
      <c r="I56" s="662" t="s">
        <v>873</v>
      </c>
      <c r="J56" s="662" t="s">
        <v>874</v>
      </c>
      <c r="K56" s="662" t="s">
        <v>875</v>
      </c>
      <c r="L56" s="663">
        <v>38.56</v>
      </c>
      <c r="M56" s="663">
        <v>38.56</v>
      </c>
      <c r="N56" s="662">
        <v>1</v>
      </c>
      <c r="O56" s="744">
        <v>1</v>
      </c>
      <c r="P56" s="663">
        <v>38.56</v>
      </c>
      <c r="Q56" s="678">
        <v>1</v>
      </c>
      <c r="R56" s="662">
        <v>1</v>
      </c>
      <c r="S56" s="678">
        <v>1</v>
      </c>
      <c r="T56" s="744">
        <v>1</v>
      </c>
      <c r="U56" s="700">
        <v>1</v>
      </c>
    </row>
    <row r="57" spans="1:21" ht="14.4" customHeight="1" x14ac:dyDescent="0.3">
      <c r="A57" s="661">
        <v>22</v>
      </c>
      <c r="B57" s="662" t="s">
        <v>514</v>
      </c>
      <c r="C57" s="662" t="s">
        <v>750</v>
      </c>
      <c r="D57" s="742" t="s">
        <v>985</v>
      </c>
      <c r="E57" s="743" t="s">
        <v>755</v>
      </c>
      <c r="F57" s="662" t="s">
        <v>747</v>
      </c>
      <c r="G57" s="662" t="s">
        <v>876</v>
      </c>
      <c r="H57" s="662" t="s">
        <v>515</v>
      </c>
      <c r="I57" s="662" t="s">
        <v>602</v>
      </c>
      <c r="J57" s="662" t="s">
        <v>603</v>
      </c>
      <c r="K57" s="662" t="s">
        <v>604</v>
      </c>
      <c r="L57" s="663">
        <v>141.04</v>
      </c>
      <c r="M57" s="663">
        <v>282.08</v>
      </c>
      <c r="N57" s="662">
        <v>2</v>
      </c>
      <c r="O57" s="744">
        <v>1</v>
      </c>
      <c r="P57" s="663">
        <v>282.08</v>
      </c>
      <c r="Q57" s="678">
        <v>1</v>
      </c>
      <c r="R57" s="662">
        <v>2</v>
      </c>
      <c r="S57" s="678">
        <v>1</v>
      </c>
      <c r="T57" s="744">
        <v>1</v>
      </c>
      <c r="U57" s="700">
        <v>1</v>
      </c>
    </row>
    <row r="58" spans="1:21" ht="14.4" customHeight="1" x14ac:dyDescent="0.3">
      <c r="A58" s="661">
        <v>22</v>
      </c>
      <c r="B58" s="662" t="s">
        <v>514</v>
      </c>
      <c r="C58" s="662" t="s">
        <v>750</v>
      </c>
      <c r="D58" s="742" t="s">
        <v>985</v>
      </c>
      <c r="E58" s="743" t="s">
        <v>755</v>
      </c>
      <c r="F58" s="662" t="s">
        <v>747</v>
      </c>
      <c r="G58" s="662" t="s">
        <v>805</v>
      </c>
      <c r="H58" s="662" t="s">
        <v>515</v>
      </c>
      <c r="I58" s="662" t="s">
        <v>877</v>
      </c>
      <c r="J58" s="662" t="s">
        <v>878</v>
      </c>
      <c r="K58" s="662" t="s">
        <v>879</v>
      </c>
      <c r="L58" s="663">
        <v>0</v>
      </c>
      <c r="M58" s="663">
        <v>0</v>
      </c>
      <c r="N58" s="662">
        <v>1</v>
      </c>
      <c r="O58" s="744">
        <v>1</v>
      </c>
      <c r="P58" s="663"/>
      <c r="Q58" s="678"/>
      <c r="R58" s="662"/>
      <c r="S58" s="678">
        <v>0</v>
      </c>
      <c r="T58" s="744"/>
      <c r="U58" s="700">
        <v>0</v>
      </c>
    </row>
    <row r="59" spans="1:21" ht="14.4" customHeight="1" x14ac:dyDescent="0.3">
      <c r="A59" s="661">
        <v>22</v>
      </c>
      <c r="B59" s="662" t="s">
        <v>514</v>
      </c>
      <c r="C59" s="662" t="s">
        <v>750</v>
      </c>
      <c r="D59" s="742" t="s">
        <v>985</v>
      </c>
      <c r="E59" s="743" t="s">
        <v>755</v>
      </c>
      <c r="F59" s="662" t="s">
        <v>747</v>
      </c>
      <c r="G59" s="662" t="s">
        <v>805</v>
      </c>
      <c r="H59" s="662" t="s">
        <v>515</v>
      </c>
      <c r="I59" s="662" t="s">
        <v>809</v>
      </c>
      <c r="J59" s="662" t="s">
        <v>807</v>
      </c>
      <c r="K59" s="662" t="s">
        <v>808</v>
      </c>
      <c r="L59" s="663">
        <v>185.26</v>
      </c>
      <c r="M59" s="663">
        <v>185.26</v>
      </c>
      <c r="N59" s="662">
        <v>1</v>
      </c>
      <c r="O59" s="744">
        <v>0.5</v>
      </c>
      <c r="P59" s="663">
        <v>185.26</v>
      </c>
      <c r="Q59" s="678">
        <v>1</v>
      </c>
      <c r="R59" s="662">
        <v>1</v>
      </c>
      <c r="S59" s="678">
        <v>1</v>
      </c>
      <c r="T59" s="744">
        <v>0.5</v>
      </c>
      <c r="U59" s="700">
        <v>1</v>
      </c>
    </row>
    <row r="60" spans="1:21" ht="14.4" customHeight="1" x14ac:dyDescent="0.3">
      <c r="A60" s="661">
        <v>22</v>
      </c>
      <c r="B60" s="662" t="s">
        <v>514</v>
      </c>
      <c r="C60" s="662" t="s">
        <v>750</v>
      </c>
      <c r="D60" s="742" t="s">
        <v>985</v>
      </c>
      <c r="E60" s="743" t="s">
        <v>755</v>
      </c>
      <c r="F60" s="662" t="s">
        <v>747</v>
      </c>
      <c r="G60" s="662" t="s">
        <v>880</v>
      </c>
      <c r="H60" s="662" t="s">
        <v>608</v>
      </c>
      <c r="I60" s="662" t="s">
        <v>881</v>
      </c>
      <c r="J60" s="662" t="s">
        <v>882</v>
      </c>
      <c r="K60" s="662" t="s">
        <v>883</v>
      </c>
      <c r="L60" s="663">
        <v>291.82</v>
      </c>
      <c r="M60" s="663">
        <v>291.82</v>
      </c>
      <c r="N60" s="662">
        <v>1</v>
      </c>
      <c r="O60" s="744">
        <v>1</v>
      </c>
      <c r="P60" s="663">
        <v>291.82</v>
      </c>
      <c r="Q60" s="678">
        <v>1</v>
      </c>
      <c r="R60" s="662">
        <v>1</v>
      </c>
      <c r="S60" s="678">
        <v>1</v>
      </c>
      <c r="T60" s="744">
        <v>1</v>
      </c>
      <c r="U60" s="700">
        <v>1</v>
      </c>
    </row>
    <row r="61" spans="1:21" ht="14.4" customHeight="1" x14ac:dyDescent="0.3">
      <c r="A61" s="661">
        <v>22</v>
      </c>
      <c r="B61" s="662" t="s">
        <v>514</v>
      </c>
      <c r="C61" s="662" t="s">
        <v>750</v>
      </c>
      <c r="D61" s="742" t="s">
        <v>985</v>
      </c>
      <c r="E61" s="743" t="s">
        <v>755</v>
      </c>
      <c r="F61" s="662" t="s">
        <v>747</v>
      </c>
      <c r="G61" s="662" t="s">
        <v>880</v>
      </c>
      <c r="H61" s="662" t="s">
        <v>608</v>
      </c>
      <c r="I61" s="662" t="s">
        <v>881</v>
      </c>
      <c r="J61" s="662" t="s">
        <v>882</v>
      </c>
      <c r="K61" s="662" t="s">
        <v>883</v>
      </c>
      <c r="L61" s="663">
        <v>262.23</v>
      </c>
      <c r="M61" s="663">
        <v>262.23</v>
      </c>
      <c r="N61" s="662">
        <v>1</v>
      </c>
      <c r="O61" s="744">
        <v>0.5</v>
      </c>
      <c r="P61" s="663"/>
      <c r="Q61" s="678">
        <v>0</v>
      </c>
      <c r="R61" s="662"/>
      <c r="S61" s="678">
        <v>0</v>
      </c>
      <c r="T61" s="744"/>
      <c r="U61" s="700">
        <v>0</v>
      </c>
    </row>
    <row r="62" spans="1:21" ht="14.4" customHeight="1" x14ac:dyDescent="0.3">
      <c r="A62" s="661">
        <v>22</v>
      </c>
      <c r="B62" s="662" t="s">
        <v>514</v>
      </c>
      <c r="C62" s="662" t="s">
        <v>750</v>
      </c>
      <c r="D62" s="742" t="s">
        <v>985</v>
      </c>
      <c r="E62" s="743" t="s">
        <v>755</v>
      </c>
      <c r="F62" s="662" t="s">
        <v>747</v>
      </c>
      <c r="G62" s="662" t="s">
        <v>884</v>
      </c>
      <c r="H62" s="662" t="s">
        <v>515</v>
      </c>
      <c r="I62" s="662" t="s">
        <v>885</v>
      </c>
      <c r="J62" s="662" t="s">
        <v>886</v>
      </c>
      <c r="K62" s="662" t="s">
        <v>887</v>
      </c>
      <c r="L62" s="663">
        <v>83.74</v>
      </c>
      <c r="M62" s="663">
        <v>334.96</v>
      </c>
      <c r="N62" s="662">
        <v>4</v>
      </c>
      <c r="O62" s="744">
        <v>0.5</v>
      </c>
      <c r="P62" s="663"/>
      <c r="Q62" s="678">
        <v>0</v>
      </c>
      <c r="R62" s="662"/>
      <c r="S62" s="678">
        <v>0</v>
      </c>
      <c r="T62" s="744"/>
      <c r="U62" s="700">
        <v>0</v>
      </c>
    </row>
    <row r="63" spans="1:21" ht="14.4" customHeight="1" x14ac:dyDescent="0.3">
      <c r="A63" s="661">
        <v>22</v>
      </c>
      <c r="B63" s="662" t="s">
        <v>514</v>
      </c>
      <c r="C63" s="662" t="s">
        <v>750</v>
      </c>
      <c r="D63" s="742" t="s">
        <v>985</v>
      </c>
      <c r="E63" s="743" t="s">
        <v>755</v>
      </c>
      <c r="F63" s="662" t="s">
        <v>747</v>
      </c>
      <c r="G63" s="662" t="s">
        <v>888</v>
      </c>
      <c r="H63" s="662" t="s">
        <v>515</v>
      </c>
      <c r="I63" s="662" t="s">
        <v>889</v>
      </c>
      <c r="J63" s="662" t="s">
        <v>890</v>
      </c>
      <c r="K63" s="662" t="s">
        <v>607</v>
      </c>
      <c r="L63" s="663">
        <v>0</v>
      </c>
      <c r="M63" s="663">
        <v>0</v>
      </c>
      <c r="N63" s="662">
        <v>6</v>
      </c>
      <c r="O63" s="744">
        <v>5.5</v>
      </c>
      <c r="P63" s="663">
        <v>0</v>
      </c>
      <c r="Q63" s="678"/>
      <c r="R63" s="662">
        <v>2</v>
      </c>
      <c r="S63" s="678">
        <v>0.33333333333333331</v>
      </c>
      <c r="T63" s="744">
        <v>2</v>
      </c>
      <c r="U63" s="700">
        <v>0.36363636363636365</v>
      </c>
    </row>
    <row r="64" spans="1:21" ht="14.4" customHeight="1" x14ac:dyDescent="0.3">
      <c r="A64" s="661">
        <v>22</v>
      </c>
      <c r="B64" s="662" t="s">
        <v>514</v>
      </c>
      <c r="C64" s="662" t="s">
        <v>750</v>
      </c>
      <c r="D64" s="742" t="s">
        <v>985</v>
      </c>
      <c r="E64" s="743" t="s">
        <v>756</v>
      </c>
      <c r="F64" s="662" t="s">
        <v>747</v>
      </c>
      <c r="G64" s="662" t="s">
        <v>891</v>
      </c>
      <c r="H64" s="662" t="s">
        <v>515</v>
      </c>
      <c r="I64" s="662" t="s">
        <v>892</v>
      </c>
      <c r="J64" s="662" t="s">
        <v>893</v>
      </c>
      <c r="K64" s="662" t="s">
        <v>894</v>
      </c>
      <c r="L64" s="663">
        <v>72.5</v>
      </c>
      <c r="M64" s="663">
        <v>72.5</v>
      </c>
      <c r="N64" s="662">
        <v>1</v>
      </c>
      <c r="O64" s="744">
        <v>0.5</v>
      </c>
      <c r="P64" s="663"/>
      <c r="Q64" s="678">
        <v>0</v>
      </c>
      <c r="R64" s="662"/>
      <c r="S64" s="678">
        <v>0</v>
      </c>
      <c r="T64" s="744"/>
      <c r="U64" s="700">
        <v>0</v>
      </c>
    </row>
    <row r="65" spans="1:21" ht="14.4" customHeight="1" x14ac:dyDescent="0.3">
      <c r="A65" s="661">
        <v>22</v>
      </c>
      <c r="B65" s="662" t="s">
        <v>514</v>
      </c>
      <c r="C65" s="662" t="s">
        <v>750</v>
      </c>
      <c r="D65" s="742" t="s">
        <v>985</v>
      </c>
      <c r="E65" s="743" t="s">
        <v>756</v>
      </c>
      <c r="F65" s="662" t="s">
        <v>747</v>
      </c>
      <c r="G65" s="662" t="s">
        <v>895</v>
      </c>
      <c r="H65" s="662" t="s">
        <v>515</v>
      </c>
      <c r="I65" s="662" t="s">
        <v>896</v>
      </c>
      <c r="J65" s="662" t="s">
        <v>897</v>
      </c>
      <c r="K65" s="662" t="s">
        <v>898</v>
      </c>
      <c r="L65" s="663">
        <v>0</v>
      </c>
      <c r="M65" s="663">
        <v>0</v>
      </c>
      <c r="N65" s="662">
        <v>1</v>
      </c>
      <c r="O65" s="744">
        <v>1</v>
      </c>
      <c r="P65" s="663">
        <v>0</v>
      </c>
      <c r="Q65" s="678"/>
      <c r="R65" s="662">
        <v>1</v>
      </c>
      <c r="S65" s="678">
        <v>1</v>
      </c>
      <c r="T65" s="744">
        <v>1</v>
      </c>
      <c r="U65" s="700">
        <v>1</v>
      </c>
    </row>
    <row r="66" spans="1:21" ht="14.4" customHeight="1" x14ac:dyDescent="0.3">
      <c r="A66" s="661">
        <v>22</v>
      </c>
      <c r="B66" s="662" t="s">
        <v>514</v>
      </c>
      <c r="C66" s="662" t="s">
        <v>750</v>
      </c>
      <c r="D66" s="742" t="s">
        <v>985</v>
      </c>
      <c r="E66" s="743" t="s">
        <v>756</v>
      </c>
      <c r="F66" s="662" t="s">
        <v>747</v>
      </c>
      <c r="G66" s="662" t="s">
        <v>899</v>
      </c>
      <c r="H66" s="662" t="s">
        <v>515</v>
      </c>
      <c r="I66" s="662" t="s">
        <v>900</v>
      </c>
      <c r="J66" s="662" t="s">
        <v>901</v>
      </c>
      <c r="K66" s="662" t="s">
        <v>902</v>
      </c>
      <c r="L66" s="663">
        <v>107.27</v>
      </c>
      <c r="M66" s="663">
        <v>321.81</v>
      </c>
      <c r="N66" s="662">
        <v>3</v>
      </c>
      <c r="O66" s="744">
        <v>0.5</v>
      </c>
      <c r="P66" s="663"/>
      <c r="Q66" s="678">
        <v>0</v>
      </c>
      <c r="R66" s="662"/>
      <c r="S66" s="678">
        <v>0</v>
      </c>
      <c r="T66" s="744"/>
      <c r="U66" s="700">
        <v>0</v>
      </c>
    </row>
    <row r="67" spans="1:21" ht="14.4" customHeight="1" x14ac:dyDescent="0.3">
      <c r="A67" s="661">
        <v>22</v>
      </c>
      <c r="B67" s="662" t="s">
        <v>514</v>
      </c>
      <c r="C67" s="662" t="s">
        <v>750</v>
      </c>
      <c r="D67" s="742" t="s">
        <v>985</v>
      </c>
      <c r="E67" s="743" t="s">
        <v>756</v>
      </c>
      <c r="F67" s="662" t="s">
        <v>747</v>
      </c>
      <c r="G67" s="662" t="s">
        <v>764</v>
      </c>
      <c r="H67" s="662" t="s">
        <v>515</v>
      </c>
      <c r="I67" s="662" t="s">
        <v>765</v>
      </c>
      <c r="J67" s="662" t="s">
        <v>766</v>
      </c>
      <c r="K67" s="662"/>
      <c r="L67" s="663">
        <v>0</v>
      </c>
      <c r="M67" s="663">
        <v>0</v>
      </c>
      <c r="N67" s="662">
        <v>10</v>
      </c>
      <c r="O67" s="744">
        <v>10</v>
      </c>
      <c r="P67" s="663">
        <v>0</v>
      </c>
      <c r="Q67" s="678"/>
      <c r="R67" s="662">
        <v>10</v>
      </c>
      <c r="S67" s="678">
        <v>1</v>
      </c>
      <c r="T67" s="744">
        <v>10</v>
      </c>
      <c r="U67" s="700">
        <v>1</v>
      </c>
    </row>
    <row r="68" spans="1:21" ht="14.4" customHeight="1" x14ac:dyDescent="0.3">
      <c r="A68" s="661">
        <v>22</v>
      </c>
      <c r="B68" s="662" t="s">
        <v>514</v>
      </c>
      <c r="C68" s="662" t="s">
        <v>750</v>
      </c>
      <c r="D68" s="742" t="s">
        <v>985</v>
      </c>
      <c r="E68" s="743" t="s">
        <v>756</v>
      </c>
      <c r="F68" s="662" t="s">
        <v>747</v>
      </c>
      <c r="G68" s="662" t="s">
        <v>903</v>
      </c>
      <c r="H68" s="662" t="s">
        <v>515</v>
      </c>
      <c r="I68" s="662" t="s">
        <v>904</v>
      </c>
      <c r="J68" s="662" t="s">
        <v>905</v>
      </c>
      <c r="K68" s="662" t="s">
        <v>906</v>
      </c>
      <c r="L68" s="663">
        <v>0</v>
      </c>
      <c r="M68" s="663">
        <v>0</v>
      </c>
      <c r="N68" s="662">
        <v>3</v>
      </c>
      <c r="O68" s="744">
        <v>0.5</v>
      </c>
      <c r="P68" s="663"/>
      <c r="Q68" s="678"/>
      <c r="R68" s="662"/>
      <c r="S68" s="678">
        <v>0</v>
      </c>
      <c r="T68" s="744"/>
      <c r="U68" s="700">
        <v>0</v>
      </c>
    </row>
    <row r="69" spans="1:21" ht="14.4" customHeight="1" x14ac:dyDescent="0.3">
      <c r="A69" s="661">
        <v>22</v>
      </c>
      <c r="B69" s="662" t="s">
        <v>514</v>
      </c>
      <c r="C69" s="662" t="s">
        <v>750</v>
      </c>
      <c r="D69" s="742" t="s">
        <v>985</v>
      </c>
      <c r="E69" s="743" t="s">
        <v>756</v>
      </c>
      <c r="F69" s="662" t="s">
        <v>747</v>
      </c>
      <c r="G69" s="662" t="s">
        <v>767</v>
      </c>
      <c r="H69" s="662" t="s">
        <v>608</v>
      </c>
      <c r="I69" s="662" t="s">
        <v>907</v>
      </c>
      <c r="J69" s="662" t="s">
        <v>858</v>
      </c>
      <c r="K69" s="662" t="s">
        <v>908</v>
      </c>
      <c r="L69" s="663">
        <v>69.55</v>
      </c>
      <c r="M69" s="663">
        <v>69.55</v>
      </c>
      <c r="N69" s="662">
        <v>1</v>
      </c>
      <c r="O69" s="744">
        <v>1</v>
      </c>
      <c r="P69" s="663">
        <v>69.55</v>
      </c>
      <c r="Q69" s="678">
        <v>1</v>
      </c>
      <c r="R69" s="662">
        <v>1</v>
      </c>
      <c r="S69" s="678">
        <v>1</v>
      </c>
      <c r="T69" s="744">
        <v>1</v>
      </c>
      <c r="U69" s="700">
        <v>1</v>
      </c>
    </row>
    <row r="70" spans="1:21" ht="14.4" customHeight="1" x14ac:dyDescent="0.3">
      <c r="A70" s="661">
        <v>22</v>
      </c>
      <c r="B70" s="662" t="s">
        <v>514</v>
      </c>
      <c r="C70" s="662" t="s">
        <v>750</v>
      </c>
      <c r="D70" s="742" t="s">
        <v>985</v>
      </c>
      <c r="E70" s="743" t="s">
        <v>756</v>
      </c>
      <c r="F70" s="662" t="s">
        <v>747</v>
      </c>
      <c r="G70" s="662" t="s">
        <v>767</v>
      </c>
      <c r="H70" s="662" t="s">
        <v>608</v>
      </c>
      <c r="I70" s="662" t="s">
        <v>860</v>
      </c>
      <c r="J70" s="662" t="s">
        <v>861</v>
      </c>
      <c r="K70" s="662" t="s">
        <v>862</v>
      </c>
      <c r="L70" s="663">
        <v>0</v>
      </c>
      <c r="M70" s="663">
        <v>0</v>
      </c>
      <c r="N70" s="662">
        <v>1</v>
      </c>
      <c r="O70" s="744">
        <v>1</v>
      </c>
      <c r="P70" s="663"/>
      <c r="Q70" s="678"/>
      <c r="R70" s="662"/>
      <c r="S70" s="678">
        <v>0</v>
      </c>
      <c r="T70" s="744"/>
      <c r="U70" s="700">
        <v>0</v>
      </c>
    </row>
    <row r="71" spans="1:21" ht="14.4" customHeight="1" x14ac:dyDescent="0.3">
      <c r="A71" s="661">
        <v>22</v>
      </c>
      <c r="B71" s="662" t="s">
        <v>514</v>
      </c>
      <c r="C71" s="662" t="s">
        <v>750</v>
      </c>
      <c r="D71" s="742" t="s">
        <v>985</v>
      </c>
      <c r="E71" s="743" t="s">
        <v>756</v>
      </c>
      <c r="F71" s="662" t="s">
        <v>747</v>
      </c>
      <c r="G71" s="662" t="s">
        <v>767</v>
      </c>
      <c r="H71" s="662" t="s">
        <v>515</v>
      </c>
      <c r="I71" s="662" t="s">
        <v>790</v>
      </c>
      <c r="J71" s="662" t="s">
        <v>791</v>
      </c>
      <c r="K71" s="662" t="s">
        <v>792</v>
      </c>
      <c r="L71" s="663">
        <v>0</v>
      </c>
      <c r="M71" s="663">
        <v>0</v>
      </c>
      <c r="N71" s="662">
        <v>1</v>
      </c>
      <c r="O71" s="744">
        <v>1</v>
      </c>
      <c r="P71" s="663"/>
      <c r="Q71" s="678"/>
      <c r="R71" s="662"/>
      <c r="S71" s="678">
        <v>0</v>
      </c>
      <c r="T71" s="744"/>
      <c r="U71" s="700">
        <v>0</v>
      </c>
    </row>
    <row r="72" spans="1:21" ht="14.4" customHeight="1" x14ac:dyDescent="0.3">
      <c r="A72" s="661">
        <v>22</v>
      </c>
      <c r="B72" s="662" t="s">
        <v>514</v>
      </c>
      <c r="C72" s="662" t="s">
        <v>750</v>
      </c>
      <c r="D72" s="742" t="s">
        <v>985</v>
      </c>
      <c r="E72" s="743" t="s">
        <v>756</v>
      </c>
      <c r="F72" s="662" t="s">
        <v>747</v>
      </c>
      <c r="G72" s="662" t="s">
        <v>767</v>
      </c>
      <c r="H72" s="662" t="s">
        <v>515</v>
      </c>
      <c r="I72" s="662" t="s">
        <v>909</v>
      </c>
      <c r="J72" s="662" t="s">
        <v>791</v>
      </c>
      <c r="K72" s="662" t="s">
        <v>910</v>
      </c>
      <c r="L72" s="663">
        <v>158.05000000000001</v>
      </c>
      <c r="M72" s="663">
        <v>474.15000000000003</v>
      </c>
      <c r="N72" s="662">
        <v>3</v>
      </c>
      <c r="O72" s="744">
        <v>2</v>
      </c>
      <c r="P72" s="663">
        <v>316.10000000000002</v>
      </c>
      <c r="Q72" s="678">
        <v>0.66666666666666663</v>
      </c>
      <c r="R72" s="662">
        <v>2</v>
      </c>
      <c r="S72" s="678">
        <v>0.66666666666666663</v>
      </c>
      <c r="T72" s="744">
        <v>1.5</v>
      </c>
      <c r="U72" s="700">
        <v>0.75</v>
      </c>
    </row>
    <row r="73" spans="1:21" ht="14.4" customHeight="1" x14ac:dyDescent="0.3">
      <c r="A73" s="661">
        <v>22</v>
      </c>
      <c r="B73" s="662" t="s">
        <v>514</v>
      </c>
      <c r="C73" s="662" t="s">
        <v>750</v>
      </c>
      <c r="D73" s="742" t="s">
        <v>985</v>
      </c>
      <c r="E73" s="743" t="s">
        <v>756</v>
      </c>
      <c r="F73" s="662" t="s">
        <v>747</v>
      </c>
      <c r="G73" s="662" t="s">
        <v>767</v>
      </c>
      <c r="H73" s="662" t="s">
        <v>608</v>
      </c>
      <c r="I73" s="662" t="s">
        <v>793</v>
      </c>
      <c r="J73" s="662" t="s">
        <v>794</v>
      </c>
      <c r="K73" s="662" t="s">
        <v>795</v>
      </c>
      <c r="L73" s="663">
        <v>0</v>
      </c>
      <c r="M73" s="663">
        <v>0</v>
      </c>
      <c r="N73" s="662">
        <v>5</v>
      </c>
      <c r="O73" s="744">
        <v>5</v>
      </c>
      <c r="P73" s="663">
        <v>0</v>
      </c>
      <c r="Q73" s="678"/>
      <c r="R73" s="662">
        <v>3</v>
      </c>
      <c r="S73" s="678">
        <v>0.6</v>
      </c>
      <c r="T73" s="744">
        <v>3</v>
      </c>
      <c r="U73" s="700">
        <v>0.6</v>
      </c>
    </row>
    <row r="74" spans="1:21" ht="14.4" customHeight="1" x14ac:dyDescent="0.3">
      <c r="A74" s="661">
        <v>22</v>
      </c>
      <c r="B74" s="662" t="s">
        <v>514</v>
      </c>
      <c r="C74" s="662" t="s">
        <v>750</v>
      </c>
      <c r="D74" s="742" t="s">
        <v>985</v>
      </c>
      <c r="E74" s="743" t="s">
        <v>756</v>
      </c>
      <c r="F74" s="662" t="s">
        <v>747</v>
      </c>
      <c r="G74" s="662" t="s">
        <v>767</v>
      </c>
      <c r="H74" s="662" t="s">
        <v>608</v>
      </c>
      <c r="I74" s="662" t="s">
        <v>768</v>
      </c>
      <c r="J74" s="662" t="s">
        <v>769</v>
      </c>
      <c r="K74" s="662" t="s">
        <v>770</v>
      </c>
      <c r="L74" s="663">
        <v>98.78</v>
      </c>
      <c r="M74" s="663">
        <v>1580.4799999999998</v>
      </c>
      <c r="N74" s="662">
        <v>16</v>
      </c>
      <c r="O74" s="744">
        <v>14.5</v>
      </c>
      <c r="P74" s="663">
        <v>592.67999999999995</v>
      </c>
      <c r="Q74" s="678">
        <v>0.375</v>
      </c>
      <c r="R74" s="662">
        <v>6</v>
      </c>
      <c r="S74" s="678">
        <v>0.375</v>
      </c>
      <c r="T74" s="744">
        <v>5.5</v>
      </c>
      <c r="U74" s="700">
        <v>0.37931034482758619</v>
      </c>
    </row>
    <row r="75" spans="1:21" ht="14.4" customHeight="1" x14ac:dyDescent="0.3">
      <c r="A75" s="661">
        <v>22</v>
      </c>
      <c r="B75" s="662" t="s">
        <v>514</v>
      </c>
      <c r="C75" s="662" t="s">
        <v>750</v>
      </c>
      <c r="D75" s="742" t="s">
        <v>985</v>
      </c>
      <c r="E75" s="743" t="s">
        <v>756</v>
      </c>
      <c r="F75" s="662" t="s">
        <v>747</v>
      </c>
      <c r="G75" s="662" t="s">
        <v>767</v>
      </c>
      <c r="H75" s="662" t="s">
        <v>608</v>
      </c>
      <c r="I75" s="662" t="s">
        <v>771</v>
      </c>
      <c r="J75" s="662" t="s">
        <v>772</v>
      </c>
      <c r="K75" s="662" t="s">
        <v>739</v>
      </c>
      <c r="L75" s="663">
        <v>118.54</v>
      </c>
      <c r="M75" s="663">
        <v>3319.12</v>
      </c>
      <c r="N75" s="662">
        <v>28</v>
      </c>
      <c r="O75" s="744">
        <v>20.5</v>
      </c>
      <c r="P75" s="663">
        <v>1066.8599999999999</v>
      </c>
      <c r="Q75" s="678">
        <v>0.3214285714285714</v>
      </c>
      <c r="R75" s="662">
        <v>9</v>
      </c>
      <c r="S75" s="678">
        <v>0.32142857142857145</v>
      </c>
      <c r="T75" s="744">
        <v>8</v>
      </c>
      <c r="U75" s="700">
        <v>0.3902439024390244</v>
      </c>
    </row>
    <row r="76" spans="1:21" ht="14.4" customHeight="1" x14ac:dyDescent="0.3">
      <c r="A76" s="661">
        <v>22</v>
      </c>
      <c r="B76" s="662" t="s">
        <v>514</v>
      </c>
      <c r="C76" s="662" t="s">
        <v>750</v>
      </c>
      <c r="D76" s="742" t="s">
        <v>985</v>
      </c>
      <c r="E76" s="743" t="s">
        <v>756</v>
      </c>
      <c r="F76" s="662" t="s">
        <v>747</v>
      </c>
      <c r="G76" s="662" t="s">
        <v>767</v>
      </c>
      <c r="H76" s="662" t="s">
        <v>608</v>
      </c>
      <c r="I76" s="662" t="s">
        <v>796</v>
      </c>
      <c r="J76" s="662" t="s">
        <v>797</v>
      </c>
      <c r="K76" s="662" t="s">
        <v>798</v>
      </c>
      <c r="L76" s="663">
        <v>59.27</v>
      </c>
      <c r="M76" s="663">
        <v>237.08</v>
      </c>
      <c r="N76" s="662">
        <v>4</v>
      </c>
      <c r="O76" s="744">
        <v>3</v>
      </c>
      <c r="P76" s="663">
        <v>59.27</v>
      </c>
      <c r="Q76" s="678">
        <v>0.25</v>
      </c>
      <c r="R76" s="662">
        <v>1</v>
      </c>
      <c r="S76" s="678">
        <v>0.25</v>
      </c>
      <c r="T76" s="744">
        <v>1</v>
      </c>
      <c r="U76" s="700">
        <v>0.33333333333333331</v>
      </c>
    </row>
    <row r="77" spans="1:21" ht="14.4" customHeight="1" x14ac:dyDescent="0.3">
      <c r="A77" s="661">
        <v>22</v>
      </c>
      <c r="B77" s="662" t="s">
        <v>514</v>
      </c>
      <c r="C77" s="662" t="s">
        <v>750</v>
      </c>
      <c r="D77" s="742" t="s">
        <v>985</v>
      </c>
      <c r="E77" s="743" t="s">
        <v>756</v>
      </c>
      <c r="F77" s="662" t="s">
        <v>747</v>
      </c>
      <c r="G77" s="662" t="s">
        <v>767</v>
      </c>
      <c r="H77" s="662" t="s">
        <v>608</v>
      </c>
      <c r="I77" s="662" t="s">
        <v>613</v>
      </c>
      <c r="J77" s="662" t="s">
        <v>614</v>
      </c>
      <c r="K77" s="662" t="s">
        <v>615</v>
      </c>
      <c r="L77" s="663">
        <v>79.03</v>
      </c>
      <c r="M77" s="663">
        <v>1659.6299999999997</v>
      </c>
      <c r="N77" s="662">
        <v>21</v>
      </c>
      <c r="O77" s="744">
        <v>14</v>
      </c>
      <c r="P77" s="663">
        <v>474.17999999999995</v>
      </c>
      <c r="Q77" s="678">
        <v>0.28571428571428575</v>
      </c>
      <c r="R77" s="662">
        <v>6</v>
      </c>
      <c r="S77" s="678">
        <v>0.2857142857142857</v>
      </c>
      <c r="T77" s="744">
        <v>4.5</v>
      </c>
      <c r="U77" s="700">
        <v>0.32142857142857145</v>
      </c>
    </row>
    <row r="78" spans="1:21" ht="14.4" customHeight="1" x14ac:dyDescent="0.3">
      <c r="A78" s="661">
        <v>22</v>
      </c>
      <c r="B78" s="662" t="s">
        <v>514</v>
      </c>
      <c r="C78" s="662" t="s">
        <v>750</v>
      </c>
      <c r="D78" s="742" t="s">
        <v>985</v>
      </c>
      <c r="E78" s="743" t="s">
        <v>756</v>
      </c>
      <c r="F78" s="662" t="s">
        <v>747</v>
      </c>
      <c r="G78" s="662" t="s">
        <v>767</v>
      </c>
      <c r="H78" s="662" t="s">
        <v>608</v>
      </c>
      <c r="I78" s="662" t="s">
        <v>799</v>
      </c>
      <c r="J78" s="662" t="s">
        <v>800</v>
      </c>
      <c r="K78" s="662" t="s">
        <v>801</v>
      </c>
      <c r="L78" s="663">
        <v>59.27</v>
      </c>
      <c r="M78" s="663">
        <v>118.54</v>
      </c>
      <c r="N78" s="662">
        <v>2</v>
      </c>
      <c r="O78" s="744">
        <v>2</v>
      </c>
      <c r="P78" s="663">
        <v>59.27</v>
      </c>
      <c r="Q78" s="678">
        <v>0.5</v>
      </c>
      <c r="R78" s="662">
        <v>1</v>
      </c>
      <c r="S78" s="678">
        <v>0.5</v>
      </c>
      <c r="T78" s="744">
        <v>1</v>
      </c>
      <c r="U78" s="700">
        <v>0.5</v>
      </c>
    </row>
    <row r="79" spans="1:21" ht="14.4" customHeight="1" x14ac:dyDescent="0.3">
      <c r="A79" s="661">
        <v>22</v>
      </c>
      <c r="B79" s="662" t="s">
        <v>514</v>
      </c>
      <c r="C79" s="662" t="s">
        <v>750</v>
      </c>
      <c r="D79" s="742" t="s">
        <v>985</v>
      </c>
      <c r="E79" s="743" t="s">
        <v>756</v>
      </c>
      <c r="F79" s="662" t="s">
        <v>747</v>
      </c>
      <c r="G79" s="662" t="s">
        <v>767</v>
      </c>
      <c r="H79" s="662" t="s">
        <v>608</v>
      </c>
      <c r="I79" s="662" t="s">
        <v>911</v>
      </c>
      <c r="J79" s="662" t="s">
        <v>772</v>
      </c>
      <c r="K79" s="662" t="s">
        <v>739</v>
      </c>
      <c r="L79" s="663">
        <v>118.54</v>
      </c>
      <c r="M79" s="663">
        <v>237.08</v>
      </c>
      <c r="N79" s="662">
        <v>2</v>
      </c>
      <c r="O79" s="744">
        <v>1</v>
      </c>
      <c r="P79" s="663"/>
      <c r="Q79" s="678">
        <v>0</v>
      </c>
      <c r="R79" s="662"/>
      <c r="S79" s="678">
        <v>0</v>
      </c>
      <c r="T79" s="744"/>
      <c r="U79" s="700">
        <v>0</v>
      </c>
    </row>
    <row r="80" spans="1:21" ht="14.4" customHeight="1" x14ac:dyDescent="0.3">
      <c r="A80" s="661">
        <v>22</v>
      </c>
      <c r="B80" s="662" t="s">
        <v>514</v>
      </c>
      <c r="C80" s="662" t="s">
        <v>750</v>
      </c>
      <c r="D80" s="742" t="s">
        <v>985</v>
      </c>
      <c r="E80" s="743" t="s">
        <v>756</v>
      </c>
      <c r="F80" s="662" t="s">
        <v>747</v>
      </c>
      <c r="G80" s="662" t="s">
        <v>767</v>
      </c>
      <c r="H80" s="662" t="s">
        <v>608</v>
      </c>
      <c r="I80" s="662" t="s">
        <v>912</v>
      </c>
      <c r="J80" s="662" t="s">
        <v>913</v>
      </c>
      <c r="K80" s="662" t="s">
        <v>914</v>
      </c>
      <c r="L80" s="663">
        <v>46.07</v>
      </c>
      <c r="M80" s="663">
        <v>46.07</v>
      </c>
      <c r="N80" s="662">
        <v>1</v>
      </c>
      <c r="O80" s="744">
        <v>0.5</v>
      </c>
      <c r="P80" s="663">
        <v>46.07</v>
      </c>
      <c r="Q80" s="678">
        <v>1</v>
      </c>
      <c r="R80" s="662">
        <v>1</v>
      </c>
      <c r="S80" s="678">
        <v>1</v>
      </c>
      <c r="T80" s="744">
        <v>0.5</v>
      </c>
      <c r="U80" s="700">
        <v>1</v>
      </c>
    </row>
    <row r="81" spans="1:21" ht="14.4" customHeight="1" x14ac:dyDescent="0.3">
      <c r="A81" s="661">
        <v>22</v>
      </c>
      <c r="B81" s="662" t="s">
        <v>514</v>
      </c>
      <c r="C81" s="662" t="s">
        <v>750</v>
      </c>
      <c r="D81" s="742" t="s">
        <v>985</v>
      </c>
      <c r="E81" s="743" t="s">
        <v>756</v>
      </c>
      <c r="F81" s="662" t="s">
        <v>747</v>
      </c>
      <c r="G81" s="662" t="s">
        <v>767</v>
      </c>
      <c r="H81" s="662" t="s">
        <v>608</v>
      </c>
      <c r="I81" s="662" t="s">
        <v>610</v>
      </c>
      <c r="J81" s="662" t="s">
        <v>738</v>
      </c>
      <c r="K81" s="662" t="s">
        <v>739</v>
      </c>
      <c r="L81" s="663">
        <v>118.54</v>
      </c>
      <c r="M81" s="663">
        <v>592.70000000000005</v>
      </c>
      <c r="N81" s="662">
        <v>5</v>
      </c>
      <c r="O81" s="744">
        <v>4.5</v>
      </c>
      <c r="P81" s="663">
        <v>355.62</v>
      </c>
      <c r="Q81" s="678">
        <v>0.6</v>
      </c>
      <c r="R81" s="662">
        <v>3</v>
      </c>
      <c r="S81" s="678">
        <v>0.6</v>
      </c>
      <c r="T81" s="744">
        <v>3</v>
      </c>
      <c r="U81" s="700">
        <v>0.66666666666666663</v>
      </c>
    </row>
    <row r="82" spans="1:21" ht="14.4" customHeight="1" x14ac:dyDescent="0.3">
      <c r="A82" s="661">
        <v>22</v>
      </c>
      <c r="B82" s="662" t="s">
        <v>514</v>
      </c>
      <c r="C82" s="662" t="s">
        <v>750</v>
      </c>
      <c r="D82" s="742" t="s">
        <v>985</v>
      </c>
      <c r="E82" s="743" t="s">
        <v>756</v>
      </c>
      <c r="F82" s="662" t="s">
        <v>747</v>
      </c>
      <c r="G82" s="662" t="s">
        <v>767</v>
      </c>
      <c r="H82" s="662" t="s">
        <v>515</v>
      </c>
      <c r="I82" s="662" t="s">
        <v>775</v>
      </c>
      <c r="J82" s="662" t="s">
        <v>776</v>
      </c>
      <c r="K82" s="662" t="s">
        <v>777</v>
      </c>
      <c r="L82" s="663">
        <v>79.03</v>
      </c>
      <c r="M82" s="663">
        <v>79.03</v>
      </c>
      <c r="N82" s="662">
        <v>1</v>
      </c>
      <c r="O82" s="744">
        <v>1</v>
      </c>
      <c r="P82" s="663">
        <v>79.03</v>
      </c>
      <c r="Q82" s="678">
        <v>1</v>
      </c>
      <c r="R82" s="662">
        <v>1</v>
      </c>
      <c r="S82" s="678">
        <v>1</v>
      </c>
      <c r="T82" s="744">
        <v>1</v>
      </c>
      <c r="U82" s="700">
        <v>1</v>
      </c>
    </row>
    <row r="83" spans="1:21" ht="14.4" customHeight="1" x14ac:dyDescent="0.3">
      <c r="A83" s="661">
        <v>22</v>
      </c>
      <c r="B83" s="662" t="s">
        <v>514</v>
      </c>
      <c r="C83" s="662" t="s">
        <v>750</v>
      </c>
      <c r="D83" s="742" t="s">
        <v>985</v>
      </c>
      <c r="E83" s="743" t="s">
        <v>756</v>
      </c>
      <c r="F83" s="662" t="s">
        <v>747</v>
      </c>
      <c r="G83" s="662" t="s">
        <v>767</v>
      </c>
      <c r="H83" s="662" t="s">
        <v>608</v>
      </c>
      <c r="I83" s="662" t="s">
        <v>915</v>
      </c>
      <c r="J83" s="662" t="s">
        <v>864</v>
      </c>
      <c r="K83" s="662" t="s">
        <v>916</v>
      </c>
      <c r="L83" s="663">
        <v>46.07</v>
      </c>
      <c r="M83" s="663">
        <v>46.07</v>
      </c>
      <c r="N83" s="662">
        <v>1</v>
      </c>
      <c r="O83" s="744">
        <v>1</v>
      </c>
      <c r="P83" s="663"/>
      <c r="Q83" s="678">
        <v>0</v>
      </c>
      <c r="R83" s="662"/>
      <c r="S83" s="678">
        <v>0</v>
      </c>
      <c r="T83" s="744"/>
      <c r="U83" s="700">
        <v>0</v>
      </c>
    </row>
    <row r="84" spans="1:21" ht="14.4" customHeight="1" x14ac:dyDescent="0.3">
      <c r="A84" s="661">
        <v>22</v>
      </c>
      <c r="B84" s="662" t="s">
        <v>514</v>
      </c>
      <c r="C84" s="662" t="s">
        <v>750</v>
      </c>
      <c r="D84" s="742" t="s">
        <v>985</v>
      </c>
      <c r="E84" s="743" t="s">
        <v>756</v>
      </c>
      <c r="F84" s="662" t="s">
        <v>747</v>
      </c>
      <c r="G84" s="662" t="s">
        <v>767</v>
      </c>
      <c r="H84" s="662" t="s">
        <v>515</v>
      </c>
      <c r="I84" s="662" t="s">
        <v>866</v>
      </c>
      <c r="J84" s="662" t="s">
        <v>867</v>
      </c>
      <c r="K84" s="662" t="s">
        <v>777</v>
      </c>
      <c r="L84" s="663">
        <v>79.03</v>
      </c>
      <c r="M84" s="663">
        <v>316.12</v>
      </c>
      <c r="N84" s="662">
        <v>4</v>
      </c>
      <c r="O84" s="744">
        <v>2</v>
      </c>
      <c r="P84" s="663">
        <v>158.06</v>
      </c>
      <c r="Q84" s="678">
        <v>0.5</v>
      </c>
      <c r="R84" s="662">
        <v>2</v>
      </c>
      <c r="S84" s="678">
        <v>0.5</v>
      </c>
      <c r="T84" s="744">
        <v>1</v>
      </c>
      <c r="U84" s="700">
        <v>0.5</v>
      </c>
    </row>
    <row r="85" spans="1:21" ht="14.4" customHeight="1" x14ac:dyDescent="0.3">
      <c r="A85" s="661">
        <v>22</v>
      </c>
      <c r="B85" s="662" t="s">
        <v>514</v>
      </c>
      <c r="C85" s="662" t="s">
        <v>750</v>
      </c>
      <c r="D85" s="742" t="s">
        <v>985</v>
      </c>
      <c r="E85" s="743" t="s">
        <v>756</v>
      </c>
      <c r="F85" s="662" t="s">
        <v>747</v>
      </c>
      <c r="G85" s="662" t="s">
        <v>767</v>
      </c>
      <c r="H85" s="662" t="s">
        <v>608</v>
      </c>
      <c r="I85" s="662" t="s">
        <v>917</v>
      </c>
      <c r="J85" s="662" t="s">
        <v>738</v>
      </c>
      <c r="K85" s="662" t="s">
        <v>918</v>
      </c>
      <c r="L85" s="663">
        <v>0</v>
      </c>
      <c r="M85" s="663">
        <v>0</v>
      </c>
      <c r="N85" s="662">
        <v>2</v>
      </c>
      <c r="O85" s="744">
        <v>1</v>
      </c>
      <c r="P85" s="663"/>
      <c r="Q85" s="678"/>
      <c r="R85" s="662"/>
      <c r="S85" s="678">
        <v>0</v>
      </c>
      <c r="T85" s="744"/>
      <c r="U85" s="700">
        <v>0</v>
      </c>
    </row>
    <row r="86" spans="1:21" ht="14.4" customHeight="1" x14ac:dyDescent="0.3">
      <c r="A86" s="661">
        <v>22</v>
      </c>
      <c r="B86" s="662" t="s">
        <v>514</v>
      </c>
      <c r="C86" s="662" t="s">
        <v>750</v>
      </c>
      <c r="D86" s="742" t="s">
        <v>985</v>
      </c>
      <c r="E86" s="743" t="s">
        <v>756</v>
      </c>
      <c r="F86" s="662" t="s">
        <v>747</v>
      </c>
      <c r="G86" s="662" t="s">
        <v>919</v>
      </c>
      <c r="H86" s="662" t="s">
        <v>515</v>
      </c>
      <c r="I86" s="662" t="s">
        <v>920</v>
      </c>
      <c r="J86" s="662" t="s">
        <v>921</v>
      </c>
      <c r="K86" s="662" t="s">
        <v>922</v>
      </c>
      <c r="L86" s="663">
        <v>0</v>
      </c>
      <c r="M86" s="663">
        <v>0</v>
      </c>
      <c r="N86" s="662">
        <v>2</v>
      </c>
      <c r="O86" s="744">
        <v>0.5</v>
      </c>
      <c r="P86" s="663">
        <v>0</v>
      </c>
      <c r="Q86" s="678"/>
      <c r="R86" s="662">
        <v>2</v>
      </c>
      <c r="S86" s="678">
        <v>1</v>
      </c>
      <c r="T86" s="744">
        <v>0.5</v>
      </c>
      <c r="U86" s="700">
        <v>1</v>
      </c>
    </row>
    <row r="87" spans="1:21" ht="14.4" customHeight="1" x14ac:dyDescent="0.3">
      <c r="A87" s="661">
        <v>22</v>
      </c>
      <c r="B87" s="662" t="s">
        <v>514</v>
      </c>
      <c r="C87" s="662" t="s">
        <v>750</v>
      </c>
      <c r="D87" s="742" t="s">
        <v>985</v>
      </c>
      <c r="E87" s="743" t="s">
        <v>756</v>
      </c>
      <c r="F87" s="662" t="s">
        <v>747</v>
      </c>
      <c r="G87" s="662" t="s">
        <v>923</v>
      </c>
      <c r="H87" s="662" t="s">
        <v>515</v>
      </c>
      <c r="I87" s="662" t="s">
        <v>924</v>
      </c>
      <c r="J87" s="662" t="s">
        <v>925</v>
      </c>
      <c r="K87" s="662" t="s">
        <v>926</v>
      </c>
      <c r="L87" s="663">
        <v>32.99</v>
      </c>
      <c r="M87" s="663">
        <v>32.99</v>
      </c>
      <c r="N87" s="662">
        <v>1</v>
      </c>
      <c r="O87" s="744">
        <v>1</v>
      </c>
      <c r="P87" s="663">
        <v>32.99</v>
      </c>
      <c r="Q87" s="678">
        <v>1</v>
      </c>
      <c r="R87" s="662">
        <v>1</v>
      </c>
      <c r="S87" s="678">
        <v>1</v>
      </c>
      <c r="T87" s="744">
        <v>1</v>
      </c>
      <c r="U87" s="700">
        <v>1</v>
      </c>
    </row>
    <row r="88" spans="1:21" ht="14.4" customHeight="1" x14ac:dyDescent="0.3">
      <c r="A88" s="661">
        <v>22</v>
      </c>
      <c r="B88" s="662" t="s">
        <v>514</v>
      </c>
      <c r="C88" s="662" t="s">
        <v>750</v>
      </c>
      <c r="D88" s="742" t="s">
        <v>985</v>
      </c>
      <c r="E88" s="743" t="s">
        <v>756</v>
      </c>
      <c r="F88" s="662" t="s">
        <v>747</v>
      </c>
      <c r="G88" s="662" t="s">
        <v>927</v>
      </c>
      <c r="H88" s="662" t="s">
        <v>608</v>
      </c>
      <c r="I88" s="662" t="s">
        <v>928</v>
      </c>
      <c r="J88" s="662" t="s">
        <v>929</v>
      </c>
      <c r="K88" s="662" t="s">
        <v>930</v>
      </c>
      <c r="L88" s="663">
        <v>0</v>
      </c>
      <c r="M88" s="663">
        <v>0</v>
      </c>
      <c r="N88" s="662">
        <v>2</v>
      </c>
      <c r="O88" s="744">
        <v>0.5</v>
      </c>
      <c r="P88" s="663"/>
      <c r="Q88" s="678"/>
      <c r="R88" s="662"/>
      <c r="S88" s="678">
        <v>0</v>
      </c>
      <c r="T88" s="744"/>
      <c r="U88" s="700">
        <v>0</v>
      </c>
    </row>
    <row r="89" spans="1:21" ht="14.4" customHeight="1" x14ac:dyDescent="0.3">
      <c r="A89" s="661">
        <v>22</v>
      </c>
      <c r="B89" s="662" t="s">
        <v>514</v>
      </c>
      <c r="C89" s="662" t="s">
        <v>750</v>
      </c>
      <c r="D89" s="742" t="s">
        <v>985</v>
      </c>
      <c r="E89" s="743" t="s">
        <v>756</v>
      </c>
      <c r="F89" s="662" t="s">
        <v>747</v>
      </c>
      <c r="G89" s="662" t="s">
        <v>805</v>
      </c>
      <c r="H89" s="662" t="s">
        <v>515</v>
      </c>
      <c r="I89" s="662" t="s">
        <v>809</v>
      </c>
      <c r="J89" s="662" t="s">
        <v>807</v>
      </c>
      <c r="K89" s="662" t="s">
        <v>808</v>
      </c>
      <c r="L89" s="663">
        <v>185.26</v>
      </c>
      <c r="M89" s="663">
        <v>370.52</v>
      </c>
      <c r="N89" s="662">
        <v>2</v>
      </c>
      <c r="O89" s="744">
        <v>0.5</v>
      </c>
      <c r="P89" s="663">
        <v>370.52</v>
      </c>
      <c r="Q89" s="678">
        <v>1</v>
      </c>
      <c r="R89" s="662">
        <v>2</v>
      </c>
      <c r="S89" s="678">
        <v>1</v>
      </c>
      <c r="T89" s="744">
        <v>0.5</v>
      </c>
      <c r="U89" s="700">
        <v>1</v>
      </c>
    </row>
    <row r="90" spans="1:21" ht="14.4" customHeight="1" x14ac:dyDescent="0.3">
      <c r="A90" s="661">
        <v>22</v>
      </c>
      <c r="B90" s="662" t="s">
        <v>514</v>
      </c>
      <c r="C90" s="662" t="s">
        <v>750</v>
      </c>
      <c r="D90" s="742" t="s">
        <v>985</v>
      </c>
      <c r="E90" s="743" t="s">
        <v>756</v>
      </c>
      <c r="F90" s="662" t="s">
        <v>747</v>
      </c>
      <c r="G90" s="662" t="s">
        <v>888</v>
      </c>
      <c r="H90" s="662" t="s">
        <v>515</v>
      </c>
      <c r="I90" s="662" t="s">
        <v>889</v>
      </c>
      <c r="J90" s="662" t="s">
        <v>890</v>
      </c>
      <c r="K90" s="662" t="s">
        <v>607</v>
      </c>
      <c r="L90" s="663">
        <v>0</v>
      </c>
      <c r="M90" s="663">
        <v>0</v>
      </c>
      <c r="N90" s="662">
        <v>1</v>
      </c>
      <c r="O90" s="744">
        <v>1</v>
      </c>
      <c r="P90" s="663">
        <v>0</v>
      </c>
      <c r="Q90" s="678"/>
      <c r="R90" s="662">
        <v>1</v>
      </c>
      <c r="S90" s="678">
        <v>1</v>
      </c>
      <c r="T90" s="744">
        <v>1</v>
      </c>
      <c r="U90" s="700">
        <v>1</v>
      </c>
    </row>
    <row r="91" spans="1:21" ht="14.4" customHeight="1" x14ac:dyDescent="0.3">
      <c r="A91" s="661">
        <v>22</v>
      </c>
      <c r="B91" s="662" t="s">
        <v>514</v>
      </c>
      <c r="C91" s="662" t="s">
        <v>750</v>
      </c>
      <c r="D91" s="742" t="s">
        <v>985</v>
      </c>
      <c r="E91" s="743" t="s">
        <v>757</v>
      </c>
      <c r="F91" s="662" t="s">
        <v>747</v>
      </c>
      <c r="G91" s="662" t="s">
        <v>834</v>
      </c>
      <c r="H91" s="662" t="s">
        <v>515</v>
      </c>
      <c r="I91" s="662" t="s">
        <v>931</v>
      </c>
      <c r="J91" s="662" t="s">
        <v>932</v>
      </c>
      <c r="K91" s="662" t="s">
        <v>933</v>
      </c>
      <c r="L91" s="663">
        <v>0</v>
      </c>
      <c r="M91" s="663">
        <v>0</v>
      </c>
      <c r="N91" s="662">
        <v>1</v>
      </c>
      <c r="O91" s="744">
        <v>1</v>
      </c>
      <c r="P91" s="663">
        <v>0</v>
      </c>
      <c r="Q91" s="678"/>
      <c r="R91" s="662">
        <v>1</v>
      </c>
      <c r="S91" s="678">
        <v>1</v>
      </c>
      <c r="T91" s="744">
        <v>1</v>
      </c>
      <c r="U91" s="700">
        <v>1</v>
      </c>
    </row>
    <row r="92" spans="1:21" ht="14.4" customHeight="1" x14ac:dyDescent="0.3">
      <c r="A92" s="661">
        <v>22</v>
      </c>
      <c r="B92" s="662" t="s">
        <v>514</v>
      </c>
      <c r="C92" s="662" t="s">
        <v>750</v>
      </c>
      <c r="D92" s="742" t="s">
        <v>985</v>
      </c>
      <c r="E92" s="743" t="s">
        <v>757</v>
      </c>
      <c r="F92" s="662" t="s">
        <v>747</v>
      </c>
      <c r="G92" s="662" t="s">
        <v>834</v>
      </c>
      <c r="H92" s="662" t="s">
        <v>515</v>
      </c>
      <c r="I92" s="662" t="s">
        <v>934</v>
      </c>
      <c r="J92" s="662" t="s">
        <v>932</v>
      </c>
      <c r="K92" s="662" t="s">
        <v>935</v>
      </c>
      <c r="L92" s="663">
        <v>0</v>
      </c>
      <c r="M92" s="663">
        <v>0</v>
      </c>
      <c r="N92" s="662">
        <v>1</v>
      </c>
      <c r="O92" s="744">
        <v>1</v>
      </c>
      <c r="P92" s="663">
        <v>0</v>
      </c>
      <c r="Q92" s="678"/>
      <c r="R92" s="662">
        <v>1</v>
      </c>
      <c r="S92" s="678">
        <v>1</v>
      </c>
      <c r="T92" s="744">
        <v>1</v>
      </c>
      <c r="U92" s="700">
        <v>1</v>
      </c>
    </row>
    <row r="93" spans="1:21" ht="14.4" customHeight="1" x14ac:dyDescent="0.3">
      <c r="A93" s="661">
        <v>22</v>
      </c>
      <c r="B93" s="662" t="s">
        <v>514</v>
      </c>
      <c r="C93" s="662" t="s">
        <v>750</v>
      </c>
      <c r="D93" s="742" t="s">
        <v>985</v>
      </c>
      <c r="E93" s="743" t="s">
        <v>758</v>
      </c>
      <c r="F93" s="662" t="s">
        <v>747</v>
      </c>
      <c r="G93" s="662" t="s">
        <v>936</v>
      </c>
      <c r="H93" s="662" t="s">
        <v>515</v>
      </c>
      <c r="I93" s="662" t="s">
        <v>937</v>
      </c>
      <c r="J93" s="662" t="s">
        <v>938</v>
      </c>
      <c r="K93" s="662" t="s">
        <v>939</v>
      </c>
      <c r="L93" s="663">
        <v>4.7</v>
      </c>
      <c r="M93" s="663">
        <v>4.7</v>
      </c>
      <c r="N93" s="662">
        <v>1</v>
      </c>
      <c r="O93" s="744">
        <v>0.5</v>
      </c>
      <c r="P93" s="663">
        <v>4.7</v>
      </c>
      <c r="Q93" s="678">
        <v>1</v>
      </c>
      <c r="R93" s="662">
        <v>1</v>
      </c>
      <c r="S93" s="678">
        <v>1</v>
      </c>
      <c r="T93" s="744">
        <v>0.5</v>
      </c>
      <c r="U93" s="700">
        <v>1</v>
      </c>
    </row>
    <row r="94" spans="1:21" ht="14.4" customHeight="1" x14ac:dyDescent="0.3">
      <c r="A94" s="661">
        <v>22</v>
      </c>
      <c r="B94" s="662" t="s">
        <v>514</v>
      </c>
      <c r="C94" s="662" t="s">
        <v>750</v>
      </c>
      <c r="D94" s="742" t="s">
        <v>985</v>
      </c>
      <c r="E94" s="743" t="s">
        <v>758</v>
      </c>
      <c r="F94" s="662" t="s">
        <v>747</v>
      </c>
      <c r="G94" s="662" t="s">
        <v>940</v>
      </c>
      <c r="H94" s="662" t="s">
        <v>608</v>
      </c>
      <c r="I94" s="662" t="s">
        <v>941</v>
      </c>
      <c r="J94" s="662" t="s">
        <v>942</v>
      </c>
      <c r="K94" s="662" t="s">
        <v>943</v>
      </c>
      <c r="L94" s="663">
        <v>111.22</v>
      </c>
      <c r="M94" s="663">
        <v>111.22</v>
      </c>
      <c r="N94" s="662">
        <v>1</v>
      </c>
      <c r="O94" s="744">
        <v>1</v>
      </c>
      <c r="P94" s="663">
        <v>111.22</v>
      </c>
      <c r="Q94" s="678">
        <v>1</v>
      </c>
      <c r="R94" s="662">
        <v>1</v>
      </c>
      <c r="S94" s="678">
        <v>1</v>
      </c>
      <c r="T94" s="744">
        <v>1</v>
      </c>
      <c r="U94" s="700">
        <v>1</v>
      </c>
    </row>
    <row r="95" spans="1:21" ht="14.4" customHeight="1" x14ac:dyDescent="0.3">
      <c r="A95" s="661">
        <v>22</v>
      </c>
      <c r="B95" s="662" t="s">
        <v>514</v>
      </c>
      <c r="C95" s="662" t="s">
        <v>750</v>
      </c>
      <c r="D95" s="742" t="s">
        <v>985</v>
      </c>
      <c r="E95" s="743" t="s">
        <v>758</v>
      </c>
      <c r="F95" s="662" t="s">
        <v>747</v>
      </c>
      <c r="G95" s="662" t="s">
        <v>944</v>
      </c>
      <c r="H95" s="662" t="s">
        <v>515</v>
      </c>
      <c r="I95" s="662" t="s">
        <v>700</v>
      </c>
      <c r="J95" s="662" t="s">
        <v>945</v>
      </c>
      <c r="K95" s="662" t="s">
        <v>566</v>
      </c>
      <c r="L95" s="663">
        <v>0</v>
      </c>
      <c r="M95" s="663">
        <v>0</v>
      </c>
      <c r="N95" s="662">
        <v>1</v>
      </c>
      <c r="O95" s="744">
        <v>1</v>
      </c>
      <c r="P95" s="663">
        <v>0</v>
      </c>
      <c r="Q95" s="678"/>
      <c r="R95" s="662">
        <v>1</v>
      </c>
      <c r="S95" s="678">
        <v>1</v>
      </c>
      <c r="T95" s="744">
        <v>1</v>
      </c>
      <c r="U95" s="700">
        <v>1</v>
      </c>
    </row>
    <row r="96" spans="1:21" ht="14.4" customHeight="1" x14ac:dyDescent="0.3">
      <c r="A96" s="661">
        <v>22</v>
      </c>
      <c r="B96" s="662" t="s">
        <v>514</v>
      </c>
      <c r="C96" s="662" t="s">
        <v>750</v>
      </c>
      <c r="D96" s="742" t="s">
        <v>985</v>
      </c>
      <c r="E96" s="743" t="s">
        <v>758</v>
      </c>
      <c r="F96" s="662" t="s">
        <v>747</v>
      </c>
      <c r="G96" s="662" t="s">
        <v>764</v>
      </c>
      <c r="H96" s="662" t="s">
        <v>515</v>
      </c>
      <c r="I96" s="662" t="s">
        <v>765</v>
      </c>
      <c r="J96" s="662" t="s">
        <v>766</v>
      </c>
      <c r="K96" s="662"/>
      <c r="L96" s="663">
        <v>0</v>
      </c>
      <c r="M96" s="663">
        <v>0</v>
      </c>
      <c r="N96" s="662">
        <v>1</v>
      </c>
      <c r="O96" s="744">
        <v>1</v>
      </c>
      <c r="P96" s="663">
        <v>0</v>
      </c>
      <c r="Q96" s="678"/>
      <c r="R96" s="662">
        <v>1</v>
      </c>
      <c r="S96" s="678">
        <v>1</v>
      </c>
      <c r="T96" s="744">
        <v>1</v>
      </c>
      <c r="U96" s="700">
        <v>1</v>
      </c>
    </row>
    <row r="97" spans="1:21" ht="14.4" customHeight="1" x14ac:dyDescent="0.3">
      <c r="A97" s="661">
        <v>22</v>
      </c>
      <c r="B97" s="662" t="s">
        <v>514</v>
      </c>
      <c r="C97" s="662" t="s">
        <v>750</v>
      </c>
      <c r="D97" s="742" t="s">
        <v>985</v>
      </c>
      <c r="E97" s="743" t="s">
        <v>758</v>
      </c>
      <c r="F97" s="662" t="s">
        <v>747</v>
      </c>
      <c r="G97" s="662" t="s">
        <v>767</v>
      </c>
      <c r="H97" s="662" t="s">
        <v>608</v>
      </c>
      <c r="I97" s="662" t="s">
        <v>946</v>
      </c>
      <c r="J97" s="662" t="s">
        <v>861</v>
      </c>
      <c r="K97" s="662" t="s">
        <v>947</v>
      </c>
      <c r="L97" s="663">
        <v>88.51</v>
      </c>
      <c r="M97" s="663">
        <v>88.51</v>
      </c>
      <c r="N97" s="662">
        <v>1</v>
      </c>
      <c r="O97" s="744">
        <v>1</v>
      </c>
      <c r="P97" s="663"/>
      <c r="Q97" s="678">
        <v>0</v>
      </c>
      <c r="R97" s="662"/>
      <c r="S97" s="678">
        <v>0</v>
      </c>
      <c r="T97" s="744"/>
      <c r="U97" s="700">
        <v>0</v>
      </c>
    </row>
    <row r="98" spans="1:21" ht="14.4" customHeight="1" x14ac:dyDescent="0.3">
      <c r="A98" s="661">
        <v>22</v>
      </c>
      <c r="B98" s="662" t="s">
        <v>514</v>
      </c>
      <c r="C98" s="662" t="s">
        <v>750</v>
      </c>
      <c r="D98" s="742" t="s">
        <v>985</v>
      </c>
      <c r="E98" s="743" t="s">
        <v>758</v>
      </c>
      <c r="F98" s="662" t="s">
        <v>747</v>
      </c>
      <c r="G98" s="662" t="s">
        <v>767</v>
      </c>
      <c r="H98" s="662" t="s">
        <v>608</v>
      </c>
      <c r="I98" s="662" t="s">
        <v>793</v>
      </c>
      <c r="J98" s="662" t="s">
        <v>794</v>
      </c>
      <c r="K98" s="662" t="s">
        <v>795</v>
      </c>
      <c r="L98" s="663">
        <v>0</v>
      </c>
      <c r="M98" s="663">
        <v>0</v>
      </c>
      <c r="N98" s="662">
        <v>3</v>
      </c>
      <c r="O98" s="744">
        <v>2.5</v>
      </c>
      <c r="P98" s="663"/>
      <c r="Q98" s="678"/>
      <c r="R98" s="662"/>
      <c r="S98" s="678">
        <v>0</v>
      </c>
      <c r="T98" s="744"/>
      <c r="U98" s="700">
        <v>0</v>
      </c>
    </row>
    <row r="99" spans="1:21" ht="14.4" customHeight="1" x14ac:dyDescent="0.3">
      <c r="A99" s="661">
        <v>22</v>
      </c>
      <c r="B99" s="662" t="s">
        <v>514</v>
      </c>
      <c r="C99" s="662" t="s">
        <v>750</v>
      </c>
      <c r="D99" s="742" t="s">
        <v>985</v>
      </c>
      <c r="E99" s="743" t="s">
        <v>758</v>
      </c>
      <c r="F99" s="662" t="s">
        <v>747</v>
      </c>
      <c r="G99" s="662" t="s">
        <v>767</v>
      </c>
      <c r="H99" s="662" t="s">
        <v>608</v>
      </c>
      <c r="I99" s="662" t="s">
        <v>768</v>
      </c>
      <c r="J99" s="662" t="s">
        <v>769</v>
      </c>
      <c r="K99" s="662" t="s">
        <v>770</v>
      </c>
      <c r="L99" s="663">
        <v>98.78</v>
      </c>
      <c r="M99" s="663">
        <v>493.9</v>
      </c>
      <c r="N99" s="662">
        <v>5</v>
      </c>
      <c r="O99" s="744">
        <v>4.5</v>
      </c>
      <c r="P99" s="663">
        <v>98.78</v>
      </c>
      <c r="Q99" s="678">
        <v>0.2</v>
      </c>
      <c r="R99" s="662">
        <v>1</v>
      </c>
      <c r="S99" s="678">
        <v>0.2</v>
      </c>
      <c r="T99" s="744">
        <v>1</v>
      </c>
      <c r="U99" s="700">
        <v>0.22222222222222221</v>
      </c>
    </row>
    <row r="100" spans="1:21" ht="14.4" customHeight="1" x14ac:dyDescent="0.3">
      <c r="A100" s="661">
        <v>22</v>
      </c>
      <c r="B100" s="662" t="s">
        <v>514</v>
      </c>
      <c r="C100" s="662" t="s">
        <v>750</v>
      </c>
      <c r="D100" s="742" t="s">
        <v>985</v>
      </c>
      <c r="E100" s="743" t="s">
        <v>758</v>
      </c>
      <c r="F100" s="662" t="s">
        <v>747</v>
      </c>
      <c r="G100" s="662" t="s">
        <v>767</v>
      </c>
      <c r="H100" s="662" t="s">
        <v>608</v>
      </c>
      <c r="I100" s="662" t="s">
        <v>771</v>
      </c>
      <c r="J100" s="662" t="s">
        <v>772</v>
      </c>
      <c r="K100" s="662" t="s">
        <v>739</v>
      </c>
      <c r="L100" s="663">
        <v>118.54</v>
      </c>
      <c r="M100" s="663">
        <v>948.32</v>
      </c>
      <c r="N100" s="662">
        <v>8</v>
      </c>
      <c r="O100" s="744">
        <v>7.5</v>
      </c>
      <c r="P100" s="663">
        <v>474.16</v>
      </c>
      <c r="Q100" s="678">
        <v>0.5</v>
      </c>
      <c r="R100" s="662">
        <v>4</v>
      </c>
      <c r="S100" s="678">
        <v>0.5</v>
      </c>
      <c r="T100" s="744">
        <v>3.5</v>
      </c>
      <c r="U100" s="700">
        <v>0.46666666666666667</v>
      </c>
    </row>
    <row r="101" spans="1:21" ht="14.4" customHeight="1" x14ac:dyDescent="0.3">
      <c r="A101" s="661">
        <v>22</v>
      </c>
      <c r="B101" s="662" t="s">
        <v>514</v>
      </c>
      <c r="C101" s="662" t="s">
        <v>750</v>
      </c>
      <c r="D101" s="742" t="s">
        <v>985</v>
      </c>
      <c r="E101" s="743" t="s">
        <v>758</v>
      </c>
      <c r="F101" s="662" t="s">
        <v>747</v>
      </c>
      <c r="G101" s="662" t="s">
        <v>767</v>
      </c>
      <c r="H101" s="662" t="s">
        <v>608</v>
      </c>
      <c r="I101" s="662" t="s">
        <v>796</v>
      </c>
      <c r="J101" s="662" t="s">
        <v>797</v>
      </c>
      <c r="K101" s="662" t="s">
        <v>798</v>
      </c>
      <c r="L101" s="663">
        <v>59.27</v>
      </c>
      <c r="M101" s="663">
        <v>59.27</v>
      </c>
      <c r="N101" s="662">
        <v>1</v>
      </c>
      <c r="O101" s="744">
        <v>0.5</v>
      </c>
      <c r="P101" s="663"/>
      <c r="Q101" s="678">
        <v>0</v>
      </c>
      <c r="R101" s="662"/>
      <c r="S101" s="678">
        <v>0</v>
      </c>
      <c r="T101" s="744"/>
      <c r="U101" s="700">
        <v>0</v>
      </c>
    </row>
    <row r="102" spans="1:21" ht="14.4" customHeight="1" x14ac:dyDescent="0.3">
      <c r="A102" s="661">
        <v>22</v>
      </c>
      <c r="B102" s="662" t="s">
        <v>514</v>
      </c>
      <c r="C102" s="662" t="s">
        <v>750</v>
      </c>
      <c r="D102" s="742" t="s">
        <v>985</v>
      </c>
      <c r="E102" s="743" t="s">
        <v>758</v>
      </c>
      <c r="F102" s="662" t="s">
        <v>747</v>
      </c>
      <c r="G102" s="662" t="s">
        <v>767</v>
      </c>
      <c r="H102" s="662" t="s">
        <v>608</v>
      </c>
      <c r="I102" s="662" t="s">
        <v>613</v>
      </c>
      <c r="J102" s="662" t="s">
        <v>614</v>
      </c>
      <c r="K102" s="662" t="s">
        <v>615</v>
      </c>
      <c r="L102" s="663">
        <v>79.03</v>
      </c>
      <c r="M102" s="663">
        <v>948.3599999999999</v>
      </c>
      <c r="N102" s="662">
        <v>12</v>
      </c>
      <c r="O102" s="744">
        <v>8.5</v>
      </c>
      <c r="P102" s="663">
        <v>632.2399999999999</v>
      </c>
      <c r="Q102" s="678">
        <v>0.66666666666666663</v>
      </c>
      <c r="R102" s="662">
        <v>8</v>
      </c>
      <c r="S102" s="678">
        <v>0.66666666666666663</v>
      </c>
      <c r="T102" s="744">
        <v>5.5</v>
      </c>
      <c r="U102" s="700">
        <v>0.6470588235294118</v>
      </c>
    </row>
    <row r="103" spans="1:21" ht="14.4" customHeight="1" x14ac:dyDescent="0.3">
      <c r="A103" s="661">
        <v>22</v>
      </c>
      <c r="B103" s="662" t="s">
        <v>514</v>
      </c>
      <c r="C103" s="662" t="s">
        <v>750</v>
      </c>
      <c r="D103" s="742" t="s">
        <v>985</v>
      </c>
      <c r="E103" s="743" t="s">
        <v>758</v>
      </c>
      <c r="F103" s="662" t="s">
        <v>747</v>
      </c>
      <c r="G103" s="662" t="s">
        <v>767</v>
      </c>
      <c r="H103" s="662" t="s">
        <v>515</v>
      </c>
      <c r="I103" s="662" t="s">
        <v>802</v>
      </c>
      <c r="J103" s="662" t="s">
        <v>803</v>
      </c>
      <c r="K103" s="662" t="s">
        <v>804</v>
      </c>
      <c r="L103" s="663">
        <v>98.78</v>
      </c>
      <c r="M103" s="663">
        <v>98.78</v>
      </c>
      <c r="N103" s="662">
        <v>1</v>
      </c>
      <c r="O103" s="744">
        <v>0.5</v>
      </c>
      <c r="P103" s="663"/>
      <c r="Q103" s="678">
        <v>0</v>
      </c>
      <c r="R103" s="662"/>
      <c r="S103" s="678">
        <v>0</v>
      </c>
      <c r="T103" s="744"/>
      <c r="U103" s="700">
        <v>0</v>
      </c>
    </row>
    <row r="104" spans="1:21" ht="14.4" customHeight="1" x14ac:dyDescent="0.3">
      <c r="A104" s="661">
        <v>22</v>
      </c>
      <c r="B104" s="662" t="s">
        <v>514</v>
      </c>
      <c r="C104" s="662" t="s">
        <v>750</v>
      </c>
      <c r="D104" s="742" t="s">
        <v>985</v>
      </c>
      <c r="E104" s="743" t="s">
        <v>758</v>
      </c>
      <c r="F104" s="662" t="s">
        <v>747</v>
      </c>
      <c r="G104" s="662" t="s">
        <v>767</v>
      </c>
      <c r="H104" s="662" t="s">
        <v>515</v>
      </c>
      <c r="I104" s="662" t="s">
        <v>775</v>
      </c>
      <c r="J104" s="662" t="s">
        <v>776</v>
      </c>
      <c r="K104" s="662" t="s">
        <v>777</v>
      </c>
      <c r="L104" s="663">
        <v>79.03</v>
      </c>
      <c r="M104" s="663">
        <v>395.15</v>
      </c>
      <c r="N104" s="662">
        <v>5</v>
      </c>
      <c r="O104" s="744">
        <v>3</v>
      </c>
      <c r="P104" s="663">
        <v>158.06</v>
      </c>
      <c r="Q104" s="678">
        <v>0.4</v>
      </c>
      <c r="R104" s="662">
        <v>2</v>
      </c>
      <c r="S104" s="678">
        <v>0.4</v>
      </c>
      <c r="T104" s="744">
        <v>1</v>
      </c>
      <c r="U104" s="700">
        <v>0.33333333333333331</v>
      </c>
    </row>
    <row r="105" spans="1:21" ht="14.4" customHeight="1" x14ac:dyDescent="0.3">
      <c r="A105" s="661">
        <v>22</v>
      </c>
      <c r="B105" s="662" t="s">
        <v>514</v>
      </c>
      <c r="C105" s="662" t="s">
        <v>750</v>
      </c>
      <c r="D105" s="742" t="s">
        <v>985</v>
      </c>
      <c r="E105" s="743" t="s">
        <v>758</v>
      </c>
      <c r="F105" s="662" t="s">
        <v>747</v>
      </c>
      <c r="G105" s="662" t="s">
        <v>767</v>
      </c>
      <c r="H105" s="662" t="s">
        <v>515</v>
      </c>
      <c r="I105" s="662" t="s">
        <v>866</v>
      </c>
      <c r="J105" s="662" t="s">
        <v>867</v>
      </c>
      <c r="K105" s="662" t="s">
        <v>777</v>
      </c>
      <c r="L105" s="663">
        <v>79.03</v>
      </c>
      <c r="M105" s="663">
        <v>316.12</v>
      </c>
      <c r="N105" s="662">
        <v>4</v>
      </c>
      <c r="O105" s="744">
        <v>2</v>
      </c>
      <c r="P105" s="663">
        <v>316.12</v>
      </c>
      <c r="Q105" s="678">
        <v>1</v>
      </c>
      <c r="R105" s="662">
        <v>4</v>
      </c>
      <c r="S105" s="678">
        <v>1</v>
      </c>
      <c r="T105" s="744">
        <v>2</v>
      </c>
      <c r="U105" s="700">
        <v>1</v>
      </c>
    </row>
    <row r="106" spans="1:21" ht="14.4" customHeight="1" x14ac:dyDescent="0.3">
      <c r="A106" s="661">
        <v>22</v>
      </c>
      <c r="B106" s="662" t="s">
        <v>514</v>
      </c>
      <c r="C106" s="662" t="s">
        <v>750</v>
      </c>
      <c r="D106" s="742" t="s">
        <v>985</v>
      </c>
      <c r="E106" s="743" t="s">
        <v>758</v>
      </c>
      <c r="F106" s="662" t="s">
        <v>747</v>
      </c>
      <c r="G106" s="662" t="s">
        <v>872</v>
      </c>
      <c r="H106" s="662" t="s">
        <v>515</v>
      </c>
      <c r="I106" s="662" t="s">
        <v>873</v>
      </c>
      <c r="J106" s="662" t="s">
        <v>874</v>
      </c>
      <c r="K106" s="662" t="s">
        <v>875</v>
      </c>
      <c r="L106" s="663">
        <v>38.56</v>
      </c>
      <c r="M106" s="663">
        <v>38.56</v>
      </c>
      <c r="N106" s="662">
        <v>1</v>
      </c>
      <c r="O106" s="744">
        <v>1</v>
      </c>
      <c r="P106" s="663">
        <v>38.56</v>
      </c>
      <c r="Q106" s="678">
        <v>1</v>
      </c>
      <c r="R106" s="662">
        <v>1</v>
      </c>
      <c r="S106" s="678">
        <v>1</v>
      </c>
      <c r="T106" s="744">
        <v>1</v>
      </c>
      <c r="U106" s="700">
        <v>1</v>
      </c>
    </row>
    <row r="107" spans="1:21" ht="14.4" customHeight="1" x14ac:dyDescent="0.3">
      <c r="A107" s="661">
        <v>22</v>
      </c>
      <c r="B107" s="662" t="s">
        <v>514</v>
      </c>
      <c r="C107" s="662" t="s">
        <v>750</v>
      </c>
      <c r="D107" s="742" t="s">
        <v>985</v>
      </c>
      <c r="E107" s="743" t="s">
        <v>758</v>
      </c>
      <c r="F107" s="662" t="s">
        <v>747</v>
      </c>
      <c r="G107" s="662" t="s">
        <v>948</v>
      </c>
      <c r="H107" s="662" t="s">
        <v>515</v>
      </c>
      <c r="I107" s="662" t="s">
        <v>949</v>
      </c>
      <c r="J107" s="662" t="s">
        <v>950</v>
      </c>
      <c r="K107" s="662" t="s">
        <v>951</v>
      </c>
      <c r="L107" s="663">
        <v>87.89</v>
      </c>
      <c r="M107" s="663">
        <v>175.78</v>
      </c>
      <c r="N107" s="662">
        <v>2</v>
      </c>
      <c r="O107" s="744">
        <v>0.5</v>
      </c>
      <c r="P107" s="663">
        <v>175.78</v>
      </c>
      <c r="Q107" s="678">
        <v>1</v>
      </c>
      <c r="R107" s="662">
        <v>2</v>
      </c>
      <c r="S107" s="678">
        <v>1</v>
      </c>
      <c r="T107" s="744">
        <v>0.5</v>
      </c>
      <c r="U107" s="700">
        <v>1</v>
      </c>
    </row>
    <row r="108" spans="1:21" ht="14.4" customHeight="1" x14ac:dyDescent="0.3">
      <c r="A108" s="661">
        <v>22</v>
      </c>
      <c r="B108" s="662" t="s">
        <v>514</v>
      </c>
      <c r="C108" s="662" t="s">
        <v>750</v>
      </c>
      <c r="D108" s="742" t="s">
        <v>985</v>
      </c>
      <c r="E108" s="743" t="s">
        <v>758</v>
      </c>
      <c r="F108" s="662" t="s">
        <v>747</v>
      </c>
      <c r="G108" s="662" t="s">
        <v>888</v>
      </c>
      <c r="H108" s="662" t="s">
        <v>515</v>
      </c>
      <c r="I108" s="662" t="s">
        <v>889</v>
      </c>
      <c r="J108" s="662" t="s">
        <v>890</v>
      </c>
      <c r="K108" s="662" t="s">
        <v>607</v>
      </c>
      <c r="L108" s="663">
        <v>0</v>
      </c>
      <c r="M108" s="663">
        <v>0</v>
      </c>
      <c r="N108" s="662">
        <v>1</v>
      </c>
      <c r="O108" s="744">
        <v>1</v>
      </c>
      <c r="P108" s="663"/>
      <c r="Q108" s="678"/>
      <c r="R108" s="662"/>
      <c r="S108" s="678">
        <v>0</v>
      </c>
      <c r="T108" s="744"/>
      <c r="U108" s="700">
        <v>0</v>
      </c>
    </row>
    <row r="109" spans="1:21" ht="14.4" customHeight="1" x14ac:dyDescent="0.3">
      <c r="A109" s="661">
        <v>22</v>
      </c>
      <c r="B109" s="662" t="s">
        <v>514</v>
      </c>
      <c r="C109" s="662" t="s">
        <v>750</v>
      </c>
      <c r="D109" s="742" t="s">
        <v>985</v>
      </c>
      <c r="E109" s="743" t="s">
        <v>759</v>
      </c>
      <c r="F109" s="662" t="s">
        <v>747</v>
      </c>
      <c r="G109" s="662" t="s">
        <v>952</v>
      </c>
      <c r="H109" s="662" t="s">
        <v>515</v>
      </c>
      <c r="I109" s="662" t="s">
        <v>953</v>
      </c>
      <c r="J109" s="662" t="s">
        <v>954</v>
      </c>
      <c r="K109" s="662" t="s">
        <v>955</v>
      </c>
      <c r="L109" s="663">
        <v>90.95</v>
      </c>
      <c r="M109" s="663">
        <v>90.95</v>
      </c>
      <c r="N109" s="662">
        <v>1</v>
      </c>
      <c r="O109" s="744">
        <v>1</v>
      </c>
      <c r="P109" s="663">
        <v>90.95</v>
      </c>
      <c r="Q109" s="678">
        <v>1</v>
      </c>
      <c r="R109" s="662">
        <v>1</v>
      </c>
      <c r="S109" s="678">
        <v>1</v>
      </c>
      <c r="T109" s="744">
        <v>1</v>
      </c>
      <c r="U109" s="700">
        <v>1</v>
      </c>
    </row>
    <row r="110" spans="1:21" ht="14.4" customHeight="1" x14ac:dyDescent="0.3">
      <c r="A110" s="661">
        <v>22</v>
      </c>
      <c r="B110" s="662" t="s">
        <v>514</v>
      </c>
      <c r="C110" s="662" t="s">
        <v>750</v>
      </c>
      <c r="D110" s="742" t="s">
        <v>985</v>
      </c>
      <c r="E110" s="743" t="s">
        <v>760</v>
      </c>
      <c r="F110" s="662" t="s">
        <v>747</v>
      </c>
      <c r="G110" s="662" t="s">
        <v>767</v>
      </c>
      <c r="H110" s="662" t="s">
        <v>608</v>
      </c>
      <c r="I110" s="662" t="s">
        <v>796</v>
      </c>
      <c r="J110" s="662" t="s">
        <v>797</v>
      </c>
      <c r="K110" s="662" t="s">
        <v>798</v>
      </c>
      <c r="L110" s="663">
        <v>59.27</v>
      </c>
      <c r="M110" s="663">
        <v>59.27</v>
      </c>
      <c r="N110" s="662">
        <v>1</v>
      </c>
      <c r="O110" s="744">
        <v>0.5</v>
      </c>
      <c r="P110" s="663">
        <v>59.27</v>
      </c>
      <c r="Q110" s="678">
        <v>1</v>
      </c>
      <c r="R110" s="662">
        <v>1</v>
      </c>
      <c r="S110" s="678">
        <v>1</v>
      </c>
      <c r="T110" s="744">
        <v>0.5</v>
      </c>
      <c r="U110" s="700">
        <v>1</v>
      </c>
    </row>
    <row r="111" spans="1:21" ht="14.4" customHeight="1" x14ac:dyDescent="0.3">
      <c r="A111" s="661">
        <v>22</v>
      </c>
      <c r="B111" s="662" t="s">
        <v>514</v>
      </c>
      <c r="C111" s="662" t="s">
        <v>750</v>
      </c>
      <c r="D111" s="742" t="s">
        <v>985</v>
      </c>
      <c r="E111" s="743" t="s">
        <v>760</v>
      </c>
      <c r="F111" s="662" t="s">
        <v>747</v>
      </c>
      <c r="G111" s="662" t="s">
        <v>767</v>
      </c>
      <c r="H111" s="662" t="s">
        <v>608</v>
      </c>
      <c r="I111" s="662" t="s">
        <v>613</v>
      </c>
      <c r="J111" s="662" t="s">
        <v>614</v>
      </c>
      <c r="K111" s="662" t="s">
        <v>615</v>
      </c>
      <c r="L111" s="663">
        <v>79.03</v>
      </c>
      <c r="M111" s="663">
        <v>158.06</v>
      </c>
      <c r="N111" s="662">
        <v>2</v>
      </c>
      <c r="O111" s="744">
        <v>2</v>
      </c>
      <c r="P111" s="663">
        <v>79.03</v>
      </c>
      <c r="Q111" s="678">
        <v>0.5</v>
      </c>
      <c r="R111" s="662">
        <v>1</v>
      </c>
      <c r="S111" s="678">
        <v>0.5</v>
      </c>
      <c r="T111" s="744">
        <v>1</v>
      </c>
      <c r="U111" s="700">
        <v>0.5</v>
      </c>
    </row>
    <row r="112" spans="1:21" ht="14.4" customHeight="1" x14ac:dyDescent="0.3">
      <c r="A112" s="661">
        <v>22</v>
      </c>
      <c r="B112" s="662" t="s">
        <v>514</v>
      </c>
      <c r="C112" s="662" t="s">
        <v>750</v>
      </c>
      <c r="D112" s="742" t="s">
        <v>985</v>
      </c>
      <c r="E112" s="743" t="s">
        <v>760</v>
      </c>
      <c r="F112" s="662" t="s">
        <v>747</v>
      </c>
      <c r="G112" s="662" t="s">
        <v>767</v>
      </c>
      <c r="H112" s="662" t="s">
        <v>608</v>
      </c>
      <c r="I112" s="662" t="s">
        <v>915</v>
      </c>
      <c r="J112" s="662" t="s">
        <v>864</v>
      </c>
      <c r="K112" s="662" t="s">
        <v>916</v>
      </c>
      <c r="L112" s="663">
        <v>46.07</v>
      </c>
      <c r="M112" s="663">
        <v>46.07</v>
      </c>
      <c r="N112" s="662">
        <v>1</v>
      </c>
      <c r="O112" s="744">
        <v>0.5</v>
      </c>
      <c r="P112" s="663">
        <v>46.07</v>
      </c>
      <c r="Q112" s="678">
        <v>1</v>
      </c>
      <c r="R112" s="662">
        <v>1</v>
      </c>
      <c r="S112" s="678">
        <v>1</v>
      </c>
      <c r="T112" s="744">
        <v>0.5</v>
      </c>
      <c r="U112" s="700">
        <v>1</v>
      </c>
    </row>
    <row r="113" spans="1:21" ht="14.4" customHeight="1" x14ac:dyDescent="0.3">
      <c r="A113" s="661">
        <v>22</v>
      </c>
      <c r="B113" s="662" t="s">
        <v>514</v>
      </c>
      <c r="C113" s="662" t="s">
        <v>750</v>
      </c>
      <c r="D113" s="742" t="s">
        <v>985</v>
      </c>
      <c r="E113" s="743" t="s">
        <v>761</v>
      </c>
      <c r="F113" s="662" t="s">
        <v>747</v>
      </c>
      <c r="G113" s="662" t="s">
        <v>956</v>
      </c>
      <c r="H113" s="662" t="s">
        <v>515</v>
      </c>
      <c r="I113" s="662" t="s">
        <v>957</v>
      </c>
      <c r="J113" s="662" t="s">
        <v>958</v>
      </c>
      <c r="K113" s="662" t="s">
        <v>959</v>
      </c>
      <c r="L113" s="663">
        <v>254.83</v>
      </c>
      <c r="M113" s="663">
        <v>254.83</v>
      </c>
      <c r="N113" s="662">
        <v>1</v>
      </c>
      <c r="O113" s="744">
        <v>1</v>
      </c>
      <c r="P113" s="663">
        <v>254.83</v>
      </c>
      <c r="Q113" s="678">
        <v>1</v>
      </c>
      <c r="R113" s="662">
        <v>1</v>
      </c>
      <c r="S113" s="678">
        <v>1</v>
      </c>
      <c r="T113" s="744">
        <v>1</v>
      </c>
      <c r="U113" s="700">
        <v>1</v>
      </c>
    </row>
    <row r="114" spans="1:21" ht="14.4" customHeight="1" x14ac:dyDescent="0.3">
      <c r="A114" s="661">
        <v>22</v>
      </c>
      <c r="B114" s="662" t="s">
        <v>514</v>
      </c>
      <c r="C114" s="662" t="s">
        <v>750</v>
      </c>
      <c r="D114" s="742" t="s">
        <v>985</v>
      </c>
      <c r="E114" s="743" t="s">
        <v>761</v>
      </c>
      <c r="F114" s="662" t="s">
        <v>747</v>
      </c>
      <c r="G114" s="662" t="s">
        <v>834</v>
      </c>
      <c r="H114" s="662" t="s">
        <v>515</v>
      </c>
      <c r="I114" s="662" t="s">
        <v>960</v>
      </c>
      <c r="J114" s="662" t="s">
        <v>961</v>
      </c>
      <c r="K114" s="662" t="s">
        <v>781</v>
      </c>
      <c r="L114" s="663">
        <v>69.16</v>
      </c>
      <c r="M114" s="663">
        <v>69.16</v>
      </c>
      <c r="N114" s="662">
        <v>1</v>
      </c>
      <c r="O114" s="744">
        <v>1</v>
      </c>
      <c r="P114" s="663"/>
      <c r="Q114" s="678">
        <v>0</v>
      </c>
      <c r="R114" s="662"/>
      <c r="S114" s="678">
        <v>0</v>
      </c>
      <c r="T114" s="744"/>
      <c r="U114" s="700">
        <v>0</v>
      </c>
    </row>
    <row r="115" spans="1:21" ht="14.4" customHeight="1" x14ac:dyDescent="0.3">
      <c r="A115" s="661">
        <v>22</v>
      </c>
      <c r="B115" s="662" t="s">
        <v>514</v>
      </c>
      <c r="C115" s="662" t="s">
        <v>750</v>
      </c>
      <c r="D115" s="742" t="s">
        <v>985</v>
      </c>
      <c r="E115" s="743" t="s">
        <v>761</v>
      </c>
      <c r="F115" s="662" t="s">
        <v>747</v>
      </c>
      <c r="G115" s="662" t="s">
        <v>899</v>
      </c>
      <c r="H115" s="662" t="s">
        <v>515</v>
      </c>
      <c r="I115" s="662" t="s">
        <v>900</v>
      </c>
      <c r="J115" s="662" t="s">
        <v>901</v>
      </c>
      <c r="K115" s="662" t="s">
        <v>902</v>
      </c>
      <c r="L115" s="663">
        <v>107.27</v>
      </c>
      <c r="M115" s="663">
        <v>321.81</v>
      </c>
      <c r="N115" s="662">
        <v>3</v>
      </c>
      <c r="O115" s="744">
        <v>2</v>
      </c>
      <c r="P115" s="663">
        <v>321.81</v>
      </c>
      <c r="Q115" s="678">
        <v>1</v>
      </c>
      <c r="R115" s="662">
        <v>3</v>
      </c>
      <c r="S115" s="678">
        <v>1</v>
      </c>
      <c r="T115" s="744">
        <v>2</v>
      </c>
      <c r="U115" s="700">
        <v>1</v>
      </c>
    </row>
    <row r="116" spans="1:21" ht="14.4" customHeight="1" x14ac:dyDescent="0.3">
      <c r="A116" s="661">
        <v>22</v>
      </c>
      <c r="B116" s="662" t="s">
        <v>514</v>
      </c>
      <c r="C116" s="662" t="s">
        <v>750</v>
      </c>
      <c r="D116" s="742" t="s">
        <v>985</v>
      </c>
      <c r="E116" s="743" t="s">
        <v>761</v>
      </c>
      <c r="F116" s="662" t="s">
        <v>747</v>
      </c>
      <c r="G116" s="662" t="s">
        <v>764</v>
      </c>
      <c r="H116" s="662" t="s">
        <v>515</v>
      </c>
      <c r="I116" s="662" t="s">
        <v>962</v>
      </c>
      <c r="J116" s="662" t="s">
        <v>766</v>
      </c>
      <c r="K116" s="662"/>
      <c r="L116" s="663">
        <v>0</v>
      </c>
      <c r="M116" s="663">
        <v>0</v>
      </c>
      <c r="N116" s="662">
        <v>1</v>
      </c>
      <c r="O116" s="744">
        <v>0.5</v>
      </c>
      <c r="P116" s="663"/>
      <c r="Q116" s="678"/>
      <c r="R116" s="662"/>
      <c r="S116" s="678">
        <v>0</v>
      </c>
      <c r="T116" s="744"/>
      <c r="U116" s="700">
        <v>0</v>
      </c>
    </row>
    <row r="117" spans="1:21" ht="14.4" customHeight="1" x14ac:dyDescent="0.3">
      <c r="A117" s="661">
        <v>22</v>
      </c>
      <c r="B117" s="662" t="s">
        <v>514</v>
      </c>
      <c r="C117" s="662" t="s">
        <v>750</v>
      </c>
      <c r="D117" s="742" t="s">
        <v>985</v>
      </c>
      <c r="E117" s="743" t="s">
        <v>761</v>
      </c>
      <c r="F117" s="662" t="s">
        <v>747</v>
      </c>
      <c r="G117" s="662" t="s">
        <v>764</v>
      </c>
      <c r="H117" s="662" t="s">
        <v>515</v>
      </c>
      <c r="I117" s="662" t="s">
        <v>765</v>
      </c>
      <c r="J117" s="662" t="s">
        <v>766</v>
      </c>
      <c r="K117" s="662"/>
      <c r="L117" s="663">
        <v>0</v>
      </c>
      <c r="M117" s="663">
        <v>0</v>
      </c>
      <c r="N117" s="662">
        <v>1</v>
      </c>
      <c r="O117" s="744">
        <v>1</v>
      </c>
      <c r="P117" s="663">
        <v>0</v>
      </c>
      <c r="Q117" s="678"/>
      <c r="R117" s="662">
        <v>1</v>
      </c>
      <c r="S117" s="678">
        <v>1</v>
      </c>
      <c r="T117" s="744">
        <v>1</v>
      </c>
      <c r="U117" s="700">
        <v>1</v>
      </c>
    </row>
    <row r="118" spans="1:21" ht="14.4" customHeight="1" x14ac:dyDescent="0.3">
      <c r="A118" s="661">
        <v>22</v>
      </c>
      <c r="B118" s="662" t="s">
        <v>514</v>
      </c>
      <c r="C118" s="662" t="s">
        <v>750</v>
      </c>
      <c r="D118" s="742" t="s">
        <v>985</v>
      </c>
      <c r="E118" s="743" t="s">
        <v>761</v>
      </c>
      <c r="F118" s="662" t="s">
        <v>747</v>
      </c>
      <c r="G118" s="662" t="s">
        <v>767</v>
      </c>
      <c r="H118" s="662" t="s">
        <v>608</v>
      </c>
      <c r="I118" s="662" t="s">
        <v>857</v>
      </c>
      <c r="J118" s="662" t="s">
        <v>858</v>
      </c>
      <c r="K118" s="662" t="s">
        <v>859</v>
      </c>
      <c r="L118" s="663">
        <v>0</v>
      </c>
      <c r="M118" s="663">
        <v>0</v>
      </c>
      <c r="N118" s="662">
        <v>3</v>
      </c>
      <c r="O118" s="744">
        <v>3</v>
      </c>
      <c r="P118" s="663">
        <v>0</v>
      </c>
      <c r="Q118" s="678"/>
      <c r="R118" s="662">
        <v>1</v>
      </c>
      <c r="S118" s="678">
        <v>0.33333333333333331</v>
      </c>
      <c r="T118" s="744">
        <v>1</v>
      </c>
      <c r="U118" s="700">
        <v>0.33333333333333331</v>
      </c>
    </row>
    <row r="119" spans="1:21" ht="14.4" customHeight="1" x14ac:dyDescent="0.3">
      <c r="A119" s="661">
        <v>22</v>
      </c>
      <c r="B119" s="662" t="s">
        <v>514</v>
      </c>
      <c r="C119" s="662" t="s">
        <v>750</v>
      </c>
      <c r="D119" s="742" t="s">
        <v>985</v>
      </c>
      <c r="E119" s="743" t="s">
        <v>761</v>
      </c>
      <c r="F119" s="662" t="s">
        <v>747</v>
      </c>
      <c r="G119" s="662" t="s">
        <v>767</v>
      </c>
      <c r="H119" s="662" t="s">
        <v>608</v>
      </c>
      <c r="I119" s="662" t="s">
        <v>907</v>
      </c>
      <c r="J119" s="662" t="s">
        <v>858</v>
      </c>
      <c r="K119" s="662" t="s">
        <v>908</v>
      </c>
      <c r="L119" s="663">
        <v>69.55</v>
      </c>
      <c r="M119" s="663">
        <v>69.55</v>
      </c>
      <c r="N119" s="662">
        <v>1</v>
      </c>
      <c r="O119" s="744">
        <v>1</v>
      </c>
      <c r="P119" s="663"/>
      <c r="Q119" s="678">
        <v>0</v>
      </c>
      <c r="R119" s="662"/>
      <c r="S119" s="678">
        <v>0</v>
      </c>
      <c r="T119" s="744"/>
      <c r="U119" s="700">
        <v>0</v>
      </c>
    </row>
    <row r="120" spans="1:21" ht="14.4" customHeight="1" x14ac:dyDescent="0.3">
      <c r="A120" s="661">
        <v>22</v>
      </c>
      <c r="B120" s="662" t="s">
        <v>514</v>
      </c>
      <c r="C120" s="662" t="s">
        <v>750</v>
      </c>
      <c r="D120" s="742" t="s">
        <v>985</v>
      </c>
      <c r="E120" s="743" t="s">
        <v>761</v>
      </c>
      <c r="F120" s="662" t="s">
        <v>747</v>
      </c>
      <c r="G120" s="662" t="s">
        <v>767</v>
      </c>
      <c r="H120" s="662" t="s">
        <v>608</v>
      </c>
      <c r="I120" s="662" t="s">
        <v>860</v>
      </c>
      <c r="J120" s="662" t="s">
        <v>861</v>
      </c>
      <c r="K120" s="662" t="s">
        <v>862</v>
      </c>
      <c r="L120" s="663">
        <v>0</v>
      </c>
      <c r="M120" s="663">
        <v>0</v>
      </c>
      <c r="N120" s="662">
        <v>3</v>
      </c>
      <c r="O120" s="744">
        <v>3</v>
      </c>
      <c r="P120" s="663">
        <v>0</v>
      </c>
      <c r="Q120" s="678"/>
      <c r="R120" s="662">
        <v>2</v>
      </c>
      <c r="S120" s="678">
        <v>0.66666666666666663</v>
      </c>
      <c r="T120" s="744">
        <v>2</v>
      </c>
      <c r="U120" s="700">
        <v>0.66666666666666663</v>
      </c>
    </row>
    <row r="121" spans="1:21" ht="14.4" customHeight="1" x14ac:dyDescent="0.3">
      <c r="A121" s="661">
        <v>22</v>
      </c>
      <c r="B121" s="662" t="s">
        <v>514</v>
      </c>
      <c r="C121" s="662" t="s">
        <v>750</v>
      </c>
      <c r="D121" s="742" t="s">
        <v>985</v>
      </c>
      <c r="E121" s="743" t="s">
        <v>761</v>
      </c>
      <c r="F121" s="662" t="s">
        <v>747</v>
      </c>
      <c r="G121" s="662" t="s">
        <v>767</v>
      </c>
      <c r="H121" s="662" t="s">
        <v>608</v>
      </c>
      <c r="I121" s="662" t="s">
        <v>946</v>
      </c>
      <c r="J121" s="662" t="s">
        <v>861</v>
      </c>
      <c r="K121" s="662" t="s">
        <v>947</v>
      </c>
      <c r="L121" s="663">
        <v>88.51</v>
      </c>
      <c r="M121" s="663">
        <v>88.51</v>
      </c>
      <c r="N121" s="662">
        <v>1</v>
      </c>
      <c r="O121" s="744">
        <v>1</v>
      </c>
      <c r="P121" s="663"/>
      <c r="Q121" s="678">
        <v>0</v>
      </c>
      <c r="R121" s="662"/>
      <c r="S121" s="678">
        <v>0</v>
      </c>
      <c r="T121" s="744"/>
      <c r="U121" s="700">
        <v>0</v>
      </c>
    </row>
    <row r="122" spans="1:21" ht="14.4" customHeight="1" x14ac:dyDescent="0.3">
      <c r="A122" s="661">
        <v>22</v>
      </c>
      <c r="B122" s="662" t="s">
        <v>514</v>
      </c>
      <c r="C122" s="662" t="s">
        <v>750</v>
      </c>
      <c r="D122" s="742" t="s">
        <v>985</v>
      </c>
      <c r="E122" s="743" t="s">
        <v>761</v>
      </c>
      <c r="F122" s="662" t="s">
        <v>747</v>
      </c>
      <c r="G122" s="662" t="s">
        <v>767</v>
      </c>
      <c r="H122" s="662" t="s">
        <v>515</v>
      </c>
      <c r="I122" s="662" t="s">
        <v>790</v>
      </c>
      <c r="J122" s="662" t="s">
        <v>791</v>
      </c>
      <c r="K122" s="662" t="s">
        <v>792</v>
      </c>
      <c r="L122" s="663">
        <v>0</v>
      </c>
      <c r="M122" s="663">
        <v>0</v>
      </c>
      <c r="N122" s="662">
        <v>1</v>
      </c>
      <c r="O122" s="744">
        <v>1</v>
      </c>
      <c r="P122" s="663"/>
      <c r="Q122" s="678"/>
      <c r="R122" s="662"/>
      <c r="S122" s="678">
        <v>0</v>
      </c>
      <c r="T122" s="744"/>
      <c r="U122" s="700">
        <v>0</v>
      </c>
    </row>
    <row r="123" spans="1:21" ht="14.4" customHeight="1" x14ac:dyDescent="0.3">
      <c r="A123" s="661">
        <v>22</v>
      </c>
      <c r="B123" s="662" t="s">
        <v>514</v>
      </c>
      <c r="C123" s="662" t="s">
        <v>750</v>
      </c>
      <c r="D123" s="742" t="s">
        <v>985</v>
      </c>
      <c r="E123" s="743" t="s">
        <v>761</v>
      </c>
      <c r="F123" s="662" t="s">
        <v>747</v>
      </c>
      <c r="G123" s="662" t="s">
        <v>767</v>
      </c>
      <c r="H123" s="662" t="s">
        <v>608</v>
      </c>
      <c r="I123" s="662" t="s">
        <v>793</v>
      </c>
      <c r="J123" s="662" t="s">
        <v>794</v>
      </c>
      <c r="K123" s="662" t="s">
        <v>795</v>
      </c>
      <c r="L123" s="663">
        <v>0</v>
      </c>
      <c r="M123" s="663">
        <v>0</v>
      </c>
      <c r="N123" s="662">
        <v>3</v>
      </c>
      <c r="O123" s="744">
        <v>3</v>
      </c>
      <c r="P123" s="663">
        <v>0</v>
      </c>
      <c r="Q123" s="678"/>
      <c r="R123" s="662">
        <v>3</v>
      </c>
      <c r="S123" s="678">
        <v>1</v>
      </c>
      <c r="T123" s="744">
        <v>3</v>
      </c>
      <c r="U123" s="700">
        <v>1</v>
      </c>
    </row>
    <row r="124" spans="1:21" ht="14.4" customHeight="1" x14ac:dyDescent="0.3">
      <c r="A124" s="661">
        <v>22</v>
      </c>
      <c r="B124" s="662" t="s">
        <v>514</v>
      </c>
      <c r="C124" s="662" t="s">
        <v>750</v>
      </c>
      <c r="D124" s="742" t="s">
        <v>985</v>
      </c>
      <c r="E124" s="743" t="s">
        <v>761</v>
      </c>
      <c r="F124" s="662" t="s">
        <v>747</v>
      </c>
      <c r="G124" s="662" t="s">
        <v>767</v>
      </c>
      <c r="H124" s="662" t="s">
        <v>608</v>
      </c>
      <c r="I124" s="662" t="s">
        <v>768</v>
      </c>
      <c r="J124" s="662" t="s">
        <v>769</v>
      </c>
      <c r="K124" s="662" t="s">
        <v>770</v>
      </c>
      <c r="L124" s="663">
        <v>98.78</v>
      </c>
      <c r="M124" s="663">
        <v>296.34000000000003</v>
      </c>
      <c r="N124" s="662">
        <v>3</v>
      </c>
      <c r="O124" s="744">
        <v>3</v>
      </c>
      <c r="P124" s="663">
        <v>197.56</v>
      </c>
      <c r="Q124" s="678">
        <v>0.66666666666666663</v>
      </c>
      <c r="R124" s="662">
        <v>2</v>
      </c>
      <c r="S124" s="678">
        <v>0.66666666666666663</v>
      </c>
      <c r="T124" s="744">
        <v>2</v>
      </c>
      <c r="U124" s="700">
        <v>0.66666666666666663</v>
      </c>
    </row>
    <row r="125" spans="1:21" ht="14.4" customHeight="1" x14ac:dyDescent="0.3">
      <c r="A125" s="661">
        <v>22</v>
      </c>
      <c r="B125" s="662" t="s">
        <v>514</v>
      </c>
      <c r="C125" s="662" t="s">
        <v>750</v>
      </c>
      <c r="D125" s="742" t="s">
        <v>985</v>
      </c>
      <c r="E125" s="743" t="s">
        <v>761</v>
      </c>
      <c r="F125" s="662" t="s">
        <v>747</v>
      </c>
      <c r="G125" s="662" t="s">
        <v>767</v>
      </c>
      <c r="H125" s="662" t="s">
        <v>608</v>
      </c>
      <c r="I125" s="662" t="s">
        <v>771</v>
      </c>
      <c r="J125" s="662" t="s">
        <v>772</v>
      </c>
      <c r="K125" s="662" t="s">
        <v>739</v>
      </c>
      <c r="L125" s="663">
        <v>118.54</v>
      </c>
      <c r="M125" s="663">
        <v>592.70000000000005</v>
      </c>
      <c r="N125" s="662">
        <v>5</v>
      </c>
      <c r="O125" s="744">
        <v>4</v>
      </c>
      <c r="P125" s="663">
        <v>355.62</v>
      </c>
      <c r="Q125" s="678">
        <v>0.6</v>
      </c>
      <c r="R125" s="662">
        <v>3</v>
      </c>
      <c r="S125" s="678">
        <v>0.6</v>
      </c>
      <c r="T125" s="744">
        <v>2</v>
      </c>
      <c r="U125" s="700">
        <v>0.5</v>
      </c>
    </row>
    <row r="126" spans="1:21" ht="14.4" customHeight="1" x14ac:dyDescent="0.3">
      <c r="A126" s="661">
        <v>22</v>
      </c>
      <c r="B126" s="662" t="s">
        <v>514</v>
      </c>
      <c r="C126" s="662" t="s">
        <v>750</v>
      </c>
      <c r="D126" s="742" t="s">
        <v>985</v>
      </c>
      <c r="E126" s="743" t="s">
        <v>761</v>
      </c>
      <c r="F126" s="662" t="s">
        <v>747</v>
      </c>
      <c r="G126" s="662" t="s">
        <v>767</v>
      </c>
      <c r="H126" s="662" t="s">
        <v>608</v>
      </c>
      <c r="I126" s="662" t="s">
        <v>796</v>
      </c>
      <c r="J126" s="662" t="s">
        <v>797</v>
      </c>
      <c r="K126" s="662" t="s">
        <v>798</v>
      </c>
      <c r="L126" s="663">
        <v>59.27</v>
      </c>
      <c r="M126" s="663">
        <v>177.81</v>
      </c>
      <c r="N126" s="662">
        <v>3</v>
      </c>
      <c r="O126" s="744">
        <v>2.5</v>
      </c>
      <c r="P126" s="663">
        <v>59.27</v>
      </c>
      <c r="Q126" s="678">
        <v>0.33333333333333337</v>
      </c>
      <c r="R126" s="662">
        <v>1</v>
      </c>
      <c r="S126" s="678">
        <v>0.33333333333333331</v>
      </c>
      <c r="T126" s="744">
        <v>1</v>
      </c>
      <c r="U126" s="700">
        <v>0.4</v>
      </c>
    </row>
    <row r="127" spans="1:21" ht="14.4" customHeight="1" x14ac:dyDescent="0.3">
      <c r="A127" s="661">
        <v>22</v>
      </c>
      <c r="B127" s="662" t="s">
        <v>514</v>
      </c>
      <c r="C127" s="662" t="s">
        <v>750</v>
      </c>
      <c r="D127" s="742" t="s">
        <v>985</v>
      </c>
      <c r="E127" s="743" t="s">
        <v>761</v>
      </c>
      <c r="F127" s="662" t="s">
        <v>747</v>
      </c>
      <c r="G127" s="662" t="s">
        <v>767</v>
      </c>
      <c r="H127" s="662" t="s">
        <v>608</v>
      </c>
      <c r="I127" s="662" t="s">
        <v>613</v>
      </c>
      <c r="J127" s="662" t="s">
        <v>614</v>
      </c>
      <c r="K127" s="662" t="s">
        <v>615</v>
      </c>
      <c r="L127" s="663">
        <v>79.03</v>
      </c>
      <c r="M127" s="663">
        <v>553.21</v>
      </c>
      <c r="N127" s="662">
        <v>7</v>
      </c>
      <c r="O127" s="744">
        <v>6</v>
      </c>
      <c r="P127" s="663">
        <v>237.09</v>
      </c>
      <c r="Q127" s="678">
        <v>0.42857142857142855</v>
      </c>
      <c r="R127" s="662">
        <v>3</v>
      </c>
      <c r="S127" s="678">
        <v>0.42857142857142855</v>
      </c>
      <c r="T127" s="744">
        <v>3</v>
      </c>
      <c r="U127" s="700">
        <v>0.5</v>
      </c>
    </row>
    <row r="128" spans="1:21" ht="14.4" customHeight="1" x14ac:dyDescent="0.3">
      <c r="A128" s="661">
        <v>22</v>
      </c>
      <c r="B128" s="662" t="s">
        <v>514</v>
      </c>
      <c r="C128" s="662" t="s">
        <v>750</v>
      </c>
      <c r="D128" s="742" t="s">
        <v>985</v>
      </c>
      <c r="E128" s="743" t="s">
        <v>761</v>
      </c>
      <c r="F128" s="662" t="s">
        <v>747</v>
      </c>
      <c r="G128" s="662" t="s">
        <v>767</v>
      </c>
      <c r="H128" s="662" t="s">
        <v>608</v>
      </c>
      <c r="I128" s="662" t="s">
        <v>963</v>
      </c>
      <c r="J128" s="662" t="s">
        <v>797</v>
      </c>
      <c r="K128" s="662" t="s">
        <v>964</v>
      </c>
      <c r="L128" s="663">
        <v>62.24</v>
      </c>
      <c r="M128" s="663">
        <v>62.24</v>
      </c>
      <c r="N128" s="662">
        <v>1</v>
      </c>
      <c r="O128" s="744">
        <v>1</v>
      </c>
      <c r="P128" s="663">
        <v>62.24</v>
      </c>
      <c r="Q128" s="678">
        <v>1</v>
      </c>
      <c r="R128" s="662">
        <v>1</v>
      </c>
      <c r="S128" s="678">
        <v>1</v>
      </c>
      <c r="T128" s="744">
        <v>1</v>
      </c>
      <c r="U128" s="700">
        <v>1</v>
      </c>
    </row>
    <row r="129" spans="1:21" ht="14.4" customHeight="1" x14ac:dyDescent="0.3">
      <c r="A129" s="661">
        <v>22</v>
      </c>
      <c r="B129" s="662" t="s">
        <v>514</v>
      </c>
      <c r="C129" s="662" t="s">
        <v>750</v>
      </c>
      <c r="D129" s="742" t="s">
        <v>985</v>
      </c>
      <c r="E129" s="743" t="s">
        <v>761</v>
      </c>
      <c r="F129" s="662" t="s">
        <v>747</v>
      </c>
      <c r="G129" s="662" t="s">
        <v>767</v>
      </c>
      <c r="H129" s="662" t="s">
        <v>608</v>
      </c>
      <c r="I129" s="662" t="s">
        <v>965</v>
      </c>
      <c r="J129" s="662" t="s">
        <v>769</v>
      </c>
      <c r="K129" s="662" t="s">
        <v>770</v>
      </c>
      <c r="L129" s="663">
        <v>103.74</v>
      </c>
      <c r="M129" s="663">
        <v>311.21999999999997</v>
      </c>
      <c r="N129" s="662">
        <v>3</v>
      </c>
      <c r="O129" s="744">
        <v>3</v>
      </c>
      <c r="P129" s="663">
        <v>103.74</v>
      </c>
      <c r="Q129" s="678">
        <v>0.33333333333333337</v>
      </c>
      <c r="R129" s="662">
        <v>1</v>
      </c>
      <c r="S129" s="678">
        <v>0.33333333333333331</v>
      </c>
      <c r="T129" s="744">
        <v>1</v>
      </c>
      <c r="U129" s="700">
        <v>0.33333333333333331</v>
      </c>
    </row>
    <row r="130" spans="1:21" ht="14.4" customHeight="1" x14ac:dyDescent="0.3">
      <c r="A130" s="661">
        <v>22</v>
      </c>
      <c r="B130" s="662" t="s">
        <v>514</v>
      </c>
      <c r="C130" s="662" t="s">
        <v>750</v>
      </c>
      <c r="D130" s="742" t="s">
        <v>985</v>
      </c>
      <c r="E130" s="743" t="s">
        <v>761</v>
      </c>
      <c r="F130" s="662" t="s">
        <v>747</v>
      </c>
      <c r="G130" s="662" t="s">
        <v>767</v>
      </c>
      <c r="H130" s="662" t="s">
        <v>608</v>
      </c>
      <c r="I130" s="662" t="s">
        <v>799</v>
      </c>
      <c r="J130" s="662" t="s">
        <v>800</v>
      </c>
      <c r="K130" s="662" t="s">
        <v>801</v>
      </c>
      <c r="L130" s="663">
        <v>59.27</v>
      </c>
      <c r="M130" s="663">
        <v>177.81</v>
      </c>
      <c r="N130" s="662">
        <v>3</v>
      </c>
      <c r="O130" s="744">
        <v>3</v>
      </c>
      <c r="P130" s="663">
        <v>118.54</v>
      </c>
      <c r="Q130" s="678">
        <v>0.66666666666666674</v>
      </c>
      <c r="R130" s="662">
        <v>2</v>
      </c>
      <c r="S130" s="678">
        <v>0.66666666666666663</v>
      </c>
      <c r="T130" s="744">
        <v>2</v>
      </c>
      <c r="U130" s="700">
        <v>0.66666666666666663</v>
      </c>
    </row>
    <row r="131" spans="1:21" ht="14.4" customHeight="1" x14ac:dyDescent="0.3">
      <c r="A131" s="661">
        <v>22</v>
      </c>
      <c r="B131" s="662" t="s">
        <v>514</v>
      </c>
      <c r="C131" s="662" t="s">
        <v>750</v>
      </c>
      <c r="D131" s="742" t="s">
        <v>985</v>
      </c>
      <c r="E131" s="743" t="s">
        <v>761</v>
      </c>
      <c r="F131" s="662" t="s">
        <v>747</v>
      </c>
      <c r="G131" s="662" t="s">
        <v>767</v>
      </c>
      <c r="H131" s="662" t="s">
        <v>608</v>
      </c>
      <c r="I131" s="662" t="s">
        <v>911</v>
      </c>
      <c r="J131" s="662" t="s">
        <v>772</v>
      </c>
      <c r="K131" s="662" t="s">
        <v>739</v>
      </c>
      <c r="L131" s="663">
        <v>118.54</v>
      </c>
      <c r="M131" s="663">
        <v>1066.8599999999999</v>
      </c>
      <c r="N131" s="662">
        <v>9</v>
      </c>
      <c r="O131" s="744">
        <v>6</v>
      </c>
      <c r="P131" s="663"/>
      <c r="Q131" s="678">
        <v>0</v>
      </c>
      <c r="R131" s="662"/>
      <c r="S131" s="678">
        <v>0</v>
      </c>
      <c r="T131" s="744"/>
      <c r="U131" s="700">
        <v>0</v>
      </c>
    </row>
    <row r="132" spans="1:21" ht="14.4" customHeight="1" x14ac:dyDescent="0.3">
      <c r="A132" s="661">
        <v>22</v>
      </c>
      <c r="B132" s="662" t="s">
        <v>514</v>
      </c>
      <c r="C132" s="662" t="s">
        <v>750</v>
      </c>
      <c r="D132" s="742" t="s">
        <v>985</v>
      </c>
      <c r="E132" s="743" t="s">
        <v>761</v>
      </c>
      <c r="F132" s="662" t="s">
        <v>747</v>
      </c>
      <c r="G132" s="662" t="s">
        <v>767</v>
      </c>
      <c r="H132" s="662" t="s">
        <v>608</v>
      </c>
      <c r="I132" s="662" t="s">
        <v>863</v>
      </c>
      <c r="J132" s="662" t="s">
        <v>864</v>
      </c>
      <c r="K132" s="662" t="s">
        <v>865</v>
      </c>
      <c r="L132" s="663">
        <v>46.07</v>
      </c>
      <c r="M132" s="663">
        <v>46.07</v>
      </c>
      <c r="N132" s="662">
        <v>1</v>
      </c>
      <c r="O132" s="744">
        <v>1</v>
      </c>
      <c r="P132" s="663"/>
      <c r="Q132" s="678">
        <v>0</v>
      </c>
      <c r="R132" s="662"/>
      <c r="S132" s="678">
        <v>0</v>
      </c>
      <c r="T132" s="744"/>
      <c r="U132" s="700">
        <v>0</v>
      </c>
    </row>
    <row r="133" spans="1:21" ht="14.4" customHeight="1" x14ac:dyDescent="0.3">
      <c r="A133" s="661">
        <v>22</v>
      </c>
      <c r="B133" s="662" t="s">
        <v>514</v>
      </c>
      <c r="C133" s="662" t="s">
        <v>750</v>
      </c>
      <c r="D133" s="742" t="s">
        <v>985</v>
      </c>
      <c r="E133" s="743" t="s">
        <v>761</v>
      </c>
      <c r="F133" s="662" t="s">
        <v>747</v>
      </c>
      <c r="G133" s="662" t="s">
        <v>767</v>
      </c>
      <c r="H133" s="662" t="s">
        <v>608</v>
      </c>
      <c r="I133" s="662" t="s">
        <v>773</v>
      </c>
      <c r="J133" s="662" t="s">
        <v>614</v>
      </c>
      <c r="K133" s="662" t="s">
        <v>774</v>
      </c>
      <c r="L133" s="663">
        <v>79.03</v>
      </c>
      <c r="M133" s="663">
        <v>474.18</v>
      </c>
      <c r="N133" s="662">
        <v>6</v>
      </c>
      <c r="O133" s="744">
        <v>5</v>
      </c>
      <c r="P133" s="663">
        <v>158.06</v>
      </c>
      <c r="Q133" s="678">
        <v>0.33333333333333331</v>
      </c>
      <c r="R133" s="662">
        <v>2</v>
      </c>
      <c r="S133" s="678">
        <v>0.33333333333333331</v>
      </c>
      <c r="T133" s="744">
        <v>2</v>
      </c>
      <c r="U133" s="700">
        <v>0.4</v>
      </c>
    </row>
    <row r="134" spans="1:21" ht="14.4" customHeight="1" x14ac:dyDescent="0.3">
      <c r="A134" s="661">
        <v>22</v>
      </c>
      <c r="B134" s="662" t="s">
        <v>514</v>
      </c>
      <c r="C134" s="662" t="s">
        <v>750</v>
      </c>
      <c r="D134" s="742" t="s">
        <v>985</v>
      </c>
      <c r="E134" s="743" t="s">
        <v>761</v>
      </c>
      <c r="F134" s="662" t="s">
        <v>747</v>
      </c>
      <c r="G134" s="662" t="s">
        <v>767</v>
      </c>
      <c r="H134" s="662" t="s">
        <v>608</v>
      </c>
      <c r="I134" s="662" t="s">
        <v>610</v>
      </c>
      <c r="J134" s="662" t="s">
        <v>738</v>
      </c>
      <c r="K134" s="662" t="s">
        <v>739</v>
      </c>
      <c r="L134" s="663">
        <v>118.54</v>
      </c>
      <c r="M134" s="663">
        <v>355.62</v>
      </c>
      <c r="N134" s="662">
        <v>3</v>
      </c>
      <c r="O134" s="744">
        <v>2.5</v>
      </c>
      <c r="P134" s="663">
        <v>355.62</v>
      </c>
      <c r="Q134" s="678">
        <v>1</v>
      </c>
      <c r="R134" s="662">
        <v>3</v>
      </c>
      <c r="S134" s="678">
        <v>1</v>
      </c>
      <c r="T134" s="744">
        <v>2.5</v>
      </c>
      <c r="U134" s="700">
        <v>1</v>
      </c>
    </row>
    <row r="135" spans="1:21" ht="14.4" customHeight="1" x14ac:dyDescent="0.3">
      <c r="A135" s="661">
        <v>22</v>
      </c>
      <c r="B135" s="662" t="s">
        <v>514</v>
      </c>
      <c r="C135" s="662" t="s">
        <v>750</v>
      </c>
      <c r="D135" s="742" t="s">
        <v>985</v>
      </c>
      <c r="E135" s="743" t="s">
        <v>761</v>
      </c>
      <c r="F135" s="662" t="s">
        <v>747</v>
      </c>
      <c r="G135" s="662" t="s">
        <v>767</v>
      </c>
      <c r="H135" s="662" t="s">
        <v>515</v>
      </c>
      <c r="I135" s="662" t="s">
        <v>775</v>
      </c>
      <c r="J135" s="662" t="s">
        <v>776</v>
      </c>
      <c r="K135" s="662" t="s">
        <v>777</v>
      </c>
      <c r="L135" s="663">
        <v>79.03</v>
      </c>
      <c r="M135" s="663">
        <v>237.09</v>
      </c>
      <c r="N135" s="662">
        <v>3</v>
      </c>
      <c r="O135" s="744">
        <v>2.5</v>
      </c>
      <c r="P135" s="663">
        <v>237.09</v>
      </c>
      <c r="Q135" s="678">
        <v>1</v>
      </c>
      <c r="R135" s="662">
        <v>3</v>
      </c>
      <c r="S135" s="678">
        <v>1</v>
      </c>
      <c r="T135" s="744">
        <v>2.5</v>
      </c>
      <c r="U135" s="700">
        <v>1</v>
      </c>
    </row>
    <row r="136" spans="1:21" ht="14.4" customHeight="1" x14ac:dyDescent="0.3">
      <c r="A136" s="661">
        <v>22</v>
      </c>
      <c r="B136" s="662" t="s">
        <v>514</v>
      </c>
      <c r="C136" s="662" t="s">
        <v>750</v>
      </c>
      <c r="D136" s="742" t="s">
        <v>985</v>
      </c>
      <c r="E136" s="743" t="s">
        <v>761</v>
      </c>
      <c r="F136" s="662" t="s">
        <v>747</v>
      </c>
      <c r="G136" s="662" t="s">
        <v>966</v>
      </c>
      <c r="H136" s="662" t="s">
        <v>515</v>
      </c>
      <c r="I136" s="662" t="s">
        <v>967</v>
      </c>
      <c r="J136" s="662" t="s">
        <v>968</v>
      </c>
      <c r="K136" s="662" t="s">
        <v>969</v>
      </c>
      <c r="L136" s="663">
        <v>0</v>
      </c>
      <c r="M136" s="663">
        <v>0</v>
      </c>
      <c r="N136" s="662">
        <v>1</v>
      </c>
      <c r="O136" s="744">
        <v>1</v>
      </c>
      <c r="P136" s="663">
        <v>0</v>
      </c>
      <c r="Q136" s="678"/>
      <c r="R136" s="662">
        <v>1</v>
      </c>
      <c r="S136" s="678">
        <v>1</v>
      </c>
      <c r="T136" s="744">
        <v>1</v>
      </c>
      <c r="U136" s="700">
        <v>1</v>
      </c>
    </row>
    <row r="137" spans="1:21" ht="14.4" customHeight="1" x14ac:dyDescent="0.3">
      <c r="A137" s="661">
        <v>22</v>
      </c>
      <c r="B137" s="662" t="s">
        <v>514</v>
      </c>
      <c r="C137" s="662" t="s">
        <v>750</v>
      </c>
      <c r="D137" s="742" t="s">
        <v>985</v>
      </c>
      <c r="E137" s="743" t="s">
        <v>762</v>
      </c>
      <c r="F137" s="662" t="s">
        <v>747</v>
      </c>
      <c r="G137" s="662" t="s">
        <v>970</v>
      </c>
      <c r="H137" s="662" t="s">
        <v>515</v>
      </c>
      <c r="I137" s="662" t="s">
        <v>971</v>
      </c>
      <c r="J137" s="662" t="s">
        <v>972</v>
      </c>
      <c r="K137" s="662" t="s">
        <v>973</v>
      </c>
      <c r="L137" s="663">
        <v>72.55</v>
      </c>
      <c r="M137" s="663">
        <v>72.55</v>
      </c>
      <c r="N137" s="662">
        <v>1</v>
      </c>
      <c r="O137" s="744">
        <v>0.5</v>
      </c>
      <c r="P137" s="663">
        <v>72.55</v>
      </c>
      <c r="Q137" s="678">
        <v>1</v>
      </c>
      <c r="R137" s="662">
        <v>1</v>
      </c>
      <c r="S137" s="678">
        <v>1</v>
      </c>
      <c r="T137" s="744">
        <v>0.5</v>
      </c>
      <c r="U137" s="700">
        <v>1</v>
      </c>
    </row>
    <row r="138" spans="1:21" ht="14.4" customHeight="1" x14ac:dyDescent="0.3">
      <c r="A138" s="661">
        <v>22</v>
      </c>
      <c r="B138" s="662" t="s">
        <v>514</v>
      </c>
      <c r="C138" s="662" t="s">
        <v>750</v>
      </c>
      <c r="D138" s="742" t="s">
        <v>985</v>
      </c>
      <c r="E138" s="743" t="s">
        <v>762</v>
      </c>
      <c r="F138" s="662" t="s">
        <v>747</v>
      </c>
      <c r="G138" s="662" t="s">
        <v>816</v>
      </c>
      <c r="H138" s="662" t="s">
        <v>608</v>
      </c>
      <c r="I138" s="662" t="s">
        <v>817</v>
      </c>
      <c r="J138" s="662" t="s">
        <v>818</v>
      </c>
      <c r="K138" s="662" t="s">
        <v>819</v>
      </c>
      <c r="L138" s="663">
        <v>196.21</v>
      </c>
      <c r="M138" s="663">
        <v>196.21</v>
      </c>
      <c r="N138" s="662">
        <v>1</v>
      </c>
      <c r="O138" s="744">
        <v>1</v>
      </c>
      <c r="P138" s="663">
        <v>196.21</v>
      </c>
      <c r="Q138" s="678">
        <v>1</v>
      </c>
      <c r="R138" s="662">
        <v>1</v>
      </c>
      <c r="S138" s="678">
        <v>1</v>
      </c>
      <c r="T138" s="744">
        <v>1</v>
      </c>
      <c r="U138" s="700">
        <v>1</v>
      </c>
    </row>
    <row r="139" spans="1:21" ht="14.4" customHeight="1" x14ac:dyDescent="0.3">
      <c r="A139" s="661">
        <v>22</v>
      </c>
      <c r="B139" s="662" t="s">
        <v>514</v>
      </c>
      <c r="C139" s="662" t="s">
        <v>750</v>
      </c>
      <c r="D139" s="742" t="s">
        <v>985</v>
      </c>
      <c r="E139" s="743" t="s">
        <v>762</v>
      </c>
      <c r="F139" s="662" t="s">
        <v>747</v>
      </c>
      <c r="G139" s="662" t="s">
        <v>816</v>
      </c>
      <c r="H139" s="662" t="s">
        <v>608</v>
      </c>
      <c r="I139" s="662" t="s">
        <v>974</v>
      </c>
      <c r="J139" s="662" t="s">
        <v>975</v>
      </c>
      <c r="K139" s="662" t="s">
        <v>976</v>
      </c>
      <c r="L139" s="663">
        <v>603.73</v>
      </c>
      <c r="M139" s="663">
        <v>603.73</v>
      </c>
      <c r="N139" s="662">
        <v>1</v>
      </c>
      <c r="O139" s="744">
        <v>0.5</v>
      </c>
      <c r="P139" s="663">
        <v>603.73</v>
      </c>
      <c r="Q139" s="678">
        <v>1</v>
      </c>
      <c r="R139" s="662">
        <v>1</v>
      </c>
      <c r="S139" s="678">
        <v>1</v>
      </c>
      <c r="T139" s="744">
        <v>0.5</v>
      </c>
      <c r="U139" s="700">
        <v>1</v>
      </c>
    </row>
    <row r="140" spans="1:21" ht="14.4" customHeight="1" x14ac:dyDescent="0.3">
      <c r="A140" s="661">
        <v>22</v>
      </c>
      <c r="B140" s="662" t="s">
        <v>514</v>
      </c>
      <c r="C140" s="662" t="s">
        <v>750</v>
      </c>
      <c r="D140" s="742" t="s">
        <v>985</v>
      </c>
      <c r="E140" s="743" t="s">
        <v>763</v>
      </c>
      <c r="F140" s="662" t="s">
        <v>747</v>
      </c>
      <c r="G140" s="662" t="s">
        <v>956</v>
      </c>
      <c r="H140" s="662" t="s">
        <v>515</v>
      </c>
      <c r="I140" s="662" t="s">
        <v>957</v>
      </c>
      <c r="J140" s="662" t="s">
        <v>958</v>
      </c>
      <c r="K140" s="662" t="s">
        <v>959</v>
      </c>
      <c r="L140" s="663">
        <v>254.83</v>
      </c>
      <c r="M140" s="663">
        <v>764.49</v>
      </c>
      <c r="N140" s="662">
        <v>3</v>
      </c>
      <c r="O140" s="744">
        <v>1</v>
      </c>
      <c r="P140" s="663">
        <v>764.49</v>
      </c>
      <c r="Q140" s="678">
        <v>1</v>
      </c>
      <c r="R140" s="662">
        <v>3</v>
      </c>
      <c r="S140" s="678">
        <v>1</v>
      </c>
      <c r="T140" s="744">
        <v>1</v>
      </c>
      <c r="U140" s="700">
        <v>1</v>
      </c>
    </row>
    <row r="141" spans="1:21" ht="14.4" customHeight="1" x14ac:dyDescent="0.3">
      <c r="A141" s="661">
        <v>22</v>
      </c>
      <c r="B141" s="662" t="s">
        <v>514</v>
      </c>
      <c r="C141" s="662" t="s">
        <v>750</v>
      </c>
      <c r="D141" s="742" t="s">
        <v>985</v>
      </c>
      <c r="E141" s="743" t="s">
        <v>763</v>
      </c>
      <c r="F141" s="662" t="s">
        <v>747</v>
      </c>
      <c r="G141" s="662" t="s">
        <v>899</v>
      </c>
      <c r="H141" s="662" t="s">
        <v>515</v>
      </c>
      <c r="I141" s="662" t="s">
        <v>900</v>
      </c>
      <c r="J141" s="662" t="s">
        <v>901</v>
      </c>
      <c r="K141" s="662" t="s">
        <v>902</v>
      </c>
      <c r="L141" s="663">
        <v>107.27</v>
      </c>
      <c r="M141" s="663">
        <v>107.27</v>
      </c>
      <c r="N141" s="662">
        <v>1</v>
      </c>
      <c r="O141" s="744">
        <v>1</v>
      </c>
      <c r="P141" s="663">
        <v>107.27</v>
      </c>
      <c r="Q141" s="678">
        <v>1</v>
      </c>
      <c r="R141" s="662">
        <v>1</v>
      </c>
      <c r="S141" s="678">
        <v>1</v>
      </c>
      <c r="T141" s="744">
        <v>1</v>
      </c>
      <c r="U141" s="700">
        <v>1</v>
      </c>
    </row>
    <row r="142" spans="1:21" ht="14.4" customHeight="1" x14ac:dyDescent="0.3">
      <c r="A142" s="661">
        <v>22</v>
      </c>
      <c r="B142" s="662" t="s">
        <v>514</v>
      </c>
      <c r="C142" s="662" t="s">
        <v>750</v>
      </c>
      <c r="D142" s="742" t="s">
        <v>985</v>
      </c>
      <c r="E142" s="743" t="s">
        <v>763</v>
      </c>
      <c r="F142" s="662" t="s">
        <v>747</v>
      </c>
      <c r="G142" s="662" t="s">
        <v>977</v>
      </c>
      <c r="H142" s="662" t="s">
        <v>515</v>
      </c>
      <c r="I142" s="662" t="s">
        <v>978</v>
      </c>
      <c r="J142" s="662" t="s">
        <v>979</v>
      </c>
      <c r="K142" s="662" t="s">
        <v>980</v>
      </c>
      <c r="L142" s="663">
        <v>34.6</v>
      </c>
      <c r="M142" s="663">
        <v>34.6</v>
      </c>
      <c r="N142" s="662">
        <v>1</v>
      </c>
      <c r="O142" s="744">
        <v>1</v>
      </c>
      <c r="P142" s="663">
        <v>34.6</v>
      </c>
      <c r="Q142" s="678">
        <v>1</v>
      </c>
      <c r="R142" s="662">
        <v>1</v>
      </c>
      <c r="S142" s="678">
        <v>1</v>
      </c>
      <c r="T142" s="744">
        <v>1</v>
      </c>
      <c r="U142" s="700">
        <v>1</v>
      </c>
    </row>
    <row r="143" spans="1:21" ht="14.4" customHeight="1" x14ac:dyDescent="0.3">
      <c r="A143" s="661">
        <v>22</v>
      </c>
      <c r="B143" s="662" t="s">
        <v>514</v>
      </c>
      <c r="C143" s="662" t="s">
        <v>750</v>
      </c>
      <c r="D143" s="742" t="s">
        <v>985</v>
      </c>
      <c r="E143" s="743" t="s">
        <v>763</v>
      </c>
      <c r="F143" s="662" t="s">
        <v>747</v>
      </c>
      <c r="G143" s="662" t="s">
        <v>764</v>
      </c>
      <c r="H143" s="662" t="s">
        <v>515</v>
      </c>
      <c r="I143" s="662" t="s">
        <v>765</v>
      </c>
      <c r="J143" s="662" t="s">
        <v>766</v>
      </c>
      <c r="K143" s="662"/>
      <c r="L143" s="663">
        <v>0</v>
      </c>
      <c r="M143" s="663">
        <v>0</v>
      </c>
      <c r="N143" s="662">
        <v>2</v>
      </c>
      <c r="O143" s="744">
        <v>1</v>
      </c>
      <c r="P143" s="663">
        <v>0</v>
      </c>
      <c r="Q143" s="678"/>
      <c r="R143" s="662">
        <v>1</v>
      </c>
      <c r="S143" s="678">
        <v>0.5</v>
      </c>
      <c r="T143" s="744"/>
      <c r="U143" s="700">
        <v>0</v>
      </c>
    </row>
    <row r="144" spans="1:21" ht="14.4" customHeight="1" x14ac:dyDescent="0.3">
      <c r="A144" s="661">
        <v>22</v>
      </c>
      <c r="B144" s="662" t="s">
        <v>514</v>
      </c>
      <c r="C144" s="662" t="s">
        <v>750</v>
      </c>
      <c r="D144" s="742" t="s">
        <v>985</v>
      </c>
      <c r="E144" s="743" t="s">
        <v>763</v>
      </c>
      <c r="F144" s="662" t="s">
        <v>747</v>
      </c>
      <c r="G144" s="662" t="s">
        <v>767</v>
      </c>
      <c r="H144" s="662" t="s">
        <v>608</v>
      </c>
      <c r="I144" s="662" t="s">
        <v>857</v>
      </c>
      <c r="J144" s="662" t="s">
        <v>858</v>
      </c>
      <c r="K144" s="662" t="s">
        <v>859</v>
      </c>
      <c r="L144" s="663">
        <v>0</v>
      </c>
      <c r="M144" s="663">
        <v>0</v>
      </c>
      <c r="N144" s="662">
        <v>1</v>
      </c>
      <c r="O144" s="744">
        <v>1</v>
      </c>
      <c r="P144" s="663"/>
      <c r="Q144" s="678"/>
      <c r="R144" s="662"/>
      <c r="S144" s="678">
        <v>0</v>
      </c>
      <c r="T144" s="744"/>
      <c r="U144" s="700">
        <v>0</v>
      </c>
    </row>
    <row r="145" spans="1:21" ht="14.4" customHeight="1" x14ac:dyDescent="0.3">
      <c r="A145" s="661">
        <v>22</v>
      </c>
      <c r="B145" s="662" t="s">
        <v>514</v>
      </c>
      <c r="C145" s="662" t="s">
        <v>750</v>
      </c>
      <c r="D145" s="742" t="s">
        <v>985</v>
      </c>
      <c r="E145" s="743" t="s">
        <v>763</v>
      </c>
      <c r="F145" s="662" t="s">
        <v>747</v>
      </c>
      <c r="G145" s="662" t="s">
        <v>767</v>
      </c>
      <c r="H145" s="662" t="s">
        <v>608</v>
      </c>
      <c r="I145" s="662" t="s">
        <v>860</v>
      </c>
      <c r="J145" s="662" t="s">
        <v>861</v>
      </c>
      <c r="K145" s="662" t="s">
        <v>862</v>
      </c>
      <c r="L145" s="663">
        <v>0</v>
      </c>
      <c r="M145" s="663">
        <v>0</v>
      </c>
      <c r="N145" s="662">
        <v>3</v>
      </c>
      <c r="O145" s="744">
        <v>2.5</v>
      </c>
      <c r="P145" s="663">
        <v>0</v>
      </c>
      <c r="Q145" s="678"/>
      <c r="R145" s="662">
        <v>1</v>
      </c>
      <c r="S145" s="678">
        <v>0.33333333333333331</v>
      </c>
      <c r="T145" s="744">
        <v>1</v>
      </c>
      <c r="U145" s="700">
        <v>0.4</v>
      </c>
    </row>
    <row r="146" spans="1:21" ht="14.4" customHeight="1" x14ac:dyDescent="0.3">
      <c r="A146" s="661">
        <v>22</v>
      </c>
      <c r="B146" s="662" t="s">
        <v>514</v>
      </c>
      <c r="C146" s="662" t="s">
        <v>750</v>
      </c>
      <c r="D146" s="742" t="s">
        <v>985</v>
      </c>
      <c r="E146" s="743" t="s">
        <v>763</v>
      </c>
      <c r="F146" s="662" t="s">
        <v>747</v>
      </c>
      <c r="G146" s="662" t="s">
        <v>767</v>
      </c>
      <c r="H146" s="662" t="s">
        <v>515</v>
      </c>
      <c r="I146" s="662" t="s">
        <v>790</v>
      </c>
      <c r="J146" s="662" t="s">
        <v>791</v>
      </c>
      <c r="K146" s="662" t="s">
        <v>792</v>
      </c>
      <c r="L146" s="663">
        <v>0</v>
      </c>
      <c r="M146" s="663">
        <v>0</v>
      </c>
      <c r="N146" s="662">
        <v>1</v>
      </c>
      <c r="O146" s="744">
        <v>1</v>
      </c>
      <c r="P146" s="663">
        <v>0</v>
      </c>
      <c r="Q146" s="678"/>
      <c r="R146" s="662">
        <v>1</v>
      </c>
      <c r="S146" s="678">
        <v>1</v>
      </c>
      <c r="T146" s="744">
        <v>1</v>
      </c>
      <c r="U146" s="700">
        <v>1</v>
      </c>
    </row>
    <row r="147" spans="1:21" ht="14.4" customHeight="1" x14ac:dyDescent="0.3">
      <c r="A147" s="661">
        <v>22</v>
      </c>
      <c r="B147" s="662" t="s">
        <v>514</v>
      </c>
      <c r="C147" s="662" t="s">
        <v>750</v>
      </c>
      <c r="D147" s="742" t="s">
        <v>985</v>
      </c>
      <c r="E147" s="743" t="s">
        <v>763</v>
      </c>
      <c r="F147" s="662" t="s">
        <v>747</v>
      </c>
      <c r="G147" s="662" t="s">
        <v>767</v>
      </c>
      <c r="H147" s="662" t="s">
        <v>515</v>
      </c>
      <c r="I147" s="662" t="s">
        <v>909</v>
      </c>
      <c r="J147" s="662" t="s">
        <v>791</v>
      </c>
      <c r="K147" s="662" t="s">
        <v>910</v>
      </c>
      <c r="L147" s="663">
        <v>158.05000000000001</v>
      </c>
      <c r="M147" s="663">
        <v>158.05000000000001</v>
      </c>
      <c r="N147" s="662">
        <v>1</v>
      </c>
      <c r="O147" s="744">
        <v>1</v>
      </c>
      <c r="P147" s="663"/>
      <c r="Q147" s="678">
        <v>0</v>
      </c>
      <c r="R147" s="662"/>
      <c r="S147" s="678">
        <v>0</v>
      </c>
      <c r="T147" s="744"/>
      <c r="U147" s="700">
        <v>0</v>
      </c>
    </row>
    <row r="148" spans="1:21" ht="14.4" customHeight="1" x14ac:dyDescent="0.3">
      <c r="A148" s="661">
        <v>22</v>
      </c>
      <c r="B148" s="662" t="s">
        <v>514</v>
      </c>
      <c r="C148" s="662" t="s">
        <v>750</v>
      </c>
      <c r="D148" s="742" t="s">
        <v>985</v>
      </c>
      <c r="E148" s="743" t="s">
        <v>763</v>
      </c>
      <c r="F148" s="662" t="s">
        <v>747</v>
      </c>
      <c r="G148" s="662" t="s">
        <v>767</v>
      </c>
      <c r="H148" s="662" t="s">
        <v>608</v>
      </c>
      <c r="I148" s="662" t="s">
        <v>793</v>
      </c>
      <c r="J148" s="662" t="s">
        <v>794</v>
      </c>
      <c r="K148" s="662" t="s">
        <v>795</v>
      </c>
      <c r="L148" s="663">
        <v>0</v>
      </c>
      <c r="M148" s="663">
        <v>0</v>
      </c>
      <c r="N148" s="662">
        <v>4</v>
      </c>
      <c r="O148" s="744">
        <v>4</v>
      </c>
      <c r="P148" s="663">
        <v>0</v>
      </c>
      <c r="Q148" s="678"/>
      <c r="R148" s="662">
        <v>3</v>
      </c>
      <c r="S148" s="678">
        <v>0.75</v>
      </c>
      <c r="T148" s="744">
        <v>3</v>
      </c>
      <c r="U148" s="700">
        <v>0.75</v>
      </c>
    </row>
    <row r="149" spans="1:21" ht="14.4" customHeight="1" x14ac:dyDescent="0.3">
      <c r="A149" s="661">
        <v>22</v>
      </c>
      <c r="B149" s="662" t="s">
        <v>514</v>
      </c>
      <c r="C149" s="662" t="s">
        <v>750</v>
      </c>
      <c r="D149" s="742" t="s">
        <v>985</v>
      </c>
      <c r="E149" s="743" t="s">
        <v>763</v>
      </c>
      <c r="F149" s="662" t="s">
        <v>747</v>
      </c>
      <c r="G149" s="662" t="s">
        <v>767</v>
      </c>
      <c r="H149" s="662" t="s">
        <v>608</v>
      </c>
      <c r="I149" s="662" t="s">
        <v>768</v>
      </c>
      <c r="J149" s="662" t="s">
        <v>769</v>
      </c>
      <c r="K149" s="662" t="s">
        <v>770</v>
      </c>
      <c r="L149" s="663">
        <v>98.78</v>
      </c>
      <c r="M149" s="663">
        <v>691.46</v>
      </c>
      <c r="N149" s="662">
        <v>7</v>
      </c>
      <c r="O149" s="744">
        <v>7</v>
      </c>
      <c r="P149" s="663">
        <v>197.56</v>
      </c>
      <c r="Q149" s="678">
        <v>0.2857142857142857</v>
      </c>
      <c r="R149" s="662">
        <v>2</v>
      </c>
      <c r="S149" s="678">
        <v>0.2857142857142857</v>
      </c>
      <c r="T149" s="744">
        <v>2</v>
      </c>
      <c r="U149" s="700">
        <v>0.2857142857142857</v>
      </c>
    </row>
    <row r="150" spans="1:21" ht="14.4" customHeight="1" x14ac:dyDescent="0.3">
      <c r="A150" s="661">
        <v>22</v>
      </c>
      <c r="B150" s="662" t="s">
        <v>514</v>
      </c>
      <c r="C150" s="662" t="s">
        <v>750</v>
      </c>
      <c r="D150" s="742" t="s">
        <v>985</v>
      </c>
      <c r="E150" s="743" t="s">
        <v>763</v>
      </c>
      <c r="F150" s="662" t="s">
        <v>747</v>
      </c>
      <c r="G150" s="662" t="s">
        <v>767</v>
      </c>
      <c r="H150" s="662" t="s">
        <v>608</v>
      </c>
      <c r="I150" s="662" t="s">
        <v>771</v>
      </c>
      <c r="J150" s="662" t="s">
        <v>772</v>
      </c>
      <c r="K150" s="662" t="s">
        <v>739</v>
      </c>
      <c r="L150" s="663">
        <v>118.54</v>
      </c>
      <c r="M150" s="663">
        <v>2726.4199999999996</v>
      </c>
      <c r="N150" s="662">
        <v>23</v>
      </c>
      <c r="O150" s="744">
        <v>21.5</v>
      </c>
      <c r="P150" s="663">
        <v>1303.9399999999998</v>
      </c>
      <c r="Q150" s="678">
        <v>0.47826086956521741</v>
      </c>
      <c r="R150" s="662">
        <v>11</v>
      </c>
      <c r="S150" s="678">
        <v>0.47826086956521741</v>
      </c>
      <c r="T150" s="744">
        <v>10</v>
      </c>
      <c r="U150" s="700">
        <v>0.46511627906976744</v>
      </c>
    </row>
    <row r="151" spans="1:21" ht="14.4" customHeight="1" x14ac:dyDescent="0.3">
      <c r="A151" s="661">
        <v>22</v>
      </c>
      <c r="B151" s="662" t="s">
        <v>514</v>
      </c>
      <c r="C151" s="662" t="s">
        <v>750</v>
      </c>
      <c r="D151" s="742" t="s">
        <v>985</v>
      </c>
      <c r="E151" s="743" t="s">
        <v>763</v>
      </c>
      <c r="F151" s="662" t="s">
        <v>747</v>
      </c>
      <c r="G151" s="662" t="s">
        <v>767</v>
      </c>
      <c r="H151" s="662" t="s">
        <v>608</v>
      </c>
      <c r="I151" s="662" t="s">
        <v>613</v>
      </c>
      <c r="J151" s="662" t="s">
        <v>614</v>
      </c>
      <c r="K151" s="662" t="s">
        <v>615</v>
      </c>
      <c r="L151" s="663">
        <v>79.03</v>
      </c>
      <c r="M151" s="663">
        <v>1896.7199999999998</v>
      </c>
      <c r="N151" s="662">
        <v>24</v>
      </c>
      <c r="O151" s="744">
        <v>22.5</v>
      </c>
      <c r="P151" s="663">
        <v>711.26999999999987</v>
      </c>
      <c r="Q151" s="678">
        <v>0.37499999999999994</v>
      </c>
      <c r="R151" s="662">
        <v>9</v>
      </c>
      <c r="S151" s="678">
        <v>0.375</v>
      </c>
      <c r="T151" s="744">
        <v>8</v>
      </c>
      <c r="U151" s="700">
        <v>0.35555555555555557</v>
      </c>
    </row>
    <row r="152" spans="1:21" ht="14.4" customHeight="1" x14ac:dyDescent="0.3">
      <c r="A152" s="661">
        <v>22</v>
      </c>
      <c r="B152" s="662" t="s">
        <v>514</v>
      </c>
      <c r="C152" s="662" t="s">
        <v>750</v>
      </c>
      <c r="D152" s="742" t="s">
        <v>985</v>
      </c>
      <c r="E152" s="743" t="s">
        <v>763</v>
      </c>
      <c r="F152" s="662" t="s">
        <v>747</v>
      </c>
      <c r="G152" s="662" t="s">
        <v>767</v>
      </c>
      <c r="H152" s="662" t="s">
        <v>608</v>
      </c>
      <c r="I152" s="662" t="s">
        <v>799</v>
      </c>
      <c r="J152" s="662" t="s">
        <v>800</v>
      </c>
      <c r="K152" s="662" t="s">
        <v>801</v>
      </c>
      <c r="L152" s="663">
        <v>59.27</v>
      </c>
      <c r="M152" s="663">
        <v>237.08</v>
      </c>
      <c r="N152" s="662">
        <v>4</v>
      </c>
      <c r="O152" s="744">
        <v>3.5</v>
      </c>
      <c r="P152" s="663">
        <v>59.27</v>
      </c>
      <c r="Q152" s="678">
        <v>0.25</v>
      </c>
      <c r="R152" s="662">
        <v>1</v>
      </c>
      <c r="S152" s="678">
        <v>0.25</v>
      </c>
      <c r="T152" s="744">
        <v>0.5</v>
      </c>
      <c r="U152" s="700">
        <v>0.14285714285714285</v>
      </c>
    </row>
    <row r="153" spans="1:21" ht="14.4" customHeight="1" x14ac:dyDescent="0.3">
      <c r="A153" s="661">
        <v>22</v>
      </c>
      <c r="B153" s="662" t="s">
        <v>514</v>
      </c>
      <c r="C153" s="662" t="s">
        <v>750</v>
      </c>
      <c r="D153" s="742" t="s">
        <v>985</v>
      </c>
      <c r="E153" s="743" t="s">
        <v>763</v>
      </c>
      <c r="F153" s="662" t="s">
        <v>747</v>
      </c>
      <c r="G153" s="662" t="s">
        <v>767</v>
      </c>
      <c r="H153" s="662" t="s">
        <v>515</v>
      </c>
      <c r="I153" s="662" t="s">
        <v>802</v>
      </c>
      <c r="J153" s="662" t="s">
        <v>803</v>
      </c>
      <c r="K153" s="662" t="s">
        <v>804</v>
      </c>
      <c r="L153" s="663">
        <v>98.78</v>
      </c>
      <c r="M153" s="663">
        <v>395.12</v>
      </c>
      <c r="N153" s="662">
        <v>4</v>
      </c>
      <c r="O153" s="744">
        <v>4</v>
      </c>
      <c r="P153" s="663">
        <v>98.78</v>
      </c>
      <c r="Q153" s="678">
        <v>0.25</v>
      </c>
      <c r="R153" s="662">
        <v>1</v>
      </c>
      <c r="S153" s="678">
        <v>0.25</v>
      </c>
      <c r="T153" s="744">
        <v>1</v>
      </c>
      <c r="U153" s="700">
        <v>0.25</v>
      </c>
    </row>
    <row r="154" spans="1:21" ht="14.4" customHeight="1" x14ac:dyDescent="0.3">
      <c r="A154" s="661">
        <v>22</v>
      </c>
      <c r="B154" s="662" t="s">
        <v>514</v>
      </c>
      <c r="C154" s="662" t="s">
        <v>750</v>
      </c>
      <c r="D154" s="742" t="s">
        <v>985</v>
      </c>
      <c r="E154" s="743" t="s">
        <v>763</v>
      </c>
      <c r="F154" s="662" t="s">
        <v>747</v>
      </c>
      <c r="G154" s="662" t="s">
        <v>767</v>
      </c>
      <c r="H154" s="662" t="s">
        <v>608</v>
      </c>
      <c r="I154" s="662" t="s">
        <v>773</v>
      </c>
      <c r="J154" s="662" t="s">
        <v>614</v>
      </c>
      <c r="K154" s="662" t="s">
        <v>774</v>
      </c>
      <c r="L154" s="663">
        <v>79.03</v>
      </c>
      <c r="M154" s="663">
        <v>158.06</v>
      </c>
      <c r="N154" s="662">
        <v>2</v>
      </c>
      <c r="O154" s="744">
        <v>2</v>
      </c>
      <c r="P154" s="663">
        <v>158.06</v>
      </c>
      <c r="Q154" s="678">
        <v>1</v>
      </c>
      <c r="R154" s="662">
        <v>2</v>
      </c>
      <c r="S154" s="678">
        <v>1</v>
      </c>
      <c r="T154" s="744">
        <v>2</v>
      </c>
      <c r="U154" s="700">
        <v>1</v>
      </c>
    </row>
    <row r="155" spans="1:21" ht="14.4" customHeight="1" x14ac:dyDescent="0.3">
      <c r="A155" s="661">
        <v>22</v>
      </c>
      <c r="B155" s="662" t="s">
        <v>514</v>
      </c>
      <c r="C155" s="662" t="s">
        <v>750</v>
      </c>
      <c r="D155" s="742" t="s">
        <v>985</v>
      </c>
      <c r="E155" s="743" t="s">
        <v>763</v>
      </c>
      <c r="F155" s="662" t="s">
        <v>747</v>
      </c>
      <c r="G155" s="662" t="s">
        <v>767</v>
      </c>
      <c r="H155" s="662" t="s">
        <v>608</v>
      </c>
      <c r="I155" s="662" t="s">
        <v>610</v>
      </c>
      <c r="J155" s="662" t="s">
        <v>738</v>
      </c>
      <c r="K155" s="662" t="s">
        <v>739</v>
      </c>
      <c r="L155" s="663">
        <v>118.54</v>
      </c>
      <c r="M155" s="663">
        <v>118.54</v>
      </c>
      <c r="N155" s="662">
        <v>1</v>
      </c>
      <c r="O155" s="744">
        <v>1</v>
      </c>
      <c r="P155" s="663">
        <v>118.54</v>
      </c>
      <c r="Q155" s="678">
        <v>1</v>
      </c>
      <c r="R155" s="662">
        <v>1</v>
      </c>
      <c r="S155" s="678">
        <v>1</v>
      </c>
      <c r="T155" s="744">
        <v>1</v>
      </c>
      <c r="U155" s="700">
        <v>1</v>
      </c>
    </row>
    <row r="156" spans="1:21" ht="14.4" customHeight="1" x14ac:dyDescent="0.3">
      <c r="A156" s="661">
        <v>22</v>
      </c>
      <c r="B156" s="662" t="s">
        <v>514</v>
      </c>
      <c r="C156" s="662" t="s">
        <v>750</v>
      </c>
      <c r="D156" s="742" t="s">
        <v>985</v>
      </c>
      <c r="E156" s="743" t="s">
        <v>763</v>
      </c>
      <c r="F156" s="662" t="s">
        <v>747</v>
      </c>
      <c r="G156" s="662" t="s">
        <v>767</v>
      </c>
      <c r="H156" s="662" t="s">
        <v>515</v>
      </c>
      <c r="I156" s="662" t="s">
        <v>775</v>
      </c>
      <c r="J156" s="662" t="s">
        <v>776</v>
      </c>
      <c r="K156" s="662" t="s">
        <v>777</v>
      </c>
      <c r="L156" s="663">
        <v>79.03</v>
      </c>
      <c r="M156" s="663">
        <v>237.09</v>
      </c>
      <c r="N156" s="662">
        <v>3</v>
      </c>
      <c r="O156" s="744">
        <v>2</v>
      </c>
      <c r="P156" s="663">
        <v>79.03</v>
      </c>
      <c r="Q156" s="678">
        <v>0.33333333333333331</v>
      </c>
      <c r="R156" s="662">
        <v>1</v>
      </c>
      <c r="S156" s="678">
        <v>0.33333333333333331</v>
      </c>
      <c r="T156" s="744">
        <v>0.5</v>
      </c>
      <c r="U156" s="700">
        <v>0.25</v>
      </c>
    </row>
    <row r="157" spans="1:21" ht="14.4" customHeight="1" x14ac:dyDescent="0.3">
      <c r="A157" s="661">
        <v>22</v>
      </c>
      <c r="B157" s="662" t="s">
        <v>514</v>
      </c>
      <c r="C157" s="662" t="s">
        <v>750</v>
      </c>
      <c r="D157" s="742" t="s">
        <v>985</v>
      </c>
      <c r="E157" s="743" t="s">
        <v>763</v>
      </c>
      <c r="F157" s="662" t="s">
        <v>747</v>
      </c>
      <c r="G157" s="662" t="s">
        <v>767</v>
      </c>
      <c r="H157" s="662" t="s">
        <v>515</v>
      </c>
      <c r="I157" s="662" t="s">
        <v>866</v>
      </c>
      <c r="J157" s="662" t="s">
        <v>867</v>
      </c>
      <c r="K157" s="662" t="s">
        <v>777</v>
      </c>
      <c r="L157" s="663">
        <v>79.03</v>
      </c>
      <c r="M157" s="663">
        <v>158.06</v>
      </c>
      <c r="N157" s="662">
        <v>2</v>
      </c>
      <c r="O157" s="744">
        <v>2</v>
      </c>
      <c r="P157" s="663">
        <v>79.03</v>
      </c>
      <c r="Q157" s="678">
        <v>0.5</v>
      </c>
      <c r="R157" s="662">
        <v>1</v>
      </c>
      <c r="S157" s="678">
        <v>0.5</v>
      </c>
      <c r="T157" s="744">
        <v>1</v>
      </c>
      <c r="U157" s="700">
        <v>0.5</v>
      </c>
    </row>
    <row r="158" spans="1:21" ht="14.4" customHeight="1" thickBot="1" x14ac:dyDescent="0.35">
      <c r="A158" s="667">
        <v>22</v>
      </c>
      <c r="B158" s="668" t="s">
        <v>514</v>
      </c>
      <c r="C158" s="668" t="s">
        <v>750</v>
      </c>
      <c r="D158" s="745" t="s">
        <v>985</v>
      </c>
      <c r="E158" s="746" t="s">
        <v>763</v>
      </c>
      <c r="F158" s="668" t="s">
        <v>747</v>
      </c>
      <c r="G158" s="668" t="s">
        <v>981</v>
      </c>
      <c r="H158" s="668" t="s">
        <v>515</v>
      </c>
      <c r="I158" s="668" t="s">
        <v>982</v>
      </c>
      <c r="J158" s="668" t="s">
        <v>983</v>
      </c>
      <c r="K158" s="668" t="s">
        <v>980</v>
      </c>
      <c r="L158" s="669">
        <v>0</v>
      </c>
      <c r="M158" s="669">
        <v>0</v>
      </c>
      <c r="N158" s="668">
        <v>1</v>
      </c>
      <c r="O158" s="747">
        <v>1</v>
      </c>
      <c r="P158" s="669">
        <v>0</v>
      </c>
      <c r="Q158" s="679"/>
      <c r="R158" s="668">
        <v>1</v>
      </c>
      <c r="S158" s="679">
        <v>1</v>
      </c>
      <c r="T158" s="747">
        <v>1</v>
      </c>
      <c r="U158" s="70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987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8" t="s">
        <v>212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50" t="s">
        <v>756</v>
      </c>
      <c r="B5" s="229">
        <v>1363.23</v>
      </c>
      <c r="C5" s="741">
        <v>0.11520052325846702</v>
      </c>
      <c r="D5" s="229">
        <v>10470.310000000001</v>
      </c>
      <c r="E5" s="741">
        <v>0.88479947674153303</v>
      </c>
      <c r="F5" s="749">
        <v>11833.54</v>
      </c>
    </row>
    <row r="6" spans="1:6" ht="14.4" customHeight="1" x14ac:dyDescent="0.3">
      <c r="A6" s="751" t="s">
        <v>763</v>
      </c>
      <c r="B6" s="665">
        <v>948.32</v>
      </c>
      <c r="C6" s="678">
        <v>0.13994038308296194</v>
      </c>
      <c r="D6" s="665">
        <v>5828.2800000000007</v>
      </c>
      <c r="E6" s="678">
        <v>0.86005961691703814</v>
      </c>
      <c r="F6" s="666">
        <v>6776.6</v>
      </c>
    </row>
    <row r="7" spans="1:6" ht="14.4" customHeight="1" x14ac:dyDescent="0.3">
      <c r="A7" s="751" t="s">
        <v>758</v>
      </c>
      <c r="B7" s="665">
        <v>814.75</v>
      </c>
      <c r="C7" s="678">
        <v>0.23518256055283421</v>
      </c>
      <c r="D7" s="665">
        <v>2649.5799999999995</v>
      </c>
      <c r="E7" s="678">
        <v>0.76481743944716585</v>
      </c>
      <c r="F7" s="666">
        <v>3464.3299999999995</v>
      </c>
    </row>
    <row r="8" spans="1:6" ht="14.4" customHeight="1" x14ac:dyDescent="0.3">
      <c r="A8" s="751" t="s">
        <v>755</v>
      </c>
      <c r="B8" s="665">
        <v>564.46999999999991</v>
      </c>
      <c r="C8" s="678">
        <v>7.8290961039681556E-2</v>
      </c>
      <c r="D8" s="665">
        <v>6645.4299999999985</v>
      </c>
      <c r="E8" s="678">
        <v>0.92170903896031842</v>
      </c>
      <c r="F8" s="666">
        <v>7209.8999999999987</v>
      </c>
    </row>
    <row r="9" spans="1:6" ht="14.4" customHeight="1" x14ac:dyDescent="0.3">
      <c r="A9" s="751" t="s">
        <v>761</v>
      </c>
      <c r="B9" s="665">
        <v>237.09</v>
      </c>
      <c r="C9" s="678">
        <v>5.257905486770411E-2</v>
      </c>
      <c r="D9" s="665">
        <v>4272.119999999999</v>
      </c>
      <c r="E9" s="678">
        <v>0.94742094513229591</v>
      </c>
      <c r="F9" s="666">
        <v>4509.2099999999991</v>
      </c>
    </row>
    <row r="10" spans="1:6" ht="14.4" customHeight="1" x14ac:dyDescent="0.3">
      <c r="A10" s="751" t="s">
        <v>762</v>
      </c>
      <c r="B10" s="665"/>
      <c r="C10" s="678">
        <v>0</v>
      </c>
      <c r="D10" s="665">
        <v>799.94</v>
      </c>
      <c r="E10" s="678">
        <v>1</v>
      </c>
      <c r="F10" s="666">
        <v>799.94</v>
      </c>
    </row>
    <row r="11" spans="1:6" ht="14.4" customHeight="1" thickBot="1" x14ac:dyDescent="0.35">
      <c r="A11" s="688" t="s">
        <v>760</v>
      </c>
      <c r="B11" s="680"/>
      <c r="C11" s="681">
        <v>0</v>
      </c>
      <c r="D11" s="680">
        <v>263.40000000000003</v>
      </c>
      <c r="E11" s="681">
        <v>1</v>
      </c>
      <c r="F11" s="682">
        <v>263.40000000000003</v>
      </c>
    </row>
    <row r="12" spans="1:6" ht="14.4" customHeight="1" thickBot="1" x14ac:dyDescent="0.35">
      <c r="A12" s="683" t="s">
        <v>3</v>
      </c>
      <c r="B12" s="684">
        <v>3927.86</v>
      </c>
      <c r="C12" s="685">
        <v>0.11268522864326511</v>
      </c>
      <c r="D12" s="684">
        <v>30929.059999999998</v>
      </c>
      <c r="E12" s="685">
        <v>0.88731477135673487</v>
      </c>
      <c r="F12" s="686">
        <v>34856.92</v>
      </c>
    </row>
    <row r="13" spans="1:6" ht="14.4" customHeight="1" thickBot="1" x14ac:dyDescent="0.35"/>
    <row r="14" spans="1:6" ht="14.4" customHeight="1" x14ac:dyDescent="0.3">
      <c r="A14" s="750" t="s">
        <v>736</v>
      </c>
      <c r="B14" s="229">
        <v>3852.6200000000017</v>
      </c>
      <c r="C14" s="741">
        <v>0.11879044414988003</v>
      </c>
      <c r="D14" s="229">
        <v>28579.450000000015</v>
      </c>
      <c r="E14" s="741">
        <v>0.88120955585011995</v>
      </c>
      <c r="F14" s="749">
        <v>32432.070000000018</v>
      </c>
    </row>
    <row r="15" spans="1:6" ht="14.4" customHeight="1" x14ac:dyDescent="0.3">
      <c r="A15" s="751" t="s">
        <v>988</v>
      </c>
      <c r="B15" s="665">
        <v>70.540000000000006</v>
      </c>
      <c r="C15" s="678">
        <v>1</v>
      </c>
      <c r="D15" s="665"/>
      <c r="E15" s="678">
        <v>0</v>
      </c>
      <c r="F15" s="666">
        <v>70.540000000000006</v>
      </c>
    </row>
    <row r="16" spans="1:6" ht="14.4" customHeight="1" x14ac:dyDescent="0.3">
      <c r="A16" s="751" t="s">
        <v>989</v>
      </c>
      <c r="B16" s="665">
        <v>4.7</v>
      </c>
      <c r="C16" s="678">
        <v>1</v>
      </c>
      <c r="D16" s="665"/>
      <c r="E16" s="678">
        <v>0</v>
      </c>
      <c r="F16" s="666">
        <v>4.7</v>
      </c>
    </row>
    <row r="17" spans="1:6" ht="14.4" customHeight="1" x14ac:dyDescent="0.3">
      <c r="A17" s="751" t="s">
        <v>990</v>
      </c>
      <c r="B17" s="665"/>
      <c r="C17" s="678">
        <v>0</v>
      </c>
      <c r="D17" s="665">
        <v>138.31</v>
      </c>
      <c r="E17" s="678">
        <v>1</v>
      </c>
      <c r="F17" s="666">
        <v>138.31</v>
      </c>
    </row>
    <row r="18" spans="1:6" ht="14.4" customHeight="1" x14ac:dyDescent="0.3">
      <c r="A18" s="751" t="s">
        <v>991</v>
      </c>
      <c r="B18" s="665"/>
      <c r="C18" s="678">
        <v>0</v>
      </c>
      <c r="D18" s="665">
        <v>140.43</v>
      </c>
      <c r="E18" s="678">
        <v>1</v>
      </c>
      <c r="F18" s="666">
        <v>140.43</v>
      </c>
    </row>
    <row r="19" spans="1:6" ht="14.4" customHeight="1" x14ac:dyDescent="0.3">
      <c r="A19" s="751" t="s">
        <v>992</v>
      </c>
      <c r="B19" s="665"/>
      <c r="C19" s="678">
        <v>0</v>
      </c>
      <c r="D19" s="665">
        <v>111.22</v>
      </c>
      <c r="E19" s="678">
        <v>1</v>
      </c>
      <c r="F19" s="666">
        <v>111.22</v>
      </c>
    </row>
    <row r="20" spans="1:6" ht="14.4" customHeight="1" x14ac:dyDescent="0.3">
      <c r="A20" s="751" t="s">
        <v>993</v>
      </c>
      <c r="B20" s="665"/>
      <c r="C20" s="678">
        <v>0</v>
      </c>
      <c r="D20" s="665">
        <v>554.04999999999995</v>
      </c>
      <c r="E20" s="678">
        <v>1</v>
      </c>
      <c r="F20" s="666">
        <v>554.04999999999995</v>
      </c>
    </row>
    <row r="21" spans="1:6" ht="14.4" customHeight="1" x14ac:dyDescent="0.3">
      <c r="A21" s="751" t="s">
        <v>994</v>
      </c>
      <c r="B21" s="665">
        <v>0</v>
      </c>
      <c r="C21" s="678"/>
      <c r="D21" s="665"/>
      <c r="E21" s="678"/>
      <c r="F21" s="666">
        <v>0</v>
      </c>
    </row>
    <row r="22" spans="1:6" ht="14.4" customHeight="1" x14ac:dyDescent="0.3">
      <c r="A22" s="751" t="s">
        <v>995</v>
      </c>
      <c r="B22" s="665"/>
      <c r="C22" s="678">
        <v>0</v>
      </c>
      <c r="D22" s="665">
        <v>164.94</v>
      </c>
      <c r="E22" s="678">
        <v>1</v>
      </c>
      <c r="F22" s="666">
        <v>164.94</v>
      </c>
    </row>
    <row r="23" spans="1:6" ht="14.4" customHeight="1" x14ac:dyDescent="0.3">
      <c r="A23" s="751" t="s">
        <v>996</v>
      </c>
      <c r="B23" s="665"/>
      <c r="C23" s="678"/>
      <c r="D23" s="665">
        <v>0</v>
      </c>
      <c r="E23" s="678"/>
      <c r="F23" s="666">
        <v>0</v>
      </c>
    </row>
    <row r="24" spans="1:6" ht="14.4" customHeight="1" x14ac:dyDescent="0.3">
      <c r="A24" s="751" t="s">
        <v>997</v>
      </c>
      <c r="B24" s="665"/>
      <c r="C24" s="678">
        <v>0</v>
      </c>
      <c r="D24" s="665">
        <v>996.15000000000009</v>
      </c>
      <c r="E24" s="678">
        <v>1</v>
      </c>
      <c r="F24" s="666">
        <v>996.15000000000009</v>
      </c>
    </row>
    <row r="25" spans="1:6" ht="14.4" customHeight="1" x14ac:dyDescent="0.3">
      <c r="A25" s="751" t="s">
        <v>998</v>
      </c>
      <c r="B25" s="665"/>
      <c r="C25" s="678">
        <v>0</v>
      </c>
      <c r="D25" s="665">
        <v>186.87</v>
      </c>
      <c r="E25" s="678">
        <v>1</v>
      </c>
      <c r="F25" s="666">
        <v>186.87</v>
      </c>
    </row>
    <row r="26" spans="1:6" ht="14.4" customHeight="1" thickBot="1" x14ac:dyDescent="0.35">
      <c r="A26" s="688" t="s">
        <v>999</v>
      </c>
      <c r="B26" s="680"/>
      <c r="C26" s="681">
        <v>0</v>
      </c>
      <c r="D26" s="680">
        <v>57.64</v>
      </c>
      <c r="E26" s="681">
        <v>1</v>
      </c>
      <c r="F26" s="682">
        <v>57.64</v>
      </c>
    </row>
    <row r="27" spans="1:6" ht="14.4" customHeight="1" thickBot="1" x14ac:dyDescent="0.35">
      <c r="A27" s="683" t="s">
        <v>3</v>
      </c>
      <c r="B27" s="684">
        <v>3927.8600000000015</v>
      </c>
      <c r="C27" s="685">
        <v>0.11268522864326509</v>
      </c>
      <c r="D27" s="684">
        <v>30929.060000000016</v>
      </c>
      <c r="E27" s="685">
        <v>0.88731477135673509</v>
      </c>
      <c r="F27" s="686">
        <v>34856.920000000013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{5026C9D1-6636-41A2-880B-087F398AF1BE}</x14:id>
        </ext>
      </extLst>
    </cfRule>
  </conditionalFormatting>
  <conditionalFormatting sqref="F14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{5BAF140C-F208-4C20-9682-059D3E50CF4B}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26C9D1-6636-41A2-880B-087F398AF1B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5BAF140C-F208-4C20-9682-059D3E50CF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1012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313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53</v>
      </c>
      <c r="G3" s="47">
        <f>SUBTOTAL(9,G6:G1048576)</f>
        <v>3927.86</v>
      </c>
      <c r="H3" s="48">
        <f>IF(M3=0,0,G3/M3)</f>
        <v>0.11268522864326513</v>
      </c>
      <c r="I3" s="47">
        <f>SUBTOTAL(9,I6:I1048576)</f>
        <v>347</v>
      </c>
      <c r="J3" s="47">
        <f>SUBTOTAL(9,J6:J1048576)</f>
        <v>30929.06</v>
      </c>
      <c r="K3" s="48">
        <f>IF(M3=0,0,J3/M3)</f>
        <v>0.8873147713567352</v>
      </c>
      <c r="L3" s="47">
        <f>SUBTOTAL(9,L6:L1048576)</f>
        <v>400</v>
      </c>
      <c r="M3" s="49">
        <f>SUBTOTAL(9,M6:M1048576)</f>
        <v>34856.919999999991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8" t="s">
        <v>167</v>
      </c>
      <c r="B5" s="752" t="s">
        <v>163</v>
      </c>
      <c r="C5" s="752" t="s">
        <v>90</v>
      </c>
      <c r="D5" s="752" t="s">
        <v>164</v>
      </c>
      <c r="E5" s="752" t="s">
        <v>165</v>
      </c>
      <c r="F5" s="691" t="s">
        <v>28</v>
      </c>
      <c r="G5" s="691" t="s">
        <v>14</v>
      </c>
      <c r="H5" s="675" t="s">
        <v>166</v>
      </c>
      <c r="I5" s="674" t="s">
        <v>28</v>
      </c>
      <c r="J5" s="691" t="s">
        <v>14</v>
      </c>
      <c r="K5" s="675" t="s">
        <v>166</v>
      </c>
      <c r="L5" s="674" t="s">
        <v>28</v>
      </c>
      <c r="M5" s="692" t="s">
        <v>14</v>
      </c>
    </row>
    <row r="6" spans="1:13" ht="14.4" customHeight="1" x14ac:dyDescent="0.3">
      <c r="A6" s="735" t="s">
        <v>755</v>
      </c>
      <c r="B6" s="736" t="s">
        <v>1000</v>
      </c>
      <c r="C6" s="736" t="s">
        <v>854</v>
      </c>
      <c r="D6" s="736" t="s">
        <v>855</v>
      </c>
      <c r="E6" s="736" t="s">
        <v>856</v>
      </c>
      <c r="F6" s="229"/>
      <c r="G6" s="229"/>
      <c r="H6" s="741">
        <v>0</v>
      </c>
      <c r="I6" s="229">
        <v>1</v>
      </c>
      <c r="J6" s="229">
        <v>57.64</v>
      </c>
      <c r="K6" s="741">
        <v>1</v>
      </c>
      <c r="L6" s="229">
        <v>1</v>
      </c>
      <c r="M6" s="749">
        <v>57.64</v>
      </c>
    </row>
    <row r="7" spans="1:13" ht="14.4" customHeight="1" x14ac:dyDescent="0.3">
      <c r="A7" s="661" t="s">
        <v>755</v>
      </c>
      <c r="B7" s="662" t="s">
        <v>1001</v>
      </c>
      <c r="C7" s="662" t="s">
        <v>847</v>
      </c>
      <c r="D7" s="662" t="s">
        <v>848</v>
      </c>
      <c r="E7" s="662" t="s">
        <v>849</v>
      </c>
      <c r="F7" s="665"/>
      <c r="G7" s="665"/>
      <c r="H7" s="678">
        <v>0</v>
      </c>
      <c r="I7" s="665">
        <v>1</v>
      </c>
      <c r="J7" s="665">
        <v>186.87</v>
      </c>
      <c r="K7" s="678">
        <v>1</v>
      </c>
      <c r="L7" s="665">
        <v>1</v>
      </c>
      <c r="M7" s="666">
        <v>186.87</v>
      </c>
    </row>
    <row r="8" spans="1:13" ht="14.4" customHeight="1" x14ac:dyDescent="0.3">
      <c r="A8" s="661" t="s">
        <v>755</v>
      </c>
      <c r="B8" s="662" t="s">
        <v>1002</v>
      </c>
      <c r="C8" s="662" t="s">
        <v>824</v>
      </c>
      <c r="D8" s="662" t="s">
        <v>780</v>
      </c>
      <c r="E8" s="662" t="s">
        <v>825</v>
      </c>
      <c r="F8" s="665"/>
      <c r="G8" s="665"/>
      <c r="H8" s="678">
        <v>0</v>
      </c>
      <c r="I8" s="665">
        <v>1</v>
      </c>
      <c r="J8" s="665">
        <v>105.32</v>
      </c>
      <c r="K8" s="678">
        <v>1</v>
      </c>
      <c r="L8" s="665">
        <v>1</v>
      </c>
      <c r="M8" s="666">
        <v>105.32</v>
      </c>
    </row>
    <row r="9" spans="1:13" ht="14.4" customHeight="1" x14ac:dyDescent="0.3">
      <c r="A9" s="661" t="s">
        <v>755</v>
      </c>
      <c r="B9" s="662" t="s">
        <v>1003</v>
      </c>
      <c r="C9" s="662" t="s">
        <v>881</v>
      </c>
      <c r="D9" s="662" t="s">
        <v>882</v>
      </c>
      <c r="E9" s="662" t="s">
        <v>883</v>
      </c>
      <c r="F9" s="665"/>
      <c r="G9" s="665"/>
      <c r="H9" s="678">
        <v>0</v>
      </c>
      <c r="I9" s="665">
        <v>2</v>
      </c>
      <c r="J9" s="665">
        <v>554.04999999999995</v>
      </c>
      <c r="K9" s="678">
        <v>1</v>
      </c>
      <c r="L9" s="665">
        <v>2</v>
      </c>
      <c r="M9" s="666">
        <v>554.04999999999995</v>
      </c>
    </row>
    <row r="10" spans="1:13" ht="14.4" customHeight="1" x14ac:dyDescent="0.3">
      <c r="A10" s="661" t="s">
        <v>755</v>
      </c>
      <c r="B10" s="662" t="s">
        <v>1004</v>
      </c>
      <c r="C10" s="662" t="s">
        <v>869</v>
      </c>
      <c r="D10" s="662" t="s">
        <v>870</v>
      </c>
      <c r="E10" s="662" t="s">
        <v>871</v>
      </c>
      <c r="F10" s="665"/>
      <c r="G10" s="665"/>
      <c r="H10" s="678">
        <v>0</v>
      </c>
      <c r="I10" s="665">
        <v>1</v>
      </c>
      <c r="J10" s="665">
        <v>164.94</v>
      </c>
      <c r="K10" s="678">
        <v>1</v>
      </c>
      <c r="L10" s="665">
        <v>1</v>
      </c>
      <c r="M10" s="666">
        <v>164.94</v>
      </c>
    </row>
    <row r="11" spans="1:13" ht="14.4" customHeight="1" x14ac:dyDescent="0.3">
      <c r="A11" s="661" t="s">
        <v>755</v>
      </c>
      <c r="B11" s="662" t="s">
        <v>1005</v>
      </c>
      <c r="C11" s="662" t="s">
        <v>817</v>
      </c>
      <c r="D11" s="662" t="s">
        <v>818</v>
      </c>
      <c r="E11" s="662" t="s">
        <v>819</v>
      </c>
      <c r="F11" s="665"/>
      <c r="G11" s="665"/>
      <c r="H11" s="678">
        <v>0</v>
      </c>
      <c r="I11" s="665">
        <v>1</v>
      </c>
      <c r="J11" s="665">
        <v>196.21</v>
      </c>
      <c r="K11" s="678">
        <v>1</v>
      </c>
      <c r="L11" s="665">
        <v>1</v>
      </c>
      <c r="M11" s="666">
        <v>196.21</v>
      </c>
    </row>
    <row r="12" spans="1:13" ht="14.4" customHeight="1" x14ac:dyDescent="0.3">
      <c r="A12" s="661" t="s">
        <v>755</v>
      </c>
      <c r="B12" s="662" t="s">
        <v>737</v>
      </c>
      <c r="C12" s="662" t="s">
        <v>857</v>
      </c>
      <c r="D12" s="662" t="s">
        <v>858</v>
      </c>
      <c r="E12" s="662" t="s">
        <v>859</v>
      </c>
      <c r="F12" s="665"/>
      <c r="G12" s="665"/>
      <c r="H12" s="678"/>
      <c r="I12" s="665">
        <v>1</v>
      </c>
      <c r="J12" s="665">
        <v>0</v>
      </c>
      <c r="K12" s="678"/>
      <c r="L12" s="665">
        <v>1</v>
      </c>
      <c r="M12" s="666">
        <v>0</v>
      </c>
    </row>
    <row r="13" spans="1:13" ht="14.4" customHeight="1" x14ac:dyDescent="0.3">
      <c r="A13" s="661" t="s">
        <v>755</v>
      </c>
      <c r="B13" s="662" t="s">
        <v>737</v>
      </c>
      <c r="C13" s="662" t="s">
        <v>860</v>
      </c>
      <c r="D13" s="662" t="s">
        <v>861</v>
      </c>
      <c r="E13" s="662" t="s">
        <v>862</v>
      </c>
      <c r="F13" s="665"/>
      <c r="G13" s="665"/>
      <c r="H13" s="678"/>
      <c r="I13" s="665">
        <v>2</v>
      </c>
      <c r="J13" s="665">
        <v>0</v>
      </c>
      <c r="K13" s="678"/>
      <c r="L13" s="665">
        <v>2</v>
      </c>
      <c r="M13" s="666">
        <v>0</v>
      </c>
    </row>
    <row r="14" spans="1:13" ht="14.4" customHeight="1" x14ac:dyDescent="0.3">
      <c r="A14" s="661" t="s">
        <v>755</v>
      </c>
      <c r="B14" s="662" t="s">
        <v>737</v>
      </c>
      <c r="C14" s="662" t="s">
        <v>790</v>
      </c>
      <c r="D14" s="662" t="s">
        <v>791</v>
      </c>
      <c r="E14" s="662" t="s">
        <v>792</v>
      </c>
      <c r="F14" s="665">
        <v>1</v>
      </c>
      <c r="G14" s="665">
        <v>0</v>
      </c>
      <c r="H14" s="678"/>
      <c r="I14" s="665"/>
      <c r="J14" s="665"/>
      <c r="K14" s="678"/>
      <c r="L14" s="665">
        <v>1</v>
      </c>
      <c r="M14" s="666">
        <v>0</v>
      </c>
    </row>
    <row r="15" spans="1:13" ht="14.4" customHeight="1" x14ac:dyDescent="0.3">
      <c r="A15" s="661" t="s">
        <v>755</v>
      </c>
      <c r="B15" s="662" t="s">
        <v>737</v>
      </c>
      <c r="C15" s="662" t="s">
        <v>793</v>
      </c>
      <c r="D15" s="662" t="s">
        <v>794</v>
      </c>
      <c r="E15" s="662" t="s">
        <v>795</v>
      </c>
      <c r="F15" s="665"/>
      <c r="G15" s="665"/>
      <c r="H15" s="678"/>
      <c r="I15" s="665">
        <v>1</v>
      </c>
      <c r="J15" s="665">
        <v>0</v>
      </c>
      <c r="K15" s="678"/>
      <c r="L15" s="665">
        <v>1</v>
      </c>
      <c r="M15" s="666">
        <v>0</v>
      </c>
    </row>
    <row r="16" spans="1:13" ht="14.4" customHeight="1" x14ac:dyDescent="0.3">
      <c r="A16" s="661" t="s">
        <v>755</v>
      </c>
      <c r="B16" s="662" t="s">
        <v>737</v>
      </c>
      <c r="C16" s="662" t="s">
        <v>768</v>
      </c>
      <c r="D16" s="662" t="s">
        <v>769</v>
      </c>
      <c r="E16" s="662" t="s">
        <v>770</v>
      </c>
      <c r="F16" s="665"/>
      <c r="G16" s="665"/>
      <c r="H16" s="678">
        <v>0</v>
      </c>
      <c r="I16" s="665">
        <v>15</v>
      </c>
      <c r="J16" s="665">
        <v>1481.6999999999998</v>
      </c>
      <c r="K16" s="678">
        <v>1</v>
      </c>
      <c r="L16" s="665">
        <v>15</v>
      </c>
      <c r="M16" s="666">
        <v>1481.6999999999998</v>
      </c>
    </row>
    <row r="17" spans="1:13" ht="14.4" customHeight="1" x14ac:dyDescent="0.3">
      <c r="A17" s="661" t="s">
        <v>755</v>
      </c>
      <c r="B17" s="662" t="s">
        <v>737</v>
      </c>
      <c r="C17" s="662" t="s">
        <v>613</v>
      </c>
      <c r="D17" s="662" t="s">
        <v>614</v>
      </c>
      <c r="E17" s="662" t="s">
        <v>615</v>
      </c>
      <c r="F17" s="665"/>
      <c r="G17" s="665"/>
      <c r="H17" s="678">
        <v>0</v>
      </c>
      <c r="I17" s="665">
        <v>12</v>
      </c>
      <c r="J17" s="665">
        <v>948.3599999999999</v>
      </c>
      <c r="K17" s="678">
        <v>1</v>
      </c>
      <c r="L17" s="665">
        <v>12</v>
      </c>
      <c r="M17" s="666">
        <v>948.3599999999999</v>
      </c>
    </row>
    <row r="18" spans="1:13" ht="14.4" customHeight="1" x14ac:dyDescent="0.3">
      <c r="A18" s="661" t="s">
        <v>755</v>
      </c>
      <c r="B18" s="662" t="s">
        <v>737</v>
      </c>
      <c r="C18" s="662" t="s">
        <v>802</v>
      </c>
      <c r="D18" s="662" t="s">
        <v>803</v>
      </c>
      <c r="E18" s="662" t="s">
        <v>804</v>
      </c>
      <c r="F18" s="665">
        <v>1</v>
      </c>
      <c r="G18" s="665">
        <v>98.78</v>
      </c>
      <c r="H18" s="678">
        <v>1</v>
      </c>
      <c r="I18" s="665"/>
      <c r="J18" s="665"/>
      <c r="K18" s="678">
        <v>0</v>
      </c>
      <c r="L18" s="665">
        <v>1</v>
      </c>
      <c r="M18" s="666">
        <v>98.78</v>
      </c>
    </row>
    <row r="19" spans="1:13" ht="14.4" customHeight="1" x14ac:dyDescent="0.3">
      <c r="A19" s="661" t="s">
        <v>755</v>
      </c>
      <c r="B19" s="662" t="s">
        <v>737</v>
      </c>
      <c r="C19" s="662" t="s">
        <v>863</v>
      </c>
      <c r="D19" s="662" t="s">
        <v>864</v>
      </c>
      <c r="E19" s="662" t="s">
        <v>865</v>
      </c>
      <c r="F19" s="665"/>
      <c r="G19" s="665"/>
      <c r="H19" s="678">
        <v>0</v>
      </c>
      <c r="I19" s="665">
        <v>1</v>
      </c>
      <c r="J19" s="665">
        <v>46.07</v>
      </c>
      <c r="K19" s="678">
        <v>1</v>
      </c>
      <c r="L19" s="665">
        <v>1</v>
      </c>
      <c r="M19" s="666">
        <v>46.07</v>
      </c>
    </row>
    <row r="20" spans="1:13" ht="14.4" customHeight="1" x14ac:dyDescent="0.3">
      <c r="A20" s="661" t="s">
        <v>755</v>
      </c>
      <c r="B20" s="662" t="s">
        <v>737</v>
      </c>
      <c r="C20" s="662" t="s">
        <v>773</v>
      </c>
      <c r="D20" s="662" t="s">
        <v>614</v>
      </c>
      <c r="E20" s="662" t="s">
        <v>774</v>
      </c>
      <c r="F20" s="665"/>
      <c r="G20" s="665"/>
      <c r="H20" s="678">
        <v>0</v>
      </c>
      <c r="I20" s="665">
        <v>8</v>
      </c>
      <c r="J20" s="665">
        <v>632.2399999999999</v>
      </c>
      <c r="K20" s="678">
        <v>1</v>
      </c>
      <c r="L20" s="665">
        <v>8</v>
      </c>
      <c r="M20" s="666">
        <v>632.2399999999999</v>
      </c>
    </row>
    <row r="21" spans="1:13" ht="14.4" customHeight="1" x14ac:dyDescent="0.3">
      <c r="A21" s="661" t="s">
        <v>755</v>
      </c>
      <c r="B21" s="662" t="s">
        <v>737</v>
      </c>
      <c r="C21" s="662" t="s">
        <v>610</v>
      </c>
      <c r="D21" s="662" t="s">
        <v>738</v>
      </c>
      <c r="E21" s="662" t="s">
        <v>739</v>
      </c>
      <c r="F21" s="665"/>
      <c r="G21" s="665"/>
      <c r="H21" s="678">
        <v>0</v>
      </c>
      <c r="I21" s="665">
        <v>2</v>
      </c>
      <c r="J21" s="665">
        <v>237.08</v>
      </c>
      <c r="K21" s="678">
        <v>1</v>
      </c>
      <c r="L21" s="665">
        <v>2</v>
      </c>
      <c r="M21" s="666">
        <v>237.08</v>
      </c>
    </row>
    <row r="22" spans="1:13" ht="14.4" customHeight="1" x14ac:dyDescent="0.3">
      <c r="A22" s="661" t="s">
        <v>755</v>
      </c>
      <c r="B22" s="662" t="s">
        <v>737</v>
      </c>
      <c r="C22" s="662" t="s">
        <v>775</v>
      </c>
      <c r="D22" s="662" t="s">
        <v>776</v>
      </c>
      <c r="E22" s="662" t="s">
        <v>777</v>
      </c>
      <c r="F22" s="665">
        <v>4</v>
      </c>
      <c r="G22" s="665">
        <v>316.12</v>
      </c>
      <c r="H22" s="678">
        <v>1</v>
      </c>
      <c r="I22" s="665"/>
      <c r="J22" s="665"/>
      <c r="K22" s="678">
        <v>0</v>
      </c>
      <c r="L22" s="665">
        <v>4</v>
      </c>
      <c r="M22" s="666">
        <v>316.12</v>
      </c>
    </row>
    <row r="23" spans="1:13" ht="14.4" customHeight="1" x14ac:dyDescent="0.3">
      <c r="A23" s="661" t="s">
        <v>755</v>
      </c>
      <c r="B23" s="662" t="s">
        <v>737</v>
      </c>
      <c r="C23" s="662" t="s">
        <v>771</v>
      </c>
      <c r="D23" s="662" t="s">
        <v>772</v>
      </c>
      <c r="E23" s="662" t="s">
        <v>739</v>
      </c>
      <c r="F23" s="665"/>
      <c r="G23" s="665"/>
      <c r="H23" s="678">
        <v>0</v>
      </c>
      <c r="I23" s="665">
        <v>16</v>
      </c>
      <c r="J23" s="665">
        <v>1896.6399999999999</v>
      </c>
      <c r="K23" s="678">
        <v>1</v>
      </c>
      <c r="L23" s="665">
        <v>16</v>
      </c>
      <c r="M23" s="666">
        <v>1896.6399999999999</v>
      </c>
    </row>
    <row r="24" spans="1:13" ht="14.4" customHeight="1" x14ac:dyDescent="0.3">
      <c r="A24" s="661" t="s">
        <v>755</v>
      </c>
      <c r="B24" s="662" t="s">
        <v>737</v>
      </c>
      <c r="C24" s="662" t="s">
        <v>866</v>
      </c>
      <c r="D24" s="662" t="s">
        <v>867</v>
      </c>
      <c r="E24" s="662" t="s">
        <v>777</v>
      </c>
      <c r="F24" s="665">
        <v>1</v>
      </c>
      <c r="G24" s="665">
        <v>79.03</v>
      </c>
      <c r="H24" s="678">
        <v>1</v>
      </c>
      <c r="I24" s="665"/>
      <c r="J24" s="665"/>
      <c r="K24" s="678">
        <v>0</v>
      </c>
      <c r="L24" s="665">
        <v>1</v>
      </c>
      <c r="M24" s="666">
        <v>79.03</v>
      </c>
    </row>
    <row r="25" spans="1:13" ht="14.4" customHeight="1" x14ac:dyDescent="0.3">
      <c r="A25" s="661" t="s">
        <v>755</v>
      </c>
      <c r="B25" s="662" t="s">
        <v>1006</v>
      </c>
      <c r="C25" s="662" t="s">
        <v>821</v>
      </c>
      <c r="D25" s="662" t="s">
        <v>822</v>
      </c>
      <c r="E25" s="662" t="s">
        <v>823</v>
      </c>
      <c r="F25" s="665">
        <v>1</v>
      </c>
      <c r="G25" s="665">
        <v>70.540000000000006</v>
      </c>
      <c r="H25" s="678">
        <v>1</v>
      </c>
      <c r="I25" s="665"/>
      <c r="J25" s="665"/>
      <c r="K25" s="678">
        <v>0</v>
      </c>
      <c r="L25" s="665">
        <v>1</v>
      </c>
      <c r="M25" s="666">
        <v>70.540000000000006</v>
      </c>
    </row>
    <row r="26" spans="1:13" ht="14.4" customHeight="1" x14ac:dyDescent="0.3">
      <c r="A26" s="661" t="s">
        <v>755</v>
      </c>
      <c r="B26" s="662" t="s">
        <v>1007</v>
      </c>
      <c r="C26" s="662" t="s">
        <v>827</v>
      </c>
      <c r="D26" s="662" t="s">
        <v>828</v>
      </c>
      <c r="E26" s="662" t="s">
        <v>829</v>
      </c>
      <c r="F26" s="665"/>
      <c r="G26" s="665"/>
      <c r="H26" s="678">
        <v>0</v>
      </c>
      <c r="I26" s="665">
        <v>1</v>
      </c>
      <c r="J26" s="665">
        <v>138.31</v>
      </c>
      <c r="K26" s="678">
        <v>1</v>
      </c>
      <c r="L26" s="665">
        <v>1</v>
      </c>
      <c r="M26" s="666">
        <v>138.31</v>
      </c>
    </row>
    <row r="27" spans="1:13" ht="14.4" customHeight="1" x14ac:dyDescent="0.3">
      <c r="A27" s="661" t="s">
        <v>756</v>
      </c>
      <c r="B27" s="662" t="s">
        <v>1002</v>
      </c>
      <c r="C27" s="662" t="s">
        <v>779</v>
      </c>
      <c r="D27" s="662" t="s">
        <v>780</v>
      </c>
      <c r="E27" s="662" t="s">
        <v>781</v>
      </c>
      <c r="F27" s="665"/>
      <c r="G27" s="665"/>
      <c r="H27" s="678">
        <v>0</v>
      </c>
      <c r="I27" s="665">
        <v>1</v>
      </c>
      <c r="J27" s="665">
        <v>35.11</v>
      </c>
      <c r="K27" s="678">
        <v>1</v>
      </c>
      <c r="L27" s="665">
        <v>1</v>
      </c>
      <c r="M27" s="666">
        <v>35.11</v>
      </c>
    </row>
    <row r="28" spans="1:13" ht="14.4" customHeight="1" x14ac:dyDescent="0.3">
      <c r="A28" s="661" t="s">
        <v>756</v>
      </c>
      <c r="B28" s="662" t="s">
        <v>737</v>
      </c>
      <c r="C28" s="662" t="s">
        <v>907</v>
      </c>
      <c r="D28" s="662" t="s">
        <v>858</v>
      </c>
      <c r="E28" s="662" t="s">
        <v>908</v>
      </c>
      <c r="F28" s="665"/>
      <c r="G28" s="665"/>
      <c r="H28" s="678">
        <v>0</v>
      </c>
      <c r="I28" s="665">
        <v>1</v>
      </c>
      <c r="J28" s="665">
        <v>69.55</v>
      </c>
      <c r="K28" s="678">
        <v>1</v>
      </c>
      <c r="L28" s="665">
        <v>1</v>
      </c>
      <c r="M28" s="666">
        <v>69.55</v>
      </c>
    </row>
    <row r="29" spans="1:13" ht="14.4" customHeight="1" x14ac:dyDescent="0.3">
      <c r="A29" s="661" t="s">
        <v>756</v>
      </c>
      <c r="B29" s="662" t="s">
        <v>737</v>
      </c>
      <c r="C29" s="662" t="s">
        <v>860</v>
      </c>
      <c r="D29" s="662" t="s">
        <v>861</v>
      </c>
      <c r="E29" s="662" t="s">
        <v>862</v>
      </c>
      <c r="F29" s="665"/>
      <c r="G29" s="665"/>
      <c r="H29" s="678"/>
      <c r="I29" s="665">
        <v>1</v>
      </c>
      <c r="J29" s="665">
        <v>0</v>
      </c>
      <c r="K29" s="678"/>
      <c r="L29" s="665">
        <v>1</v>
      </c>
      <c r="M29" s="666">
        <v>0</v>
      </c>
    </row>
    <row r="30" spans="1:13" ht="14.4" customHeight="1" x14ac:dyDescent="0.3">
      <c r="A30" s="661" t="s">
        <v>756</v>
      </c>
      <c r="B30" s="662" t="s">
        <v>737</v>
      </c>
      <c r="C30" s="662" t="s">
        <v>790</v>
      </c>
      <c r="D30" s="662" t="s">
        <v>791</v>
      </c>
      <c r="E30" s="662" t="s">
        <v>792</v>
      </c>
      <c r="F30" s="665">
        <v>3</v>
      </c>
      <c r="G30" s="665">
        <v>0</v>
      </c>
      <c r="H30" s="678"/>
      <c r="I30" s="665"/>
      <c r="J30" s="665"/>
      <c r="K30" s="678"/>
      <c r="L30" s="665">
        <v>3</v>
      </c>
      <c r="M30" s="666">
        <v>0</v>
      </c>
    </row>
    <row r="31" spans="1:13" ht="14.4" customHeight="1" x14ac:dyDescent="0.3">
      <c r="A31" s="661" t="s">
        <v>756</v>
      </c>
      <c r="B31" s="662" t="s">
        <v>737</v>
      </c>
      <c r="C31" s="662" t="s">
        <v>909</v>
      </c>
      <c r="D31" s="662" t="s">
        <v>791</v>
      </c>
      <c r="E31" s="662" t="s">
        <v>910</v>
      </c>
      <c r="F31" s="665">
        <v>3</v>
      </c>
      <c r="G31" s="665">
        <v>474.15000000000003</v>
      </c>
      <c r="H31" s="678">
        <v>1</v>
      </c>
      <c r="I31" s="665"/>
      <c r="J31" s="665"/>
      <c r="K31" s="678">
        <v>0</v>
      </c>
      <c r="L31" s="665">
        <v>3</v>
      </c>
      <c r="M31" s="666">
        <v>474.15000000000003</v>
      </c>
    </row>
    <row r="32" spans="1:13" ht="14.4" customHeight="1" x14ac:dyDescent="0.3">
      <c r="A32" s="661" t="s">
        <v>756</v>
      </c>
      <c r="B32" s="662" t="s">
        <v>737</v>
      </c>
      <c r="C32" s="662" t="s">
        <v>793</v>
      </c>
      <c r="D32" s="662" t="s">
        <v>794</v>
      </c>
      <c r="E32" s="662" t="s">
        <v>795</v>
      </c>
      <c r="F32" s="665"/>
      <c r="G32" s="665"/>
      <c r="H32" s="678"/>
      <c r="I32" s="665">
        <v>7</v>
      </c>
      <c r="J32" s="665">
        <v>0</v>
      </c>
      <c r="K32" s="678"/>
      <c r="L32" s="665">
        <v>7</v>
      </c>
      <c r="M32" s="666">
        <v>0</v>
      </c>
    </row>
    <row r="33" spans="1:13" ht="14.4" customHeight="1" x14ac:dyDescent="0.3">
      <c r="A33" s="661" t="s">
        <v>756</v>
      </c>
      <c r="B33" s="662" t="s">
        <v>737</v>
      </c>
      <c r="C33" s="662" t="s">
        <v>768</v>
      </c>
      <c r="D33" s="662" t="s">
        <v>769</v>
      </c>
      <c r="E33" s="662" t="s">
        <v>770</v>
      </c>
      <c r="F33" s="665"/>
      <c r="G33" s="665"/>
      <c r="H33" s="678">
        <v>0</v>
      </c>
      <c r="I33" s="665">
        <v>18</v>
      </c>
      <c r="J33" s="665">
        <v>1778.04</v>
      </c>
      <c r="K33" s="678">
        <v>1</v>
      </c>
      <c r="L33" s="665">
        <v>18</v>
      </c>
      <c r="M33" s="666">
        <v>1778.04</v>
      </c>
    </row>
    <row r="34" spans="1:13" ht="14.4" customHeight="1" x14ac:dyDescent="0.3">
      <c r="A34" s="661" t="s">
        <v>756</v>
      </c>
      <c r="B34" s="662" t="s">
        <v>737</v>
      </c>
      <c r="C34" s="662" t="s">
        <v>613</v>
      </c>
      <c r="D34" s="662" t="s">
        <v>614</v>
      </c>
      <c r="E34" s="662" t="s">
        <v>615</v>
      </c>
      <c r="F34" s="665"/>
      <c r="G34" s="665"/>
      <c r="H34" s="678">
        <v>0</v>
      </c>
      <c r="I34" s="665">
        <v>31</v>
      </c>
      <c r="J34" s="665">
        <v>2449.9299999999994</v>
      </c>
      <c r="K34" s="678">
        <v>1</v>
      </c>
      <c r="L34" s="665">
        <v>31</v>
      </c>
      <c r="M34" s="666">
        <v>2449.9299999999994</v>
      </c>
    </row>
    <row r="35" spans="1:13" ht="14.4" customHeight="1" x14ac:dyDescent="0.3">
      <c r="A35" s="661" t="s">
        <v>756</v>
      </c>
      <c r="B35" s="662" t="s">
        <v>737</v>
      </c>
      <c r="C35" s="662" t="s">
        <v>799</v>
      </c>
      <c r="D35" s="662" t="s">
        <v>800</v>
      </c>
      <c r="E35" s="662" t="s">
        <v>801</v>
      </c>
      <c r="F35" s="665"/>
      <c r="G35" s="665"/>
      <c r="H35" s="678">
        <v>0</v>
      </c>
      <c r="I35" s="665">
        <v>3</v>
      </c>
      <c r="J35" s="665">
        <v>177.81</v>
      </c>
      <c r="K35" s="678">
        <v>1</v>
      </c>
      <c r="L35" s="665">
        <v>3</v>
      </c>
      <c r="M35" s="666">
        <v>177.81</v>
      </c>
    </row>
    <row r="36" spans="1:13" ht="14.4" customHeight="1" x14ac:dyDescent="0.3">
      <c r="A36" s="661" t="s">
        <v>756</v>
      </c>
      <c r="B36" s="662" t="s">
        <v>737</v>
      </c>
      <c r="C36" s="662" t="s">
        <v>802</v>
      </c>
      <c r="D36" s="662" t="s">
        <v>803</v>
      </c>
      <c r="E36" s="662" t="s">
        <v>804</v>
      </c>
      <c r="F36" s="665">
        <v>1</v>
      </c>
      <c r="G36" s="665">
        <v>98.78</v>
      </c>
      <c r="H36" s="678">
        <v>1</v>
      </c>
      <c r="I36" s="665"/>
      <c r="J36" s="665"/>
      <c r="K36" s="678">
        <v>0</v>
      </c>
      <c r="L36" s="665">
        <v>1</v>
      </c>
      <c r="M36" s="666">
        <v>98.78</v>
      </c>
    </row>
    <row r="37" spans="1:13" ht="14.4" customHeight="1" x14ac:dyDescent="0.3">
      <c r="A37" s="661" t="s">
        <v>756</v>
      </c>
      <c r="B37" s="662" t="s">
        <v>737</v>
      </c>
      <c r="C37" s="662" t="s">
        <v>911</v>
      </c>
      <c r="D37" s="662" t="s">
        <v>772</v>
      </c>
      <c r="E37" s="662" t="s">
        <v>739</v>
      </c>
      <c r="F37" s="665"/>
      <c r="G37" s="665"/>
      <c r="H37" s="678">
        <v>0</v>
      </c>
      <c r="I37" s="665">
        <v>2</v>
      </c>
      <c r="J37" s="665">
        <v>237.08</v>
      </c>
      <c r="K37" s="678">
        <v>1</v>
      </c>
      <c r="L37" s="665">
        <v>2</v>
      </c>
      <c r="M37" s="666">
        <v>237.08</v>
      </c>
    </row>
    <row r="38" spans="1:13" ht="14.4" customHeight="1" x14ac:dyDescent="0.3">
      <c r="A38" s="661" t="s">
        <v>756</v>
      </c>
      <c r="B38" s="662" t="s">
        <v>737</v>
      </c>
      <c r="C38" s="662" t="s">
        <v>912</v>
      </c>
      <c r="D38" s="662" t="s">
        <v>913</v>
      </c>
      <c r="E38" s="662" t="s">
        <v>914</v>
      </c>
      <c r="F38" s="665"/>
      <c r="G38" s="665"/>
      <c r="H38" s="678">
        <v>0</v>
      </c>
      <c r="I38" s="665">
        <v>1</v>
      </c>
      <c r="J38" s="665">
        <v>46.07</v>
      </c>
      <c r="K38" s="678">
        <v>1</v>
      </c>
      <c r="L38" s="665">
        <v>1</v>
      </c>
      <c r="M38" s="666">
        <v>46.07</v>
      </c>
    </row>
    <row r="39" spans="1:13" ht="14.4" customHeight="1" x14ac:dyDescent="0.3">
      <c r="A39" s="661" t="s">
        <v>756</v>
      </c>
      <c r="B39" s="662" t="s">
        <v>737</v>
      </c>
      <c r="C39" s="662" t="s">
        <v>610</v>
      </c>
      <c r="D39" s="662" t="s">
        <v>738</v>
      </c>
      <c r="E39" s="662" t="s">
        <v>739</v>
      </c>
      <c r="F39" s="665"/>
      <c r="G39" s="665"/>
      <c r="H39" s="678">
        <v>0</v>
      </c>
      <c r="I39" s="665">
        <v>8</v>
      </c>
      <c r="J39" s="665">
        <v>948.32</v>
      </c>
      <c r="K39" s="678">
        <v>1</v>
      </c>
      <c r="L39" s="665">
        <v>8</v>
      </c>
      <c r="M39" s="666">
        <v>948.32</v>
      </c>
    </row>
    <row r="40" spans="1:13" ht="14.4" customHeight="1" x14ac:dyDescent="0.3">
      <c r="A40" s="661" t="s">
        <v>756</v>
      </c>
      <c r="B40" s="662" t="s">
        <v>737</v>
      </c>
      <c r="C40" s="662" t="s">
        <v>775</v>
      </c>
      <c r="D40" s="662" t="s">
        <v>776</v>
      </c>
      <c r="E40" s="662" t="s">
        <v>777</v>
      </c>
      <c r="F40" s="665">
        <v>6</v>
      </c>
      <c r="G40" s="665">
        <v>474.17999999999995</v>
      </c>
      <c r="H40" s="678">
        <v>1</v>
      </c>
      <c r="I40" s="665"/>
      <c r="J40" s="665"/>
      <c r="K40" s="678">
        <v>0</v>
      </c>
      <c r="L40" s="665">
        <v>6</v>
      </c>
      <c r="M40" s="666">
        <v>474.17999999999995</v>
      </c>
    </row>
    <row r="41" spans="1:13" ht="14.4" customHeight="1" x14ac:dyDescent="0.3">
      <c r="A41" s="661" t="s">
        <v>756</v>
      </c>
      <c r="B41" s="662" t="s">
        <v>737</v>
      </c>
      <c r="C41" s="662" t="s">
        <v>771</v>
      </c>
      <c r="D41" s="662" t="s">
        <v>772</v>
      </c>
      <c r="E41" s="662" t="s">
        <v>739</v>
      </c>
      <c r="F41" s="665"/>
      <c r="G41" s="665"/>
      <c r="H41" s="678">
        <v>0</v>
      </c>
      <c r="I41" s="665">
        <v>37</v>
      </c>
      <c r="J41" s="665">
        <v>4385.9799999999996</v>
      </c>
      <c r="K41" s="678">
        <v>1</v>
      </c>
      <c r="L41" s="665">
        <v>37</v>
      </c>
      <c r="M41" s="666">
        <v>4385.9799999999996</v>
      </c>
    </row>
    <row r="42" spans="1:13" ht="14.4" customHeight="1" x14ac:dyDescent="0.3">
      <c r="A42" s="661" t="s">
        <v>756</v>
      </c>
      <c r="B42" s="662" t="s">
        <v>737</v>
      </c>
      <c r="C42" s="662" t="s">
        <v>796</v>
      </c>
      <c r="D42" s="662" t="s">
        <v>797</v>
      </c>
      <c r="E42" s="662" t="s">
        <v>798</v>
      </c>
      <c r="F42" s="665"/>
      <c r="G42" s="665"/>
      <c r="H42" s="678">
        <v>0</v>
      </c>
      <c r="I42" s="665">
        <v>5</v>
      </c>
      <c r="J42" s="665">
        <v>296.35000000000002</v>
      </c>
      <c r="K42" s="678">
        <v>1</v>
      </c>
      <c r="L42" s="665">
        <v>5</v>
      </c>
      <c r="M42" s="666">
        <v>296.35000000000002</v>
      </c>
    </row>
    <row r="43" spans="1:13" ht="14.4" customHeight="1" x14ac:dyDescent="0.3">
      <c r="A43" s="661" t="s">
        <v>756</v>
      </c>
      <c r="B43" s="662" t="s">
        <v>737</v>
      </c>
      <c r="C43" s="662" t="s">
        <v>915</v>
      </c>
      <c r="D43" s="662" t="s">
        <v>864</v>
      </c>
      <c r="E43" s="662" t="s">
        <v>916</v>
      </c>
      <c r="F43" s="665"/>
      <c r="G43" s="665"/>
      <c r="H43" s="678">
        <v>0</v>
      </c>
      <c r="I43" s="665">
        <v>1</v>
      </c>
      <c r="J43" s="665">
        <v>46.07</v>
      </c>
      <c r="K43" s="678">
        <v>1</v>
      </c>
      <c r="L43" s="665">
        <v>1</v>
      </c>
      <c r="M43" s="666">
        <v>46.07</v>
      </c>
    </row>
    <row r="44" spans="1:13" ht="14.4" customHeight="1" x14ac:dyDescent="0.3">
      <c r="A44" s="661" t="s">
        <v>756</v>
      </c>
      <c r="B44" s="662" t="s">
        <v>737</v>
      </c>
      <c r="C44" s="662" t="s">
        <v>866</v>
      </c>
      <c r="D44" s="662" t="s">
        <v>867</v>
      </c>
      <c r="E44" s="662" t="s">
        <v>777</v>
      </c>
      <c r="F44" s="665">
        <v>4</v>
      </c>
      <c r="G44" s="665">
        <v>316.12</v>
      </c>
      <c r="H44" s="678">
        <v>1</v>
      </c>
      <c r="I44" s="665"/>
      <c r="J44" s="665"/>
      <c r="K44" s="678">
        <v>0</v>
      </c>
      <c r="L44" s="665">
        <v>4</v>
      </c>
      <c r="M44" s="666">
        <v>316.12</v>
      </c>
    </row>
    <row r="45" spans="1:13" ht="14.4" customHeight="1" x14ac:dyDescent="0.3">
      <c r="A45" s="661" t="s">
        <v>756</v>
      </c>
      <c r="B45" s="662" t="s">
        <v>737</v>
      </c>
      <c r="C45" s="662" t="s">
        <v>917</v>
      </c>
      <c r="D45" s="662" t="s">
        <v>738</v>
      </c>
      <c r="E45" s="662" t="s">
        <v>918</v>
      </c>
      <c r="F45" s="665"/>
      <c r="G45" s="665"/>
      <c r="H45" s="678"/>
      <c r="I45" s="665">
        <v>2</v>
      </c>
      <c r="J45" s="665">
        <v>0</v>
      </c>
      <c r="K45" s="678"/>
      <c r="L45" s="665">
        <v>2</v>
      </c>
      <c r="M45" s="666">
        <v>0</v>
      </c>
    </row>
    <row r="46" spans="1:13" ht="14.4" customHeight="1" x14ac:dyDescent="0.3">
      <c r="A46" s="661" t="s">
        <v>756</v>
      </c>
      <c r="B46" s="662" t="s">
        <v>1008</v>
      </c>
      <c r="C46" s="662" t="s">
        <v>920</v>
      </c>
      <c r="D46" s="662" t="s">
        <v>921</v>
      </c>
      <c r="E46" s="662" t="s">
        <v>922</v>
      </c>
      <c r="F46" s="665">
        <v>2</v>
      </c>
      <c r="G46" s="665">
        <v>0</v>
      </c>
      <c r="H46" s="678"/>
      <c r="I46" s="665"/>
      <c r="J46" s="665"/>
      <c r="K46" s="678"/>
      <c r="L46" s="665">
        <v>2</v>
      </c>
      <c r="M46" s="666">
        <v>0</v>
      </c>
    </row>
    <row r="47" spans="1:13" ht="14.4" customHeight="1" x14ac:dyDescent="0.3">
      <c r="A47" s="661" t="s">
        <v>756</v>
      </c>
      <c r="B47" s="662" t="s">
        <v>1009</v>
      </c>
      <c r="C47" s="662" t="s">
        <v>928</v>
      </c>
      <c r="D47" s="662" t="s">
        <v>929</v>
      </c>
      <c r="E47" s="662" t="s">
        <v>930</v>
      </c>
      <c r="F47" s="665"/>
      <c r="G47" s="665"/>
      <c r="H47" s="678"/>
      <c r="I47" s="665">
        <v>2</v>
      </c>
      <c r="J47" s="665">
        <v>0</v>
      </c>
      <c r="K47" s="678"/>
      <c r="L47" s="665">
        <v>2</v>
      </c>
      <c r="M47" s="666">
        <v>0</v>
      </c>
    </row>
    <row r="48" spans="1:13" ht="14.4" customHeight="1" x14ac:dyDescent="0.3">
      <c r="A48" s="661" t="s">
        <v>763</v>
      </c>
      <c r="B48" s="662" t="s">
        <v>737</v>
      </c>
      <c r="C48" s="662" t="s">
        <v>857</v>
      </c>
      <c r="D48" s="662" t="s">
        <v>858</v>
      </c>
      <c r="E48" s="662" t="s">
        <v>859</v>
      </c>
      <c r="F48" s="665"/>
      <c r="G48" s="665"/>
      <c r="H48" s="678"/>
      <c r="I48" s="665">
        <v>1</v>
      </c>
      <c r="J48" s="665">
        <v>0</v>
      </c>
      <c r="K48" s="678"/>
      <c r="L48" s="665">
        <v>1</v>
      </c>
      <c r="M48" s="666">
        <v>0</v>
      </c>
    </row>
    <row r="49" spans="1:13" ht="14.4" customHeight="1" x14ac:dyDescent="0.3">
      <c r="A49" s="661" t="s">
        <v>763</v>
      </c>
      <c r="B49" s="662" t="s">
        <v>737</v>
      </c>
      <c r="C49" s="662" t="s">
        <v>860</v>
      </c>
      <c r="D49" s="662" t="s">
        <v>861</v>
      </c>
      <c r="E49" s="662" t="s">
        <v>862</v>
      </c>
      <c r="F49" s="665"/>
      <c r="G49" s="665"/>
      <c r="H49" s="678"/>
      <c r="I49" s="665">
        <v>3</v>
      </c>
      <c r="J49" s="665">
        <v>0</v>
      </c>
      <c r="K49" s="678"/>
      <c r="L49" s="665">
        <v>3</v>
      </c>
      <c r="M49" s="666">
        <v>0</v>
      </c>
    </row>
    <row r="50" spans="1:13" ht="14.4" customHeight="1" x14ac:dyDescent="0.3">
      <c r="A50" s="661" t="s">
        <v>763</v>
      </c>
      <c r="B50" s="662" t="s">
        <v>737</v>
      </c>
      <c r="C50" s="662" t="s">
        <v>790</v>
      </c>
      <c r="D50" s="662" t="s">
        <v>791</v>
      </c>
      <c r="E50" s="662" t="s">
        <v>792</v>
      </c>
      <c r="F50" s="665">
        <v>1</v>
      </c>
      <c r="G50" s="665">
        <v>0</v>
      </c>
      <c r="H50" s="678"/>
      <c r="I50" s="665"/>
      <c r="J50" s="665"/>
      <c r="K50" s="678"/>
      <c r="L50" s="665">
        <v>1</v>
      </c>
      <c r="M50" s="666">
        <v>0</v>
      </c>
    </row>
    <row r="51" spans="1:13" ht="14.4" customHeight="1" x14ac:dyDescent="0.3">
      <c r="A51" s="661" t="s">
        <v>763</v>
      </c>
      <c r="B51" s="662" t="s">
        <v>737</v>
      </c>
      <c r="C51" s="662" t="s">
        <v>909</v>
      </c>
      <c r="D51" s="662" t="s">
        <v>791</v>
      </c>
      <c r="E51" s="662" t="s">
        <v>910</v>
      </c>
      <c r="F51" s="665">
        <v>1</v>
      </c>
      <c r="G51" s="665">
        <v>158.05000000000001</v>
      </c>
      <c r="H51" s="678">
        <v>1</v>
      </c>
      <c r="I51" s="665"/>
      <c r="J51" s="665"/>
      <c r="K51" s="678">
        <v>0</v>
      </c>
      <c r="L51" s="665">
        <v>1</v>
      </c>
      <c r="M51" s="666">
        <v>158.05000000000001</v>
      </c>
    </row>
    <row r="52" spans="1:13" ht="14.4" customHeight="1" x14ac:dyDescent="0.3">
      <c r="A52" s="661" t="s">
        <v>763</v>
      </c>
      <c r="B52" s="662" t="s">
        <v>737</v>
      </c>
      <c r="C52" s="662" t="s">
        <v>793</v>
      </c>
      <c r="D52" s="662" t="s">
        <v>794</v>
      </c>
      <c r="E52" s="662" t="s">
        <v>795</v>
      </c>
      <c r="F52" s="665"/>
      <c r="G52" s="665"/>
      <c r="H52" s="678"/>
      <c r="I52" s="665">
        <v>4</v>
      </c>
      <c r="J52" s="665">
        <v>0</v>
      </c>
      <c r="K52" s="678"/>
      <c r="L52" s="665">
        <v>4</v>
      </c>
      <c r="M52" s="666">
        <v>0</v>
      </c>
    </row>
    <row r="53" spans="1:13" ht="14.4" customHeight="1" x14ac:dyDescent="0.3">
      <c r="A53" s="661" t="s">
        <v>763</v>
      </c>
      <c r="B53" s="662" t="s">
        <v>737</v>
      </c>
      <c r="C53" s="662" t="s">
        <v>768</v>
      </c>
      <c r="D53" s="662" t="s">
        <v>769</v>
      </c>
      <c r="E53" s="662" t="s">
        <v>770</v>
      </c>
      <c r="F53" s="665"/>
      <c r="G53" s="665"/>
      <c r="H53" s="678">
        <v>0</v>
      </c>
      <c r="I53" s="665">
        <v>7</v>
      </c>
      <c r="J53" s="665">
        <v>691.45999999999992</v>
      </c>
      <c r="K53" s="678">
        <v>1</v>
      </c>
      <c r="L53" s="665">
        <v>7</v>
      </c>
      <c r="M53" s="666">
        <v>691.45999999999992</v>
      </c>
    </row>
    <row r="54" spans="1:13" ht="14.4" customHeight="1" x14ac:dyDescent="0.3">
      <c r="A54" s="661" t="s">
        <v>763</v>
      </c>
      <c r="B54" s="662" t="s">
        <v>737</v>
      </c>
      <c r="C54" s="662" t="s">
        <v>613</v>
      </c>
      <c r="D54" s="662" t="s">
        <v>614</v>
      </c>
      <c r="E54" s="662" t="s">
        <v>615</v>
      </c>
      <c r="F54" s="665"/>
      <c r="G54" s="665"/>
      <c r="H54" s="678">
        <v>0</v>
      </c>
      <c r="I54" s="665">
        <v>24</v>
      </c>
      <c r="J54" s="665">
        <v>1896.7199999999998</v>
      </c>
      <c r="K54" s="678">
        <v>1</v>
      </c>
      <c r="L54" s="665">
        <v>24</v>
      </c>
      <c r="M54" s="666">
        <v>1896.7199999999998</v>
      </c>
    </row>
    <row r="55" spans="1:13" ht="14.4" customHeight="1" x14ac:dyDescent="0.3">
      <c r="A55" s="661" t="s">
        <v>763</v>
      </c>
      <c r="B55" s="662" t="s">
        <v>737</v>
      </c>
      <c r="C55" s="662" t="s">
        <v>799</v>
      </c>
      <c r="D55" s="662" t="s">
        <v>800</v>
      </c>
      <c r="E55" s="662" t="s">
        <v>801</v>
      </c>
      <c r="F55" s="665"/>
      <c r="G55" s="665"/>
      <c r="H55" s="678">
        <v>0</v>
      </c>
      <c r="I55" s="665">
        <v>4</v>
      </c>
      <c r="J55" s="665">
        <v>237.08</v>
      </c>
      <c r="K55" s="678">
        <v>1</v>
      </c>
      <c r="L55" s="665">
        <v>4</v>
      </c>
      <c r="M55" s="666">
        <v>237.08</v>
      </c>
    </row>
    <row r="56" spans="1:13" ht="14.4" customHeight="1" x14ac:dyDescent="0.3">
      <c r="A56" s="661" t="s">
        <v>763</v>
      </c>
      <c r="B56" s="662" t="s">
        <v>737</v>
      </c>
      <c r="C56" s="662" t="s">
        <v>802</v>
      </c>
      <c r="D56" s="662" t="s">
        <v>803</v>
      </c>
      <c r="E56" s="662" t="s">
        <v>804</v>
      </c>
      <c r="F56" s="665">
        <v>4</v>
      </c>
      <c r="G56" s="665">
        <v>395.12</v>
      </c>
      <c r="H56" s="678">
        <v>1</v>
      </c>
      <c r="I56" s="665"/>
      <c r="J56" s="665"/>
      <c r="K56" s="678">
        <v>0</v>
      </c>
      <c r="L56" s="665">
        <v>4</v>
      </c>
      <c r="M56" s="666">
        <v>395.12</v>
      </c>
    </row>
    <row r="57" spans="1:13" ht="14.4" customHeight="1" x14ac:dyDescent="0.3">
      <c r="A57" s="661" t="s">
        <v>763</v>
      </c>
      <c r="B57" s="662" t="s">
        <v>737</v>
      </c>
      <c r="C57" s="662" t="s">
        <v>773</v>
      </c>
      <c r="D57" s="662" t="s">
        <v>614</v>
      </c>
      <c r="E57" s="662" t="s">
        <v>774</v>
      </c>
      <c r="F57" s="665"/>
      <c r="G57" s="665"/>
      <c r="H57" s="678">
        <v>0</v>
      </c>
      <c r="I57" s="665">
        <v>2</v>
      </c>
      <c r="J57" s="665">
        <v>158.06</v>
      </c>
      <c r="K57" s="678">
        <v>1</v>
      </c>
      <c r="L57" s="665">
        <v>2</v>
      </c>
      <c r="M57" s="666">
        <v>158.06</v>
      </c>
    </row>
    <row r="58" spans="1:13" ht="14.4" customHeight="1" x14ac:dyDescent="0.3">
      <c r="A58" s="661" t="s">
        <v>763</v>
      </c>
      <c r="B58" s="662" t="s">
        <v>737</v>
      </c>
      <c r="C58" s="662" t="s">
        <v>610</v>
      </c>
      <c r="D58" s="662" t="s">
        <v>738</v>
      </c>
      <c r="E58" s="662" t="s">
        <v>739</v>
      </c>
      <c r="F58" s="665"/>
      <c r="G58" s="665"/>
      <c r="H58" s="678">
        <v>0</v>
      </c>
      <c r="I58" s="665">
        <v>1</v>
      </c>
      <c r="J58" s="665">
        <v>118.54</v>
      </c>
      <c r="K58" s="678">
        <v>1</v>
      </c>
      <c r="L58" s="665">
        <v>1</v>
      </c>
      <c r="M58" s="666">
        <v>118.54</v>
      </c>
    </row>
    <row r="59" spans="1:13" ht="14.4" customHeight="1" x14ac:dyDescent="0.3">
      <c r="A59" s="661" t="s">
        <v>763</v>
      </c>
      <c r="B59" s="662" t="s">
        <v>737</v>
      </c>
      <c r="C59" s="662" t="s">
        <v>775</v>
      </c>
      <c r="D59" s="662" t="s">
        <v>776</v>
      </c>
      <c r="E59" s="662" t="s">
        <v>777</v>
      </c>
      <c r="F59" s="665">
        <v>3</v>
      </c>
      <c r="G59" s="665">
        <v>237.09</v>
      </c>
      <c r="H59" s="678">
        <v>1</v>
      </c>
      <c r="I59" s="665"/>
      <c r="J59" s="665"/>
      <c r="K59" s="678">
        <v>0</v>
      </c>
      <c r="L59" s="665">
        <v>3</v>
      </c>
      <c r="M59" s="666">
        <v>237.09</v>
      </c>
    </row>
    <row r="60" spans="1:13" ht="14.4" customHeight="1" x14ac:dyDescent="0.3">
      <c r="A60" s="661" t="s">
        <v>763</v>
      </c>
      <c r="B60" s="662" t="s">
        <v>737</v>
      </c>
      <c r="C60" s="662" t="s">
        <v>771</v>
      </c>
      <c r="D60" s="662" t="s">
        <v>772</v>
      </c>
      <c r="E60" s="662" t="s">
        <v>739</v>
      </c>
      <c r="F60" s="665"/>
      <c r="G60" s="665"/>
      <c r="H60" s="678">
        <v>0</v>
      </c>
      <c r="I60" s="665">
        <v>23</v>
      </c>
      <c r="J60" s="665">
        <v>2726.4199999999996</v>
      </c>
      <c r="K60" s="678">
        <v>1</v>
      </c>
      <c r="L60" s="665">
        <v>23</v>
      </c>
      <c r="M60" s="666">
        <v>2726.4199999999996</v>
      </c>
    </row>
    <row r="61" spans="1:13" ht="14.4" customHeight="1" x14ac:dyDescent="0.3">
      <c r="A61" s="661" t="s">
        <v>763</v>
      </c>
      <c r="B61" s="662" t="s">
        <v>737</v>
      </c>
      <c r="C61" s="662" t="s">
        <v>866</v>
      </c>
      <c r="D61" s="662" t="s">
        <v>867</v>
      </c>
      <c r="E61" s="662" t="s">
        <v>777</v>
      </c>
      <c r="F61" s="665">
        <v>2</v>
      </c>
      <c r="G61" s="665">
        <v>158.06</v>
      </c>
      <c r="H61" s="678">
        <v>1</v>
      </c>
      <c r="I61" s="665"/>
      <c r="J61" s="665"/>
      <c r="K61" s="678">
        <v>0</v>
      </c>
      <c r="L61" s="665">
        <v>2</v>
      </c>
      <c r="M61" s="666">
        <v>158.06</v>
      </c>
    </row>
    <row r="62" spans="1:13" ht="14.4" customHeight="1" x14ac:dyDescent="0.3">
      <c r="A62" s="661" t="s">
        <v>758</v>
      </c>
      <c r="B62" s="662" t="s">
        <v>737</v>
      </c>
      <c r="C62" s="662" t="s">
        <v>946</v>
      </c>
      <c r="D62" s="662" t="s">
        <v>861</v>
      </c>
      <c r="E62" s="662" t="s">
        <v>947</v>
      </c>
      <c r="F62" s="665"/>
      <c r="G62" s="665"/>
      <c r="H62" s="678">
        <v>0</v>
      </c>
      <c r="I62" s="665">
        <v>1</v>
      </c>
      <c r="J62" s="665">
        <v>88.51</v>
      </c>
      <c r="K62" s="678">
        <v>1</v>
      </c>
      <c r="L62" s="665">
        <v>1</v>
      </c>
      <c r="M62" s="666">
        <v>88.51</v>
      </c>
    </row>
    <row r="63" spans="1:13" ht="14.4" customHeight="1" x14ac:dyDescent="0.3">
      <c r="A63" s="661" t="s">
        <v>758</v>
      </c>
      <c r="B63" s="662" t="s">
        <v>737</v>
      </c>
      <c r="C63" s="662" t="s">
        <v>793</v>
      </c>
      <c r="D63" s="662" t="s">
        <v>794</v>
      </c>
      <c r="E63" s="662" t="s">
        <v>795</v>
      </c>
      <c r="F63" s="665"/>
      <c r="G63" s="665"/>
      <c r="H63" s="678"/>
      <c r="I63" s="665">
        <v>3</v>
      </c>
      <c r="J63" s="665">
        <v>0</v>
      </c>
      <c r="K63" s="678"/>
      <c r="L63" s="665">
        <v>3</v>
      </c>
      <c r="M63" s="666">
        <v>0</v>
      </c>
    </row>
    <row r="64" spans="1:13" ht="14.4" customHeight="1" x14ac:dyDescent="0.3">
      <c r="A64" s="661" t="s">
        <v>758</v>
      </c>
      <c r="B64" s="662" t="s">
        <v>737</v>
      </c>
      <c r="C64" s="662" t="s">
        <v>768</v>
      </c>
      <c r="D64" s="662" t="s">
        <v>769</v>
      </c>
      <c r="E64" s="662" t="s">
        <v>770</v>
      </c>
      <c r="F64" s="665"/>
      <c r="G64" s="665"/>
      <c r="H64" s="678">
        <v>0</v>
      </c>
      <c r="I64" s="665">
        <v>5</v>
      </c>
      <c r="J64" s="665">
        <v>493.9</v>
      </c>
      <c r="K64" s="678">
        <v>1</v>
      </c>
      <c r="L64" s="665">
        <v>5</v>
      </c>
      <c r="M64" s="666">
        <v>493.9</v>
      </c>
    </row>
    <row r="65" spans="1:13" ht="14.4" customHeight="1" x14ac:dyDescent="0.3">
      <c r="A65" s="661" t="s">
        <v>758</v>
      </c>
      <c r="B65" s="662" t="s">
        <v>737</v>
      </c>
      <c r="C65" s="662" t="s">
        <v>613</v>
      </c>
      <c r="D65" s="662" t="s">
        <v>614</v>
      </c>
      <c r="E65" s="662" t="s">
        <v>615</v>
      </c>
      <c r="F65" s="665"/>
      <c r="G65" s="665"/>
      <c r="H65" s="678">
        <v>0</v>
      </c>
      <c r="I65" s="665">
        <v>12</v>
      </c>
      <c r="J65" s="665">
        <v>948.35999999999979</v>
      </c>
      <c r="K65" s="678">
        <v>1</v>
      </c>
      <c r="L65" s="665">
        <v>12</v>
      </c>
      <c r="M65" s="666">
        <v>948.35999999999979</v>
      </c>
    </row>
    <row r="66" spans="1:13" ht="14.4" customHeight="1" x14ac:dyDescent="0.3">
      <c r="A66" s="661" t="s">
        <v>758</v>
      </c>
      <c r="B66" s="662" t="s">
        <v>737</v>
      </c>
      <c r="C66" s="662" t="s">
        <v>802</v>
      </c>
      <c r="D66" s="662" t="s">
        <v>803</v>
      </c>
      <c r="E66" s="662" t="s">
        <v>804</v>
      </c>
      <c r="F66" s="665">
        <v>1</v>
      </c>
      <c r="G66" s="665">
        <v>98.78</v>
      </c>
      <c r="H66" s="678">
        <v>1</v>
      </c>
      <c r="I66" s="665"/>
      <c r="J66" s="665"/>
      <c r="K66" s="678">
        <v>0</v>
      </c>
      <c r="L66" s="665">
        <v>1</v>
      </c>
      <c r="M66" s="666">
        <v>98.78</v>
      </c>
    </row>
    <row r="67" spans="1:13" ht="14.4" customHeight="1" x14ac:dyDescent="0.3">
      <c r="A67" s="661" t="s">
        <v>758</v>
      </c>
      <c r="B67" s="662" t="s">
        <v>737</v>
      </c>
      <c r="C67" s="662" t="s">
        <v>775</v>
      </c>
      <c r="D67" s="662" t="s">
        <v>776</v>
      </c>
      <c r="E67" s="662" t="s">
        <v>777</v>
      </c>
      <c r="F67" s="665">
        <v>5</v>
      </c>
      <c r="G67" s="665">
        <v>395.15</v>
      </c>
      <c r="H67" s="678">
        <v>1</v>
      </c>
      <c r="I67" s="665"/>
      <c r="J67" s="665"/>
      <c r="K67" s="678">
        <v>0</v>
      </c>
      <c r="L67" s="665">
        <v>5</v>
      </c>
      <c r="M67" s="666">
        <v>395.15</v>
      </c>
    </row>
    <row r="68" spans="1:13" ht="14.4" customHeight="1" x14ac:dyDescent="0.3">
      <c r="A68" s="661" t="s">
        <v>758</v>
      </c>
      <c r="B68" s="662" t="s">
        <v>737</v>
      </c>
      <c r="C68" s="662" t="s">
        <v>771</v>
      </c>
      <c r="D68" s="662" t="s">
        <v>772</v>
      </c>
      <c r="E68" s="662" t="s">
        <v>739</v>
      </c>
      <c r="F68" s="665"/>
      <c r="G68" s="665"/>
      <c r="H68" s="678">
        <v>0</v>
      </c>
      <c r="I68" s="665">
        <v>8</v>
      </c>
      <c r="J68" s="665">
        <v>948.31999999999994</v>
      </c>
      <c r="K68" s="678">
        <v>1</v>
      </c>
      <c r="L68" s="665">
        <v>8</v>
      </c>
      <c r="M68" s="666">
        <v>948.31999999999994</v>
      </c>
    </row>
    <row r="69" spans="1:13" ht="14.4" customHeight="1" x14ac:dyDescent="0.3">
      <c r="A69" s="661" t="s">
        <v>758</v>
      </c>
      <c r="B69" s="662" t="s">
        <v>737</v>
      </c>
      <c r="C69" s="662" t="s">
        <v>796</v>
      </c>
      <c r="D69" s="662" t="s">
        <v>797</v>
      </c>
      <c r="E69" s="662" t="s">
        <v>798</v>
      </c>
      <c r="F69" s="665"/>
      <c r="G69" s="665"/>
      <c r="H69" s="678">
        <v>0</v>
      </c>
      <c r="I69" s="665">
        <v>1</v>
      </c>
      <c r="J69" s="665">
        <v>59.27</v>
      </c>
      <c r="K69" s="678">
        <v>1</v>
      </c>
      <c r="L69" s="665">
        <v>1</v>
      </c>
      <c r="M69" s="666">
        <v>59.27</v>
      </c>
    </row>
    <row r="70" spans="1:13" ht="14.4" customHeight="1" x14ac:dyDescent="0.3">
      <c r="A70" s="661" t="s">
        <v>758</v>
      </c>
      <c r="B70" s="662" t="s">
        <v>737</v>
      </c>
      <c r="C70" s="662" t="s">
        <v>866</v>
      </c>
      <c r="D70" s="662" t="s">
        <v>867</v>
      </c>
      <c r="E70" s="662" t="s">
        <v>777</v>
      </c>
      <c r="F70" s="665">
        <v>4</v>
      </c>
      <c r="G70" s="665">
        <v>316.12</v>
      </c>
      <c r="H70" s="678">
        <v>1</v>
      </c>
      <c r="I70" s="665"/>
      <c r="J70" s="665"/>
      <c r="K70" s="678">
        <v>0</v>
      </c>
      <c r="L70" s="665">
        <v>4</v>
      </c>
      <c r="M70" s="666">
        <v>316.12</v>
      </c>
    </row>
    <row r="71" spans="1:13" ht="14.4" customHeight="1" x14ac:dyDescent="0.3">
      <c r="A71" s="661" t="s">
        <v>758</v>
      </c>
      <c r="B71" s="662" t="s">
        <v>1010</v>
      </c>
      <c r="C71" s="662" t="s">
        <v>941</v>
      </c>
      <c r="D71" s="662" t="s">
        <v>942</v>
      </c>
      <c r="E71" s="662" t="s">
        <v>943</v>
      </c>
      <c r="F71" s="665"/>
      <c r="G71" s="665"/>
      <c r="H71" s="678">
        <v>0</v>
      </c>
      <c r="I71" s="665">
        <v>1</v>
      </c>
      <c r="J71" s="665">
        <v>111.22</v>
      </c>
      <c r="K71" s="678">
        <v>1</v>
      </c>
      <c r="L71" s="665">
        <v>1</v>
      </c>
      <c r="M71" s="666">
        <v>111.22</v>
      </c>
    </row>
    <row r="72" spans="1:13" ht="14.4" customHeight="1" x14ac:dyDescent="0.3">
      <c r="A72" s="661" t="s">
        <v>758</v>
      </c>
      <c r="B72" s="662" t="s">
        <v>1011</v>
      </c>
      <c r="C72" s="662" t="s">
        <v>937</v>
      </c>
      <c r="D72" s="662" t="s">
        <v>938</v>
      </c>
      <c r="E72" s="662" t="s">
        <v>939</v>
      </c>
      <c r="F72" s="665">
        <v>1</v>
      </c>
      <c r="G72" s="665">
        <v>4.7</v>
      </c>
      <c r="H72" s="678">
        <v>1</v>
      </c>
      <c r="I72" s="665"/>
      <c r="J72" s="665"/>
      <c r="K72" s="678">
        <v>0</v>
      </c>
      <c r="L72" s="665">
        <v>1</v>
      </c>
      <c r="M72" s="666">
        <v>4.7</v>
      </c>
    </row>
    <row r="73" spans="1:13" ht="14.4" customHeight="1" x14ac:dyDescent="0.3">
      <c r="A73" s="661" t="s">
        <v>760</v>
      </c>
      <c r="B73" s="662" t="s">
        <v>737</v>
      </c>
      <c r="C73" s="662" t="s">
        <v>613</v>
      </c>
      <c r="D73" s="662" t="s">
        <v>614</v>
      </c>
      <c r="E73" s="662" t="s">
        <v>615</v>
      </c>
      <c r="F73" s="665"/>
      <c r="G73" s="665"/>
      <c r="H73" s="678">
        <v>0</v>
      </c>
      <c r="I73" s="665">
        <v>2</v>
      </c>
      <c r="J73" s="665">
        <v>158.06</v>
      </c>
      <c r="K73" s="678">
        <v>1</v>
      </c>
      <c r="L73" s="665">
        <v>2</v>
      </c>
      <c r="M73" s="666">
        <v>158.06</v>
      </c>
    </row>
    <row r="74" spans="1:13" ht="14.4" customHeight="1" x14ac:dyDescent="0.3">
      <c r="A74" s="661" t="s">
        <v>760</v>
      </c>
      <c r="B74" s="662" t="s">
        <v>737</v>
      </c>
      <c r="C74" s="662" t="s">
        <v>796</v>
      </c>
      <c r="D74" s="662" t="s">
        <v>797</v>
      </c>
      <c r="E74" s="662" t="s">
        <v>798</v>
      </c>
      <c r="F74" s="665"/>
      <c r="G74" s="665"/>
      <c r="H74" s="678">
        <v>0</v>
      </c>
      <c r="I74" s="665">
        <v>1</v>
      </c>
      <c r="J74" s="665">
        <v>59.27</v>
      </c>
      <c r="K74" s="678">
        <v>1</v>
      </c>
      <c r="L74" s="665">
        <v>1</v>
      </c>
      <c r="M74" s="666">
        <v>59.27</v>
      </c>
    </row>
    <row r="75" spans="1:13" ht="14.4" customHeight="1" x14ac:dyDescent="0.3">
      <c r="A75" s="661" t="s">
        <v>760</v>
      </c>
      <c r="B75" s="662" t="s">
        <v>737</v>
      </c>
      <c r="C75" s="662" t="s">
        <v>915</v>
      </c>
      <c r="D75" s="662" t="s">
        <v>864</v>
      </c>
      <c r="E75" s="662" t="s">
        <v>916</v>
      </c>
      <c r="F75" s="665"/>
      <c r="G75" s="665"/>
      <c r="H75" s="678">
        <v>0</v>
      </c>
      <c r="I75" s="665">
        <v>1</v>
      </c>
      <c r="J75" s="665">
        <v>46.07</v>
      </c>
      <c r="K75" s="678">
        <v>1</v>
      </c>
      <c r="L75" s="665">
        <v>1</v>
      </c>
      <c r="M75" s="666">
        <v>46.07</v>
      </c>
    </row>
    <row r="76" spans="1:13" ht="14.4" customHeight="1" x14ac:dyDescent="0.3">
      <c r="A76" s="661" t="s">
        <v>761</v>
      </c>
      <c r="B76" s="662" t="s">
        <v>737</v>
      </c>
      <c r="C76" s="662" t="s">
        <v>857</v>
      </c>
      <c r="D76" s="662" t="s">
        <v>858</v>
      </c>
      <c r="E76" s="662" t="s">
        <v>859</v>
      </c>
      <c r="F76" s="665"/>
      <c r="G76" s="665"/>
      <c r="H76" s="678"/>
      <c r="I76" s="665">
        <v>3</v>
      </c>
      <c r="J76" s="665">
        <v>0</v>
      </c>
      <c r="K76" s="678"/>
      <c r="L76" s="665">
        <v>3</v>
      </c>
      <c r="M76" s="666">
        <v>0</v>
      </c>
    </row>
    <row r="77" spans="1:13" ht="14.4" customHeight="1" x14ac:dyDescent="0.3">
      <c r="A77" s="661" t="s">
        <v>761</v>
      </c>
      <c r="B77" s="662" t="s">
        <v>737</v>
      </c>
      <c r="C77" s="662" t="s">
        <v>907</v>
      </c>
      <c r="D77" s="662" t="s">
        <v>858</v>
      </c>
      <c r="E77" s="662" t="s">
        <v>908</v>
      </c>
      <c r="F77" s="665"/>
      <c r="G77" s="665"/>
      <c r="H77" s="678">
        <v>0</v>
      </c>
      <c r="I77" s="665">
        <v>1</v>
      </c>
      <c r="J77" s="665">
        <v>69.55</v>
      </c>
      <c r="K77" s="678">
        <v>1</v>
      </c>
      <c r="L77" s="665">
        <v>1</v>
      </c>
      <c r="M77" s="666">
        <v>69.55</v>
      </c>
    </row>
    <row r="78" spans="1:13" ht="14.4" customHeight="1" x14ac:dyDescent="0.3">
      <c r="A78" s="661" t="s">
        <v>761</v>
      </c>
      <c r="B78" s="662" t="s">
        <v>737</v>
      </c>
      <c r="C78" s="662" t="s">
        <v>860</v>
      </c>
      <c r="D78" s="662" t="s">
        <v>861</v>
      </c>
      <c r="E78" s="662" t="s">
        <v>862</v>
      </c>
      <c r="F78" s="665"/>
      <c r="G78" s="665"/>
      <c r="H78" s="678"/>
      <c r="I78" s="665">
        <v>3</v>
      </c>
      <c r="J78" s="665">
        <v>0</v>
      </c>
      <c r="K78" s="678"/>
      <c r="L78" s="665">
        <v>3</v>
      </c>
      <c r="M78" s="666">
        <v>0</v>
      </c>
    </row>
    <row r="79" spans="1:13" ht="14.4" customHeight="1" x14ac:dyDescent="0.3">
      <c r="A79" s="661" t="s">
        <v>761</v>
      </c>
      <c r="B79" s="662" t="s">
        <v>737</v>
      </c>
      <c r="C79" s="662" t="s">
        <v>946</v>
      </c>
      <c r="D79" s="662" t="s">
        <v>861</v>
      </c>
      <c r="E79" s="662" t="s">
        <v>947</v>
      </c>
      <c r="F79" s="665"/>
      <c r="G79" s="665"/>
      <c r="H79" s="678">
        <v>0</v>
      </c>
      <c r="I79" s="665">
        <v>1</v>
      </c>
      <c r="J79" s="665">
        <v>88.51</v>
      </c>
      <c r="K79" s="678">
        <v>1</v>
      </c>
      <c r="L79" s="665">
        <v>1</v>
      </c>
      <c r="M79" s="666">
        <v>88.51</v>
      </c>
    </row>
    <row r="80" spans="1:13" ht="14.4" customHeight="1" x14ac:dyDescent="0.3">
      <c r="A80" s="661" t="s">
        <v>761</v>
      </c>
      <c r="B80" s="662" t="s">
        <v>737</v>
      </c>
      <c r="C80" s="662" t="s">
        <v>790</v>
      </c>
      <c r="D80" s="662" t="s">
        <v>791</v>
      </c>
      <c r="E80" s="662" t="s">
        <v>792</v>
      </c>
      <c r="F80" s="665">
        <v>1</v>
      </c>
      <c r="G80" s="665">
        <v>0</v>
      </c>
      <c r="H80" s="678"/>
      <c r="I80" s="665"/>
      <c r="J80" s="665"/>
      <c r="K80" s="678"/>
      <c r="L80" s="665">
        <v>1</v>
      </c>
      <c r="M80" s="666">
        <v>0</v>
      </c>
    </row>
    <row r="81" spans="1:13" ht="14.4" customHeight="1" x14ac:dyDescent="0.3">
      <c r="A81" s="661" t="s">
        <v>761</v>
      </c>
      <c r="B81" s="662" t="s">
        <v>737</v>
      </c>
      <c r="C81" s="662" t="s">
        <v>793</v>
      </c>
      <c r="D81" s="662" t="s">
        <v>794</v>
      </c>
      <c r="E81" s="662" t="s">
        <v>795</v>
      </c>
      <c r="F81" s="665"/>
      <c r="G81" s="665"/>
      <c r="H81" s="678"/>
      <c r="I81" s="665">
        <v>3</v>
      </c>
      <c r="J81" s="665">
        <v>0</v>
      </c>
      <c r="K81" s="678"/>
      <c r="L81" s="665">
        <v>3</v>
      </c>
      <c r="M81" s="666">
        <v>0</v>
      </c>
    </row>
    <row r="82" spans="1:13" ht="14.4" customHeight="1" x14ac:dyDescent="0.3">
      <c r="A82" s="661" t="s">
        <v>761</v>
      </c>
      <c r="B82" s="662" t="s">
        <v>737</v>
      </c>
      <c r="C82" s="662" t="s">
        <v>768</v>
      </c>
      <c r="D82" s="662" t="s">
        <v>769</v>
      </c>
      <c r="E82" s="662" t="s">
        <v>770</v>
      </c>
      <c r="F82" s="665"/>
      <c r="G82" s="665"/>
      <c r="H82" s="678">
        <v>0</v>
      </c>
      <c r="I82" s="665">
        <v>3</v>
      </c>
      <c r="J82" s="665">
        <v>296.34000000000003</v>
      </c>
      <c r="K82" s="678">
        <v>1</v>
      </c>
      <c r="L82" s="665">
        <v>3</v>
      </c>
      <c r="M82" s="666">
        <v>296.34000000000003</v>
      </c>
    </row>
    <row r="83" spans="1:13" ht="14.4" customHeight="1" x14ac:dyDescent="0.3">
      <c r="A83" s="661" t="s">
        <v>761</v>
      </c>
      <c r="B83" s="662" t="s">
        <v>737</v>
      </c>
      <c r="C83" s="662" t="s">
        <v>613</v>
      </c>
      <c r="D83" s="662" t="s">
        <v>614</v>
      </c>
      <c r="E83" s="662" t="s">
        <v>615</v>
      </c>
      <c r="F83" s="665"/>
      <c r="G83" s="665"/>
      <c r="H83" s="678">
        <v>0</v>
      </c>
      <c r="I83" s="665">
        <v>7</v>
      </c>
      <c r="J83" s="665">
        <v>553.21</v>
      </c>
      <c r="K83" s="678">
        <v>1</v>
      </c>
      <c r="L83" s="665">
        <v>7</v>
      </c>
      <c r="M83" s="666">
        <v>553.21</v>
      </c>
    </row>
    <row r="84" spans="1:13" ht="14.4" customHeight="1" x14ac:dyDescent="0.3">
      <c r="A84" s="661" t="s">
        <v>761</v>
      </c>
      <c r="B84" s="662" t="s">
        <v>737</v>
      </c>
      <c r="C84" s="662" t="s">
        <v>963</v>
      </c>
      <c r="D84" s="662" t="s">
        <v>797</v>
      </c>
      <c r="E84" s="662" t="s">
        <v>964</v>
      </c>
      <c r="F84" s="665"/>
      <c r="G84" s="665"/>
      <c r="H84" s="678">
        <v>0</v>
      </c>
      <c r="I84" s="665">
        <v>1</v>
      </c>
      <c r="J84" s="665">
        <v>62.24</v>
      </c>
      <c r="K84" s="678">
        <v>1</v>
      </c>
      <c r="L84" s="665">
        <v>1</v>
      </c>
      <c r="M84" s="666">
        <v>62.24</v>
      </c>
    </row>
    <row r="85" spans="1:13" ht="14.4" customHeight="1" x14ac:dyDescent="0.3">
      <c r="A85" s="661" t="s">
        <v>761</v>
      </c>
      <c r="B85" s="662" t="s">
        <v>737</v>
      </c>
      <c r="C85" s="662" t="s">
        <v>965</v>
      </c>
      <c r="D85" s="662" t="s">
        <v>769</v>
      </c>
      <c r="E85" s="662" t="s">
        <v>770</v>
      </c>
      <c r="F85" s="665"/>
      <c r="G85" s="665"/>
      <c r="H85" s="678">
        <v>0</v>
      </c>
      <c r="I85" s="665">
        <v>3</v>
      </c>
      <c r="J85" s="665">
        <v>311.21999999999997</v>
      </c>
      <c r="K85" s="678">
        <v>1</v>
      </c>
      <c r="L85" s="665">
        <v>3</v>
      </c>
      <c r="M85" s="666">
        <v>311.21999999999997</v>
      </c>
    </row>
    <row r="86" spans="1:13" ht="14.4" customHeight="1" x14ac:dyDescent="0.3">
      <c r="A86" s="661" t="s">
        <v>761</v>
      </c>
      <c r="B86" s="662" t="s">
        <v>737</v>
      </c>
      <c r="C86" s="662" t="s">
        <v>799</v>
      </c>
      <c r="D86" s="662" t="s">
        <v>800</v>
      </c>
      <c r="E86" s="662" t="s">
        <v>801</v>
      </c>
      <c r="F86" s="665"/>
      <c r="G86" s="665"/>
      <c r="H86" s="678">
        <v>0</v>
      </c>
      <c r="I86" s="665">
        <v>3</v>
      </c>
      <c r="J86" s="665">
        <v>177.81</v>
      </c>
      <c r="K86" s="678">
        <v>1</v>
      </c>
      <c r="L86" s="665">
        <v>3</v>
      </c>
      <c r="M86" s="666">
        <v>177.81</v>
      </c>
    </row>
    <row r="87" spans="1:13" ht="14.4" customHeight="1" x14ac:dyDescent="0.3">
      <c r="A87" s="661" t="s">
        <v>761</v>
      </c>
      <c r="B87" s="662" t="s">
        <v>737</v>
      </c>
      <c r="C87" s="662" t="s">
        <v>911</v>
      </c>
      <c r="D87" s="662" t="s">
        <v>772</v>
      </c>
      <c r="E87" s="662" t="s">
        <v>739</v>
      </c>
      <c r="F87" s="665"/>
      <c r="G87" s="665"/>
      <c r="H87" s="678">
        <v>0</v>
      </c>
      <c r="I87" s="665">
        <v>9</v>
      </c>
      <c r="J87" s="665">
        <v>1066.8599999999999</v>
      </c>
      <c r="K87" s="678">
        <v>1</v>
      </c>
      <c r="L87" s="665">
        <v>9</v>
      </c>
      <c r="M87" s="666">
        <v>1066.8599999999999</v>
      </c>
    </row>
    <row r="88" spans="1:13" ht="14.4" customHeight="1" x14ac:dyDescent="0.3">
      <c r="A88" s="661" t="s">
        <v>761</v>
      </c>
      <c r="B88" s="662" t="s">
        <v>737</v>
      </c>
      <c r="C88" s="662" t="s">
        <v>863</v>
      </c>
      <c r="D88" s="662" t="s">
        <v>864</v>
      </c>
      <c r="E88" s="662" t="s">
        <v>865</v>
      </c>
      <c r="F88" s="665"/>
      <c r="G88" s="665"/>
      <c r="H88" s="678">
        <v>0</v>
      </c>
      <c r="I88" s="665">
        <v>1</v>
      </c>
      <c r="J88" s="665">
        <v>46.07</v>
      </c>
      <c r="K88" s="678">
        <v>1</v>
      </c>
      <c r="L88" s="665">
        <v>1</v>
      </c>
      <c r="M88" s="666">
        <v>46.07</v>
      </c>
    </row>
    <row r="89" spans="1:13" ht="14.4" customHeight="1" x14ac:dyDescent="0.3">
      <c r="A89" s="661" t="s">
        <v>761</v>
      </c>
      <c r="B89" s="662" t="s">
        <v>737</v>
      </c>
      <c r="C89" s="662" t="s">
        <v>773</v>
      </c>
      <c r="D89" s="662" t="s">
        <v>614</v>
      </c>
      <c r="E89" s="662" t="s">
        <v>774</v>
      </c>
      <c r="F89" s="665"/>
      <c r="G89" s="665"/>
      <c r="H89" s="678">
        <v>0</v>
      </c>
      <c r="I89" s="665">
        <v>6</v>
      </c>
      <c r="J89" s="665">
        <v>474.17999999999995</v>
      </c>
      <c r="K89" s="678">
        <v>1</v>
      </c>
      <c r="L89" s="665">
        <v>6</v>
      </c>
      <c r="M89" s="666">
        <v>474.17999999999995</v>
      </c>
    </row>
    <row r="90" spans="1:13" ht="14.4" customHeight="1" x14ac:dyDescent="0.3">
      <c r="A90" s="661" t="s">
        <v>761</v>
      </c>
      <c r="B90" s="662" t="s">
        <v>737</v>
      </c>
      <c r="C90" s="662" t="s">
        <v>610</v>
      </c>
      <c r="D90" s="662" t="s">
        <v>738</v>
      </c>
      <c r="E90" s="662" t="s">
        <v>739</v>
      </c>
      <c r="F90" s="665"/>
      <c r="G90" s="665"/>
      <c r="H90" s="678">
        <v>0</v>
      </c>
      <c r="I90" s="665">
        <v>3</v>
      </c>
      <c r="J90" s="665">
        <v>355.62</v>
      </c>
      <c r="K90" s="678">
        <v>1</v>
      </c>
      <c r="L90" s="665">
        <v>3</v>
      </c>
      <c r="M90" s="666">
        <v>355.62</v>
      </c>
    </row>
    <row r="91" spans="1:13" ht="14.4" customHeight="1" x14ac:dyDescent="0.3">
      <c r="A91" s="661" t="s">
        <v>761</v>
      </c>
      <c r="B91" s="662" t="s">
        <v>737</v>
      </c>
      <c r="C91" s="662" t="s">
        <v>775</v>
      </c>
      <c r="D91" s="662" t="s">
        <v>776</v>
      </c>
      <c r="E91" s="662" t="s">
        <v>777</v>
      </c>
      <c r="F91" s="665">
        <v>3</v>
      </c>
      <c r="G91" s="665">
        <v>237.09</v>
      </c>
      <c r="H91" s="678">
        <v>1</v>
      </c>
      <c r="I91" s="665"/>
      <c r="J91" s="665"/>
      <c r="K91" s="678">
        <v>0</v>
      </c>
      <c r="L91" s="665">
        <v>3</v>
      </c>
      <c r="M91" s="666">
        <v>237.09</v>
      </c>
    </row>
    <row r="92" spans="1:13" ht="14.4" customHeight="1" x14ac:dyDescent="0.3">
      <c r="A92" s="661" t="s">
        <v>761</v>
      </c>
      <c r="B92" s="662" t="s">
        <v>737</v>
      </c>
      <c r="C92" s="662" t="s">
        <v>771</v>
      </c>
      <c r="D92" s="662" t="s">
        <v>772</v>
      </c>
      <c r="E92" s="662" t="s">
        <v>739</v>
      </c>
      <c r="F92" s="665"/>
      <c r="G92" s="665"/>
      <c r="H92" s="678">
        <v>0</v>
      </c>
      <c r="I92" s="665">
        <v>5</v>
      </c>
      <c r="J92" s="665">
        <v>592.70000000000005</v>
      </c>
      <c r="K92" s="678">
        <v>1</v>
      </c>
      <c r="L92" s="665">
        <v>5</v>
      </c>
      <c r="M92" s="666">
        <v>592.70000000000005</v>
      </c>
    </row>
    <row r="93" spans="1:13" ht="14.4" customHeight="1" x14ac:dyDescent="0.3">
      <c r="A93" s="661" t="s">
        <v>761</v>
      </c>
      <c r="B93" s="662" t="s">
        <v>737</v>
      </c>
      <c r="C93" s="662" t="s">
        <v>796</v>
      </c>
      <c r="D93" s="662" t="s">
        <v>797</v>
      </c>
      <c r="E93" s="662" t="s">
        <v>798</v>
      </c>
      <c r="F93" s="665"/>
      <c r="G93" s="665"/>
      <c r="H93" s="678">
        <v>0</v>
      </c>
      <c r="I93" s="665">
        <v>3</v>
      </c>
      <c r="J93" s="665">
        <v>177.81</v>
      </c>
      <c r="K93" s="678">
        <v>1</v>
      </c>
      <c r="L93" s="665">
        <v>3</v>
      </c>
      <c r="M93" s="666">
        <v>177.81</v>
      </c>
    </row>
    <row r="94" spans="1:13" ht="14.4" customHeight="1" x14ac:dyDescent="0.3">
      <c r="A94" s="661" t="s">
        <v>762</v>
      </c>
      <c r="B94" s="662" t="s">
        <v>1005</v>
      </c>
      <c r="C94" s="662" t="s">
        <v>817</v>
      </c>
      <c r="D94" s="662" t="s">
        <v>818</v>
      </c>
      <c r="E94" s="662" t="s">
        <v>819</v>
      </c>
      <c r="F94" s="665"/>
      <c r="G94" s="665"/>
      <c r="H94" s="678">
        <v>0</v>
      </c>
      <c r="I94" s="665">
        <v>1</v>
      </c>
      <c r="J94" s="665">
        <v>196.21</v>
      </c>
      <c r="K94" s="678">
        <v>1</v>
      </c>
      <c r="L94" s="665">
        <v>1</v>
      </c>
      <c r="M94" s="666">
        <v>196.21</v>
      </c>
    </row>
    <row r="95" spans="1:13" ht="14.4" customHeight="1" thickBot="1" x14ac:dyDescent="0.35">
      <c r="A95" s="667" t="s">
        <v>762</v>
      </c>
      <c r="B95" s="668" t="s">
        <v>1005</v>
      </c>
      <c r="C95" s="668" t="s">
        <v>974</v>
      </c>
      <c r="D95" s="668" t="s">
        <v>975</v>
      </c>
      <c r="E95" s="668" t="s">
        <v>976</v>
      </c>
      <c r="F95" s="671"/>
      <c r="G95" s="671"/>
      <c r="H95" s="679">
        <v>0</v>
      </c>
      <c r="I95" s="671">
        <v>1</v>
      </c>
      <c r="J95" s="671">
        <v>603.73</v>
      </c>
      <c r="K95" s="679">
        <v>1</v>
      </c>
      <c r="L95" s="671">
        <v>1</v>
      </c>
      <c r="M95" s="672">
        <v>603.73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313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260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513</v>
      </c>
      <c r="B5" s="646" t="s">
        <v>514</v>
      </c>
      <c r="C5" s="647" t="s">
        <v>515</v>
      </c>
      <c r="D5" s="647" t="s">
        <v>515</v>
      </c>
      <c r="E5" s="647"/>
      <c r="F5" s="647" t="s">
        <v>515</v>
      </c>
      <c r="G5" s="647" t="s">
        <v>515</v>
      </c>
      <c r="H5" s="647" t="s">
        <v>515</v>
      </c>
      <c r="I5" s="648" t="s">
        <v>515</v>
      </c>
      <c r="J5" s="649" t="s">
        <v>74</v>
      </c>
    </row>
    <row r="6" spans="1:10" ht="14.4" customHeight="1" x14ac:dyDescent="0.3">
      <c r="A6" s="645" t="s">
        <v>513</v>
      </c>
      <c r="B6" s="646" t="s">
        <v>331</v>
      </c>
      <c r="C6" s="647">
        <v>0</v>
      </c>
      <c r="D6" s="647">
        <v>0</v>
      </c>
      <c r="E6" s="647"/>
      <c r="F6" s="647">
        <v>0</v>
      </c>
      <c r="G6" s="647">
        <v>0.16666671260799998</v>
      </c>
      <c r="H6" s="647">
        <v>-0.16666671260799998</v>
      </c>
      <c r="I6" s="648">
        <v>0</v>
      </c>
      <c r="J6" s="649" t="s">
        <v>1</v>
      </c>
    </row>
    <row r="7" spans="1:10" ht="14.4" customHeight="1" x14ac:dyDescent="0.3">
      <c r="A7" s="645" t="s">
        <v>513</v>
      </c>
      <c r="B7" s="646" t="s">
        <v>332</v>
      </c>
      <c r="C7" s="647">
        <v>0</v>
      </c>
      <c r="D7" s="647">
        <v>0</v>
      </c>
      <c r="E7" s="647"/>
      <c r="F7" s="647">
        <v>9.0749999999999997E-2</v>
      </c>
      <c r="G7" s="647">
        <v>9.3170025682833335E-2</v>
      </c>
      <c r="H7" s="647">
        <v>-2.4200256828333377E-3</v>
      </c>
      <c r="I7" s="648">
        <v>0.97402570553032242</v>
      </c>
      <c r="J7" s="649" t="s">
        <v>1</v>
      </c>
    </row>
    <row r="8" spans="1:10" ht="14.4" customHeight="1" x14ac:dyDescent="0.3">
      <c r="A8" s="645" t="s">
        <v>513</v>
      </c>
      <c r="B8" s="646" t="s">
        <v>333</v>
      </c>
      <c r="C8" s="647">
        <v>1.44337</v>
      </c>
      <c r="D8" s="647">
        <v>6.5874800000000002</v>
      </c>
      <c r="E8" s="647"/>
      <c r="F8" s="647">
        <v>3.6211400000000005</v>
      </c>
      <c r="G8" s="647">
        <v>3.8333343900130004</v>
      </c>
      <c r="H8" s="647">
        <v>-0.21219439001299989</v>
      </c>
      <c r="I8" s="648">
        <v>0.94464495699466489</v>
      </c>
      <c r="J8" s="649" t="s">
        <v>1</v>
      </c>
    </row>
    <row r="9" spans="1:10" ht="14.4" customHeight="1" x14ac:dyDescent="0.3">
      <c r="A9" s="645" t="s">
        <v>513</v>
      </c>
      <c r="B9" s="646" t="s">
        <v>334</v>
      </c>
      <c r="C9" s="647">
        <v>244.77395000000001</v>
      </c>
      <c r="D9" s="647">
        <v>232.60300000000001</v>
      </c>
      <c r="E9" s="647"/>
      <c r="F9" s="647">
        <v>420.22605000000004</v>
      </c>
      <c r="G9" s="647">
        <v>483.0001331416895</v>
      </c>
      <c r="H9" s="647">
        <v>-62.774083141689459</v>
      </c>
      <c r="I9" s="648">
        <v>0.87003298998413625</v>
      </c>
      <c r="J9" s="649" t="s">
        <v>1</v>
      </c>
    </row>
    <row r="10" spans="1:10" ht="14.4" customHeight="1" x14ac:dyDescent="0.3">
      <c r="A10" s="645" t="s">
        <v>513</v>
      </c>
      <c r="B10" s="646" t="s">
        <v>1013</v>
      </c>
      <c r="C10" s="647">
        <v>0</v>
      </c>
      <c r="D10" s="647" t="s">
        <v>515</v>
      </c>
      <c r="E10" s="647"/>
      <c r="F10" s="647" t="s">
        <v>515</v>
      </c>
      <c r="G10" s="647" t="s">
        <v>515</v>
      </c>
      <c r="H10" s="647" t="s">
        <v>515</v>
      </c>
      <c r="I10" s="648" t="s">
        <v>515</v>
      </c>
      <c r="J10" s="649" t="s">
        <v>1</v>
      </c>
    </row>
    <row r="11" spans="1:10" ht="14.4" customHeight="1" x14ac:dyDescent="0.3">
      <c r="A11" s="645" t="s">
        <v>513</v>
      </c>
      <c r="B11" s="646" t="s">
        <v>335</v>
      </c>
      <c r="C11" s="647">
        <v>0.06</v>
      </c>
      <c r="D11" s="647">
        <v>1.3079999999999998</v>
      </c>
      <c r="E11" s="647"/>
      <c r="F11" s="647">
        <v>0.36199999999999999</v>
      </c>
      <c r="G11" s="647">
        <v>1.6666671260923336</v>
      </c>
      <c r="H11" s="647">
        <v>-1.3046671260923337</v>
      </c>
      <c r="I11" s="648">
        <v>0.21719994012766358</v>
      </c>
      <c r="J11" s="649" t="s">
        <v>1</v>
      </c>
    </row>
    <row r="12" spans="1:10" ht="14.4" customHeight="1" x14ac:dyDescent="0.3">
      <c r="A12" s="645" t="s">
        <v>513</v>
      </c>
      <c r="B12" s="646" t="s">
        <v>336</v>
      </c>
      <c r="C12" s="647">
        <v>5.3275500000000005</v>
      </c>
      <c r="D12" s="647">
        <v>9.9644000000000013</v>
      </c>
      <c r="E12" s="647"/>
      <c r="F12" s="647">
        <v>8.7330000000000005</v>
      </c>
      <c r="G12" s="647">
        <v>10.333336181775</v>
      </c>
      <c r="H12" s="647">
        <v>-1.600336181774999</v>
      </c>
      <c r="I12" s="648">
        <v>0.84512879929354023</v>
      </c>
      <c r="J12" s="649" t="s">
        <v>1</v>
      </c>
    </row>
    <row r="13" spans="1:10" ht="14.4" customHeight="1" x14ac:dyDescent="0.3">
      <c r="A13" s="645" t="s">
        <v>513</v>
      </c>
      <c r="B13" s="646" t="s">
        <v>518</v>
      </c>
      <c r="C13" s="647">
        <v>251.60487000000001</v>
      </c>
      <c r="D13" s="647">
        <v>250.46288000000001</v>
      </c>
      <c r="E13" s="647"/>
      <c r="F13" s="647">
        <v>433.03294000000005</v>
      </c>
      <c r="G13" s="647">
        <v>499.09330757786063</v>
      </c>
      <c r="H13" s="647">
        <v>-66.060367577860575</v>
      </c>
      <c r="I13" s="648">
        <v>0.86763924385510838</v>
      </c>
      <c r="J13" s="649" t="s">
        <v>519</v>
      </c>
    </row>
    <row r="15" spans="1:10" ht="14.4" customHeight="1" x14ac:dyDescent="0.3">
      <c r="A15" s="645" t="s">
        <v>513</v>
      </c>
      <c r="B15" s="646" t="s">
        <v>514</v>
      </c>
      <c r="C15" s="647" t="s">
        <v>515</v>
      </c>
      <c r="D15" s="647" t="s">
        <v>515</v>
      </c>
      <c r="E15" s="647"/>
      <c r="F15" s="647" t="s">
        <v>515</v>
      </c>
      <c r="G15" s="647" t="s">
        <v>515</v>
      </c>
      <c r="H15" s="647" t="s">
        <v>515</v>
      </c>
      <c r="I15" s="648" t="s">
        <v>515</v>
      </c>
      <c r="J15" s="649" t="s">
        <v>74</v>
      </c>
    </row>
    <row r="16" spans="1:10" ht="14.4" customHeight="1" x14ac:dyDescent="0.3">
      <c r="A16" s="645" t="s">
        <v>520</v>
      </c>
      <c r="B16" s="646" t="s">
        <v>521</v>
      </c>
      <c r="C16" s="647" t="s">
        <v>515</v>
      </c>
      <c r="D16" s="647" t="s">
        <v>515</v>
      </c>
      <c r="E16" s="647"/>
      <c r="F16" s="647" t="s">
        <v>515</v>
      </c>
      <c r="G16" s="647" t="s">
        <v>515</v>
      </c>
      <c r="H16" s="647" t="s">
        <v>515</v>
      </c>
      <c r="I16" s="648" t="s">
        <v>515</v>
      </c>
      <c r="J16" s="649" t="s">
        <v>0</v>
      </c>
    </row>
    <row r="17" spans="1:10" ht="14.4" customHeight="1" x14ac:dyDescent="0.3">
      <c r="A17" s="645" t="s">
        <v>520</v>
      </c>
      <c r="B17" s="646" t="s">
        <v>331</v>
      </c>
      <c r="C17" s="647" t="s">
        <v>515</v>
      </c>
      <c r="D17" s="647" t="s">
        <v>515</v>
      </c>
      <c r="E17" s="647"/>
      <c r="F17" s="647">
        <v>0</v>
      </c>
      <c r="G17" s="647">
        <v>1.5151519327999999E-2</v>
      </c>
      <c r="H17" s="647">
        <v>-1.5151519327999999E-2</v>
      </c>
      <c r="I17" s="648">
        <v>0</v>
      </c>
      <c r="J17" s="649" t="s">
        <v>1</v>
      </c>
    </row>
    <row r="18" spans="1:10" ht="14.4" customHeight="1" x14ac:dyDescent="0.3">
      <c r="A18" s="645" t="s">
        <v>520</v>
      </c>
      <c r="B18" s="646" t="s">
        <v>333</v>
      </c>
      <c r="C18" s="647">
        <v>0.44062999999999997</v>
      </c>
      <c r="D18" s="647">
        <v>0.50917999999999997</v>
      </c>
      <c r="E18" s="647"/>
      <c r="F18" s="647">
        <v>0</v>
      </c>
      <c r="G18" s="647">
        <v>0.31074436696133334</v>
      </c>
      <c r="H18" s="647">
        <v>-0.31074436696133334</v>
      </c>
      <c r="I18" s="648">
        <v>0</v>
      </c>
      <c r="J18" s="649" t="s">
        <v>1</v>
      </c>
    </row>
    <row r="19" spans="1:10" ht="14.4" customHeight="1" x14ac:dyDescent="0.3">
      <c r="A19" s="645" t="s">
        <v>520</v>
      </c>
      <c r="B19" s="646" t="s">
        <v>334</v>
      </c>
      <c r="C19" s="647">
        <v>1.8360000000000001</v>
      </c>
      <c r="D19" s="647">
        <v>1.649</v>
      </c>
      <c r="E19" s="647"/>
      <c r="F19" s="647">
        <v>2.04331</v>
      </c>
      <c r="G19" s="647">
        <v>2.7029974558333336</v>
      </c>
      <c r="H19" s="647">
        <v>-0.65968745583333366</v>
      </c>
      <c r="I19" s="648">
        <v>0.75594225795157022</v>
      </c>
      <c r="J19" s="649" t="s">
        <v>1</v>
      </c>
    </row>
    <row r="20" spans="1:10" ht="14.4" customHeight="1" x14ac:dyDescent="0.3">
      <c r="A20" s="645" t="s">
        <v>520</v>
      </c>
      <c r="B20" s="646" t="s">
        <v>335</v>
      </c>
      <c r="C20" s="647">
        <v>0</v>
      </c>
      <c r="D20" s="647">
        <v>0.70799999999999996</v>
      </c>
      <c r="E20" s="647"/>
      <c r="F20" s="647">
        <v>0.36199999999999999</v>
      </c>
      <c r="G20" s="647">
        <v>0.60827665651166674</v>
      </c>
      <c r="H20" s="647">
        <v>-0.24627665651166675</v>
      </c>
      <c r="I20" s="648">
        <v>0.59512393928774221</v>
      </c>
      <c r="J20" s="649" t="s">
        <v>1</v>
      </c>
    </row>
    <row r="21" spans="1:10" ht="14.4" customHeight="1" x14ac:dyDescent="0.3">
      <c r="A21" s="645" t="s">
        <v>520</v>
      </c>
      <c r="B21" s="646" t="s">
        <v>336</v>
      </c>
      <c r="C21" s="647">
        <v>0.39</v>
      </c>
      <c r="D21" s="647">
        <v>1.278</v>
      </c>
      <c r="E21" s="647"/>
      <c r="F21" s="647">
        <v>0.71</v>
      </c>
      <c r="G21" s="647">
        <v>1.408635348424</v>
      </c>
      <c r="H21" s="647">
        <v>-0.69863534842399999</v>
      </c>
      <c r="I21" s="648">
        <v>0.50403392247280854</v>
      </c>
      <c r="J21" s="649" t="s">
        <v>1</v>
      </c>
    </row>
    <row r="22" spans="1:10" ht="14.4" customHeight="1" x14ac:dyDescent="0.3">
      <c r="A22" s="645" t="s">
        <v>520</v>
      </c>
      <c r="B22" s="646" t="s">
        <v>522</v>
      </c>
      <c r="C22" s="647">
        <v>2.6666300000000001</v>
      </c>
      <c r="D22" s="647">
        <v>4.1441800000000004</v>
      </c>
      <c r="E22" s="647"/>
      <c r="F22" s="647">
        <v>3.11531</v>
      </c>
      <c r="G22" s="647">
        <v>5.0458053470583337</v>
      </c>
      <c r="H22" s="647">
        <v>-1.9304953470583337</v>
      </c>
      <c r="I22" s="648">
        <v>0.61740590167954101</v>
      </c>
      <c r="J22" s="649" t="s">
        <v>523</v>
      </c>
    </row>
    <row r="23" spans="1:10" ht="14.4" customHeight="1" x14ac:dyDescent="0.3">
      <c r="A23" s="645" t="s">
        <v>515</v>
      </c>
      <c r="B23" s="646" t="s">
        <v>515</v>
      </c>
      <c r="C23" s="647" t="s">
        <v>515</v>
      </c>
      <c r="D23" s="647" t="s">
        <v>515</v>
      </c>
      <c r="E23" s="647"/>
      <c r="F23" s="647" t="s">
        <v>515</v>
      </c>
      <c r="G23" s="647" t="s">
        <v>515</v>
      </c>
      <c r="H23" s="647" t="s">
        <v>515</v>
      </c>
      <c r="I23" s="648" t="s">
        <v>515</v>
      </c>
      <c r="J23" s="649" t="s">
        <v>524</v>
      </c>
    </row>
    <row r="24" spans="1:10" ht="14.4" customHeight="1" x14ac:dyDescent="0.3">
      <c r="A24" s="645" t="s">
        <v>525</v>
      </c>
      <c r="B24" s="646" t="s">
        <v>526</v>
      </c>
      <c r="C24" s="647" t="s">
        <v>515</v>
      </c>
      <c r="D24" s="647" t="s">
        <v>515</v>
      </c>
      <c r="E24" s="647"/>
      <c r="F24" s="647" t="s">
        <v>515</v>
      </c>
      <c r="G24" s="647" t="s">
        <v>515</v>
      </c>
      <c r="H24" s="647" t="s">
        <v>515</v>
      </c>
      <c r="I24" s="648" t="s">
        <v>515</v>
      </c>
      <c r="J24" s="649" t="s">
        <v>0</v>
      </c>
    </row>
    <row r="25" spans="1:10" ht="14.4" customHeight="1" x14ac:dyDescent="0.3">
      <c r="A25" s="645" t="s">
        <v>525</v>
      </c>
      <c r="B25" s="646" t="s">
        <v>331</v>
      </c>
      <c r="C25" s="647" t="s">
        <v>515</v>
      </c>
      <c r="D25" s="647" t="s">
        <v>515</v>
      </c>
      <c r="E25" s="647"/>
      <c r="F25" s="647">
        <v>0</v>
      </c>
      <c r="G25" s="647">
        <v>1.5151519327999999E-2</v>
      </c>
      <c r="H25" s="647">
        <v>-1.5151519327999999E-2</v>
      </c>
      <c r="I25" s="648">
        <v>0</v>
      </c>
      <c r="J25" s="649" t="s">
        <v>1</v>
      </c>
    </row>
    <row r="26" spans="1:10" ht="14.4" customHeight="1" x14ac:dyDescent="0.3">
      <c r="A26" s="645" t="s">
        <v>525</v>
      </c>
      <c r="B26" s="646" t="s">
        <v>332</v>
      </c>
      <c r="C26" s="647" t="s">
        <v>515</v>
      </c>
      <c r="D26" s="647" t="s">
        <v>515</v>
      </c>
      <c r="E26" s="647"/>
      <c r="F26" s="647">
        <v>9.0749999999999997E-2</v>
      </c>
      <c r="G26" s="647">
        <v>0</v>
      </c>
      <c r="H26" s="647">
        <v>9.0749999999999997E-2</v>
      </c>
      <c r="I26" s="648" t="s">
        <v>515</v>
      </c>
      <c r="J26" s="649" t="s">
        <v>1</v>
      </c>
    </row>
    <row r="27" spans="1:10" ht="14.4" customHeight="1" x14ac:dyDescent="0.3">
      <c r="A27" s="645" t="s">
        <v>525</v>
      </c>
      <c r="B27" s="646" t="s">
        <v>333</v>
      </c>
      <c r="C27" s="647">
        <v>0.3609</v>
      </c>
      <c r="D27" s="647">
        <v>2.4834800000000001</v>
      </c>
      <c r="E27" s="647"/>
      <c r="F27" s="647">
        <v>0.76060000000000005</v>
      </c>
      <c r="G27" s="647">
        <v>0.72920100543216659</v>
      </c>
      <c r="H27" s="647">
        <v>3.139899456783346E-2</v>
      </c>
      <c r="I27" s="648">
        <v>1.0430594504586903</v>
      </c>
      <c r="J27" s="649" t="s">
        <v>1</v>
      </c>
    </row>
    <row r="28" spans="1:10" ht="14.4" customHeight="1" x14ac:dyDescent="0.3">
      <c r="A28" s="645" t="s">
        <v>525</v>
      </c>
      <c r="B28" s="646" t="s">
        <v>334</v>
      </c>
      <c r="C28" s="647">
        <v>6.3163200000000002</v>
      </c>
      <c r="D28" s="647">
        <v>16.788879999999999</v>
      </c>
      <c r="E28" s="647"/>
      <c r="F28" s="647">
        <v>22.279039999999998</v>
      </c>
      <c r="G28" s="647">
        <v>24.311846306109668</v>
      </c>
      <c r="H28" s="647">
        <v>-2.0328063061096699</v>
      </c>
      <c r="I28" s="648">
        <v>0.91638618143127959</v>
      </c>
      <c r="J28" s="649" t="s">
        <v>1</v>
      </c>
    </row>
    <row r="29" spans="1:10" ht="14.4" customHeight="1" x14ac:dyDescent="0.3">
      <c r="A29" s="645" t="s">
        <v>525</v>
      </c>
      <c r="B29" s="646" t="s">
        <v>335</v>
      </c>
      <c r="C29" s="647">
        <v>0</v>
      </c>
      <c r="D29" s="647">
        <v>0.6</v>
      </c>
      <c r="E29" s="647"/>
      <c r="F29" s="647">
        <v>0</v>
      </c>
      <c r="G29" s="647">
        <v>0.26845363742700001</v>
      </c>
      <c r="H29" s="647">
        <v>-0.26845363742700001</v>
      </c>
      <c r="I29" s="648">
        <v>0</v>
      </c>
      <c r="J29" s="649" t="s">
        <v>1</v>
      </c>
    </row>
    <row r="30" spans="1:10" ht="14.4" customHeight="1" x14ac:dyDescent="0.3">
      <c r="A30" s="645" t="s">
        <v>525</v>
      </c>
      <c r="B30" s="646" t="s">
        <v>336</v>
      </c>
      <c r="C30" s="647">
        <v>2.9295499999999999</v>
      </c>
      <c r="D30" s="647">
        <v>3.7759999999999998</v>
      </c>
      <c r="E30" s="647"/>
      <c r="F30" s="647">
        <v>3.4790000000000001</v>
      </c>
      <c r="G30" s="647">
        <v>3.0722419085300001</v>
      </c>
      <c r="H30" s="647">
        <v>0.40675809146999997</v>
      </c>
      <c r="I30" s="648">
        <v>1.132397807067421</v>
      </c>
      <c r="J30" s="649" t="s">
        <v>1</v>
      </c>
    </row>
    <row r="31" spans="1:10" ht="14.4" customHeight="1" x14ac:dyDescent="0.3">
      <c r="A31" s="645" t="s">
        <v>525</v>
      </c>
      <c r="B31" s="646" t="s">
        <v>527</v>
      </c>
      <c r="C31" s="647">
        <v>9.6067700000000009</v>
      </c>
      <c r="D31" s="647">
        <v>23.64836</v>
      </c>
      <c r="E31" s="647"/>
      <c r="F31" s="647">
        <v>26.609389999999998</v>
      </c>
      <c r="G31" s="647">
        <v>28.396894376826836</v>
      </c>
      <c r="H31" s="647">
        <v>-1.7875043768268384</v>
      </c>
      <c r="I31" s="648">
        <v>0.93705282158299941</v>
      </c>
      <c r="J31" s="649" t="s">
        <v>523</v>
      </c>
    </row>
    <row r="32" spans="1:10" ht="14.4" customHeight="1" x14ac:dyDescent="0.3">
      <c r="A32" s="645" t="s">
        <v>515</v>
      </c>
      <c r="B32" s="646" t="s">
        <v>515</v>
      </c>
      <c r="C32" s="647" t="s">
        <v>515</v>
      </c>
      <c r="D32" s="647" t="s">
        <v>515</v>
      </c>
      <c r="E32" s="647"/>
      <c r="F32" s="647" t="s">
        <v>515</v>
      </c>
      <c r="G32" s="647" t="s">
        <v>515</v>
      </c>
      <c r="H32" s="647" t="s">
        <v>515</v>
      </c>
      <c r="I32" s="648" t="s">
        <v>515</v>
      </c>
      <c r="J32" s="649" t="s">
        <v>524</v>
      </c>
    </row>
    <row r="33" spans="1:10" ht="14.4" customHeight="1" x14ac:dyDescent="0.3">
      <c r="A33" s="645" t="s">
        <v>528</v>
      </c>
      <c r="B33" s="646" t="s">
        <v>529</v>
      </c>
      <c r="C33" s="647" t="s">
        <v>515</v>
      </c>
      <c r="D33" s="647" t="s">
        <v>515</v>
      </c>
      <c r="E33" s="647"/>
      <c r="F33" s="647" t="s">
        <v>515</v>
      </c>
      <c r="G33" s="647" t="s">
        <v>515</v>
      </c>
      <c r="H33" s="647" t="s">
        <v>515</v>
      </c>
      <c r="I33" s="648" t="s">
        <v>515</v>
      </c>
      <c r="J33" s="649" t="s">
        <v>0</v>
      </c>
    </row>
    <row r="34" spans="1:10" ht="14.4" customHeight="1" x14ac:dyDescent="0.3">
      <c r="A34" s="645" t="s">
        <v>528</v>
      </c>
      <c r="B34" s="646" t="s">
        <v>331</v>
      </c>
      <c r="C34" s="647">
        <v>0</v>
      </c>
      <c r="D34" s="647">
        <v>0</v>
      </c>
      <c r="E34" s="647"/>
      <c r="F34" s="647">
        <v>0</v>
      </c>
      <c r="G34" s="647">
        <v>1.5151519327999999E-2</v>
      </c>
      <c r="H34" s="647">
        <v>-1.5151519327999999E-2</v>
      </c>
      <c r="I34" s="648">
        <v>0</v>
      </c>
      <c r="J34" s="649" t="s">
        <v>1</v>
      </c>
    </row>
    <row r="35" spans="1:10" ht="14.4" customHeight="1" x14ac:dyDescent="0.3">
      <c r="A35" s="645" t="s">
        <v>528</v>
      </c>
      <c r="B35" s="646" t="s">
        <v>332</v>
      </c>
      <c r="C35" s="647">
        <v>0</v>
      </c>
      <c r="D35" s="647">
        <v>0</v>
      </c>
      <c r="E35" s="647"/>
      <c r="F35" s="647">
        <v>0</v>
      </c>
      <c r="G35" s="647">
        <v>9.3170025682833335E-2</v>
      </c>
      <c r="H35" s="647">
        <v>-9.3170025682833335E-2</v>
      </c>
      <c r="I35" s="648">
        <v>0</v>
      </c>
      <c r="J35" s="649" t="s">
        <v>1</v>
      </c>
    </row>
    <row r="36" spans="1:10" ht="14.4" customHeight="1" x14ac:dyDescent="0.3">
      <c r="A36" s="645" t="s">
        <v>528</v>
      </c>
      <c r="B36" s="646" t="s">
        <v>333</v>
      </c>
      <c r="C36" s="647">
        <v>7.2660000000000002E-2</v>
      </c>
      <c r="D36" s="647">
        <v>1.1146</v>
      </c>
      <c r="E36" s="647"/>
      <c r="F36" s="647">
        <v>0.26029999999999998</v>
      </c>
      <c r="G36" s="647">
        <v>0.44486595421733338</v>
      </c>
      <c r="H36" s="647">
        <v>-0.18456595421733341</v>
      </c>
      <c r="I36" s="648">
        <v>0.58512007388372511</v>
      </c>
      <c r="J36" s="649" t="s">
        <v>1</v>
      </c>
    </row>
    <row r="37" spans="1:10" ht="14.4" customHeight="1" x14ac:dyDescent="0.3">
      <c r="A37" s="645" t="s">
        <v>528</v>
      </c>
      <c r="B37" s="646" t="s">
        <v>334</v>
      </c>
      <c r="C37" s="647">
        <v>0.53600000000000003</v>
      </c>
      <c r="D37" s="647">
        <v>0</v>
      </c>
      <c r="E37" s="647"/>
      <c r="F37" s="647">
        <v>0.71</v>
      </c>
      <c r="G37" s="647">
        <v>1.0606871183481668</v>
      </c>
      <c r="H37" s="647">
        <v>-0.35068711834816679</v>
      </c>
      <c r="I37" s="648">
        <v>0.66937741367661729</v>
      </c>
      <c r="J37" s="649" t="s">
        <v>1</v>
      </c>
    </row>
    <row r="38" spans="1:10" ht="14.4" customHeight="1" x14ac:dyDescent="0.3">
      <c r="A38" s="645" t="s">
        <v>528</v>
      </c>
      <c r="B38" s="646" t="s">
        <v>335</v>
      </c>
      <c r="C38" s="647">
        <v>0</v>
      </c>
      <c r="D38" s="647">
        <v>0</v>
      </c>
      <c r="E38" s="647"/>
      <c r="F38" s="647">
        <v>0</v>
      </c>
      <c r="G38" s="647">
        <v>0.563451446711</v>
      </c>
      <c r="H38" s="647">
        <v>-0.563451446711</v>
      </c>
      <c r="I38" s="648">
        <v>0</v>
      </c>
      <c r="J38" s="649" t="s">
        <v>1</v>
      </c>
    </row>
    <row r="39" spans="1:10" ht="14.4" customHeight="1" x14ac:dyDescent="0.3">
      <c r="A39" s="645" t="s">
        <v>528</v>
      </c>
      <c r="B39" s="646" t="s">
        <v>336</v>
      </c>
      <c r="C39" s="647">
        <v>0.46800000000000003</v>
      </c>
      <c r="D39" s="647">
        <v>1.1359999999999999</v>
      </c>
      <c r="E39" s="647"/>
      <c r="F39" s="647">
        <v>1.278</v>
      </c>
      <c r="G39" s="647">
        <v>1.3182260105876666</v>
      </c>
      <c r="H39" s="647">
        <v>-4.0226010587666616E-2</v>
      </c>
      <c r="I39" s="648">
        <v>0.96948473913837141</v>
      </c>
      <c r="J39" s="649" t="s">
        <v>1</v>
      </c>
    </row>
    <row r="40" spans="1:10" ht="14.4" customHeight="1" x14ac:dyDescent="0.3">
      <c r="A40" s="645" t="s">
        <v>528</v>
      </c>
      <c r="B40" s="646" t="s">
        <v>530</v>
      </c>
      <c r="C40" s="647">
        <v>1.07666</v>
      </c>
      <c r="D40" s="647">
        <v>2.2505999999999999</v>
      </c>
      <c r="E40" s="647"/>
      <c r="F40" s="647">
        <v>2.2483</v>
      </c>
      <c r="G40" s="647">
        <v>3.4955520748750004</v>
      </c>
      <c r="H40" s="647">
        <v>-1.2472520748750004</v>
      </c>
      <c r="I40" s="648">
        <v>0.6431888159126905</v>
      </c>
      <c r="J40" s="649" t="s">
        <v>523</v>
      </c>
    </row>
    <row r="41" spans="1:10" ht="14.4" customHeight="1" x14ac:dyDescent="0.3">
      <c r="A41" s="645" t="s">
        <v>515</v>
      </c>
      <c r="B41" s="646" t="s">
        <v>515</v>
      </c>
      <c r="C41" s="647" t="s">
        <v>515</v>
      </c>
      <c r="D41" s="647" t="s">
        <v>515</v>
      </c>
      <c r="E41" s="647"/>
      <c r="F41" s="647" t="s">
        <v>515</v>
      </c>
      <c r="G41" s="647" t="s">
        <v>515</v>
      </c>
      <c r="H41" s="647" t="s">
        <v>515</v>
      </c>
      <c r="I41" s="648" t="s">
        <v>515</v>
      </c>
      <c r="J41" s="649" t="s">
        <v>524</v>
      </c>
    </row>
    <row r="42" spans="1:10" ht="14.4" customHeight="1" x14ac:dyDescent="0.3">
      <c r="A42" s="645" t="s">
        <v>531</v>
      </c>
      <c r="B42" s="646" t="s">
        <v>532</v>
      </c>
      <c r="C42" s="647" t="s">
        <v>515</v>
      </c>
      <c r="D42" s="647" t="s">
        <v>515</v>
      </c>
      <c r="E42" s="647"/>
      <c r="F42" s="647" t="s">
        <v>515</v>
      </c>
      <c r="G42" s="647" t="s">
        <v>515</v>
      </c>
      <c r="H42" s="647" t="s">
        <v>515</v>
      </c>
      <c r="I42" s="648" t="s">
        <v>515</v>
      </c>
      <c r="J42" s="649" t="s">
        <v>0</v>
      </c>
    </row>
    <row r="43" spans="1:10" ht="14.4" customHeight="1" x14ac:dyDescent="0.3">
      <c r="A43" s="645" t="s">
        <v>531</v>
      </c>
      <c r="B43" s="646" t="s">
        <v>331</v>
      </c>
      <c r="C43" s="647" t="s">
        <v>515</v>
      </c>
      <c r="D43" s="647" t="s">
        <v>515</v>
      </c>
      <c r="E43" s="647"/>
      <c r="F43" s="647">
        <v>0</v>
      </c>
      <c r="G43" s="647">
        <v>1.5151519327999999E-2</v>
      </c>
      <c r="H43" s="647">
        <v>-1.5151519327999999E-2</v>
      </c>
      <c r="I43" s="648">
        <v>0</v>
      </c>
      <c r="J43" s="649" t="s">
        <v>1</v>
      </c>
    </row>
    <row r="44" spans="1:10" ht="14.4" customHeight="1" x14ac:dyDescent="0.3">
      <c r="A44" s="645" t="s">
        <v>531</v>
      </c>
      <c r="B44" s="646" t="s">
        <v>333</v>
      </c>
      <c r="C44" s="647">
        <v>0.56918000000000002</v>
      </c>
      <c r="D44" s="647">
        <v>2.4802200000000001</v>
      </c>
      <c r="E44" s="647"/>
      <c r="F44" s="647">
        <v>2.6002400000000003</v>
      </c>
      <c r="G44" s="647">
        <v>2.3485230634021668</v>
      </c>
      <c r="H44" s="647">
        <v>0.25171693659783356</v>
      </c>
      <c r="I44" s="648">
        <v>1.1071809515181792</v>
      </c>
      <c r="J44" s="649" t="s">
        <v>1</v>
      </c>
    </row>
    <row r="45" spans="1:10" ht="14.4" customHeight="1" x14ac:dyDescent="0.3">
      <c r="A45" s="645" t="s">
        <v>531</v>
      </c>
      <c r="B45" s="646" t="s">
        <v>334</v>
      </c>
      <c r="C45" s="647">
        <v>236.08563000000001</v>
      </c>
      <c r="D45" s="647">
        <v>214.16512</v>
      </c>
      <c r="E45" s="647"/>
      <c r="F45" s="647">
        <v>395.19370000000004</v>
      </c>
      <c r="G45" s="647">
        <v>454.92460226139832</v>
      </c>
      <c r="H45" s="647">
        <v>-59.730902261398285</v>
      </c>
      <c r="I45" s="648">
        <v>0.86870153435430808</v>
      </c>
      <c r="J45" s="649" t="s">
        <v>1</v>
      </c>
    </row>
    <row r="46" spans="1:10" ht="14.4" customHeight="1" x14ac:dyDescent="0.3">
      <c r="A46" s="645" t="s">
        <v>531</v>
      </c>
      <c r="B46" s="646" t="s">
        <v>1013</v>
      </c>
      <c r="C46" s="647">
        <v>0</v>
      </c>
      <c r="D46" s="647" t="s">
        <v>515</v>
      </c>
      <c r="E46" s="647"/>
      <c r="F46" s="647" t="s">
        <v>515</v>
      </c>
      <c r="G46" s="647" t="s">
        <v>515</v>
      </c>
      <c r="H46" s="647" t="s">
        <v>515</v>
      </c>
      <c r="I46" s="648" t="s">
        <v>515</v>
      </c>
      <c r="J46" s="649" t="s">
        <v>1</v>
      </c>
    </row>
    <row r="47" spans="1:10" ht="14.4" customHeight="1" x14ac:dyDescent="0.3">
      <c r="A47" s="645" t="s">
        <v>531</v>
      </c>
      <c r="B47" s="646" t="s">
        <v>335</v>
      </c>
      <c r="C47" s="647">
        <v>0.06</v>
      </c>
      <c r="D47" s="647">
        <v>0</v>
      </c>
      <c r="E47" s="647"/>
      <c r="F47" s="647">
        <v>0</v>
      </c>
      <c r="G47" s="647">
        <v>0.22648538544266669</v>
      </c>
      <c r="H47" s="647">
        <v>-0.22648538544266669</v>
      </c>
      <c r="I47" s="648">
        <v>0</v>
      </c>
      <c r="J47" s="649" t="s">
        <v>1</v>
      </c>
    </row>
    <row r="48" spans="1:10" ht="14.4" customHeight="1" x14ac:dyDescent="0.3">
      <c r="A48" s="645" t="s">
        <v>531</v>
      </c>
      <c r="B48" s="646" t="s">
        <v>336</v>
      </c>
      <c r="C48" s="647">
        <v>1.54</v>
      </c>
      <c r="D48" s="647">
        <v>3.7744</v>
      </c>
      <c r="E48" s="647"/>
      <c r="F48" s="647">
        <v>3.266</v>
      </c>
      <c r="G48" s="647">
        <v>4.5342329142333329</v>
      </c>
      <c r="H48" s="647">
        <v>-1.2682329142333328</v>
      </c>
      <c r="I48" s="648">
        <v>0.72029824267468823</v>
      </c>
      <c r="J48" s="649" t="s">
        <v>1</v>
      </c>
    </row>
    <row r="49" spans="1:10" ht="14.4" customHeight="1" x14ac:dyDescent="0.3">
      <c r="A49" s="645" t="s">
        <v>531</v>
      </c>
      <c r="B49" s="646" t="s">
        <v>533</v>
      </c>
      <c r="C49" s="647">
        <v>238.25480999999999</v>
      </c>
      <c r="D49" s="647">
        <v>220.41973999999999</v>
      </c>
      <c r="E49" s="647"/>
      <c r="F49" s="647">
        <v>401.05994000000004</v>
      </c>
      <c r="G49" s="647">
        <v>462.04899514380446</v>
      </c>
      <c r="H49" s="647">
        <v>-60.989055143804421</v>
      </c>
      <c r="I49" s="648">
        <v>0.86800305641867548</v>
      </c>
      <c r="J49" s="649" t="s">
        <v>523</v>
      </c>
    </row>
    <row r="50" spans="1:10" ht="14.4" customHeight="1" x14ac:dyDescent="0.3">
      <c r="A50" s="645" t="s">
        <v>515</v>
      </c>
      <c r="B50" s="646" t="s">
        <v>515</v>
      </c>
      <c r="C50" s="647" t="s">
        <v>515</v>
      </c>
      <c r="D50" s="647" t="s">
        <v>515</v>
      </c>
      <c r="E50" s="647"/>
      <c r="F50" s="647" t="s">
        <v>515</v>
      </c>
      <c r="G50" s="647" t="s">
        <v>515</v>
      </c>
      <c r="H50" s="647" t="s">
        <v>515</v>
      </c>
      <c r="I50" s="648" t="s">
        <v>515</v>
      </c>
      <c r="J50" s="649" t="s">
        <v>524</v>
      </c>
    </row>
    <row r="51" spans="1:10" ht="14.4" customHeight="1" x14ac:dyDescent="0.3">
      <c r="A51" s="645" t="s">
        <v>1014</v>
      </c>
      <c r="B51" s="646" t="s">
        <v>1015</v>
      </c>
      <c r="C51" s="647" t="s">
        <v>515</v>
      </c>
      <c r="D51" s="647" t="s">
        <v>515</v>
      </c>
      <c r="E51" s="647"/>
      <c r="F51" s="647" t="s">
        <v>515</v>
      </c>
      <c r="G51" s="647" t="s">
        <v>515</v>
      </c>
      <c r="H51" s="647" t="s">
        <v>515</v>
      </c>
      <c r="I51" s="648" t="s">
        <v>515</v>
      </c>
      <c r="J51" s="649" t="s">
        <v>0</v>
      </c>
    </row>
    <row r="52" spans="1:10" ht="14.4" customHeight="1" x14ac:dyDescent="0.3">
      <c r="A52" s="645" t="s">
        <v>1014</v>
      </c>
      <c r="B52" s="646" t="s">
        <v>331</v>
      </c>
      <c r="C52" s="647" t="s">
        <v>515</v>
      </c>
      <c r="D52" s="647" t="s">
        <v>515</v>
      </c>
      <c r="E52" s="647"/>
      <c r="F52" s="647">
        <v>0</v>
      </c>
      <c r="G52" s="647">
        <v>1.5151519327999999E-2</v>
      </c>
      <c r="H52" s="647">
        <v>-1.5151519327999999E-2</v>
      </c>
      <c r="I52" s="648">
        <v>0</v>
      </c>
      <c r="J52" s="649" t="s">
        <v>1</v>
      </c>
    </row>
    <row r="53" spans="1:10" ht="14.4" customHeight="1" x14ac:dyDescent="0.3">
      <c r="A53" s="645" t="s">
        <v>1014</v>
      </c>
      <c r="B53" s="646" t="s">
        <v>1016</v>
      </c>
      <c r="C53" s="647" t="s">
        <v>515</v>
      </c>
      <c r="D53" s="647" t="s">
        <v>515</v>
      </c>
      <c r="E53" s="647"/>
      <c r="F53" s="647">
        <v>0</v>
      </c>
      <c r="G53" s="647">
        <v>1.5151519327999999E-2</v>
      </c>
      <c r="H53" s="647">
        <v>-1.5151519327999999E-2</v>
      </c>
      <c r="I53" s="648">
        <v>0</v>
      </c>
      <c r="J53" s="649" t="s">
        <v>523</v>
      </c>
    </row>
    <row r="54" spans="1:10" ht="14.4" customHeight="1" x14ac:dyDescent="0.3">
      <c r="A54" s="645" t="s">
        <v>515</v>
      </c>
      <c r="B54" s="646" t="s">
        <v>515</v>
      </c>
      <c r="C54" s="647" t="s">
        <v>515</v>
      </c>
      <c r="D54" s="647" t="s">
        <v>515</v>
      </c>
      <c r="E54" s="647"/>
      <c r="F54" s="647" t="s">
        <v>515</v>
      </c>
      <c r="G54" s="647" t="s">
        <v>515</v>
      </c>
      <c r="H54" s="647" t="s">
        <v>515</v>
      </c>
      <c r="I54" s="648" t="s">
        <v>515</v>
      </c>
      <c r="J54" s="649" t="s">
        <v>524</v>
      </c>
    </row>
    <row r="55" spans="1:10" ht="14.4" customHeight="1" x14ac:dyDescent="0.3">
      <c r="A55" s="645" t="s">
        <v>1017</v>
      </c>
      <c r="B55" s="646" t="s">
        <v>1018</v>
      </c>
      <c r="C55" s="647" t="s">
        <v>515</v>
      </c>
      <c r="D55" s="647" t="s">
        <v>515</v>
      </c>
      <c r="E55" s="647"/>
      <c r="F55" s="647" t="s">
        <v>515</v>
      </c>
      <c r="G55" s="647" t="s">
        <v>515</v>
      </c>
      <c r="H55" s="647" t="s">
        <v>515</v>
      </c>
      <c r="I55" s="648" t="s">
        <v>515</v>
      </c>
      <c r="J55" s="649" t="s">
        <v>0</v>
      </c>
    </row>
    <row r="56" spans="1:10" ht="14.4" customHeight="1" x14ac:dyDescent="0.3">
      <c r="A56" s="645" t="s">
        <v>1017</v>
      </c>
      <c r="B56" s="646" t="s">
        <v>331</v>
      </c>
      <c r="C56" s="647" t="s">
        <v>515</v>
      </c>
      <c r="D56" s="647" t="s">
        <v>515</v>
      </c>
      <c r="E56" s="647"/>
      <c r="F56" s="647">
        <v>0</v>
      </c>
      <c r="G56" s="647">
        <v>1.5151519327999999E-2</v>
      </c>
      <c r="H56" s="647">
        <v>-1.5151519327999999E-2</v>
      </c>
      <c r="I56" s="648">
        <v>0</v>
      </c>
      <c r="J56" s="649" t="s">
        <v>1</v>
      </c>
    </row>
    <row r="57" spans="1:10" ht="14.4" customHeight="1" x14ac:dyDescent="0.3">
      <c r="A57" s="645" t="s">
        <v>1017</v>
      </c>
      <c r="B57" s="646" t="s">
        <v>1019</v>
      </c>
      <c r="C57" s="647" t="s">
        <v>515</v>
      </c>
      <c r="D57" s="647" t="s">
        <v>515</v>
      </c>
      <c r="E57" s="647"/>
      <c r="F57" s="647">
        <v>0</v>
      </c>
      <c r="G57" s="647">
        <v>1.5151519327999999E-2</v>
      </c>
      <c r="H57" s="647">
        <v>-1.5151519327999999E-2</v>
      </c>
      <c r="I57" s="648">
        <v>0</v>
      </c>
      <c r="J57" s="649" t="s">
        <v>523</v>
      </c>
    </row>
    <row r="58" spans="1:10" ht="14.4" customHeight="1" x14ac:dyDescent="0.3">
      <c r="A58" s="645" t="s">
        <v>515</v>
      </c>
      <c r="B58" s="646" t="s">
        <v>515</v>
      </c>
      <c r="C58" s="647" t="s">
        <v>515</v>
      </c>
      <c r="D58" s="647" t="s">
        <v>515</v>
      </c>
      <c r="E58" s="647"/>
      <c r="F58" s="647" t="s">
        <v>515</v>
      </c>
      <c r="G58" s="647" t="s">
        <v>515</v>
      </c>
      <c r="H58" s="647" t="s">
        <v>515</v>
      </c>
      <c r="I58" s="648" t="s">
        <v>515</v>
      </c>
      <c r="J58" s="649" t="s">
        <v>524</v>
      </c>
    </row>
    <row r="59" spans="1:10" ht="14.4" customHeight="1" x14ac:dyDescent="0.3">
      <c r="A59" s="645" t="s">
        <v>1020</v>
      </c>
      <c r="B59" s="646" t="s">
        <v>1021</v>
      </c>
      <c r="C59" s="647" t="s">
        <v>515</v>
      </c>
      <c r="D59" s="647" t="s">
        <v>515</v>
      </c>
      <c r="E59" s="647"/>
      <c r="F59" s="647" t="s">
        <v>515</v>
      </c>
      <c r="G59" s="647" t="s">
        <v>515</v>
      </c>
      <c r="H59" s="647" t="s">
        <v>515</v>
      </c>
      <c r="I59" s="648" t="s">
        <v>515</v>
      </c>
      <c r="J59" s="649" t="s">
        <v>0</v>
      </c>
    </row>
    <row r="60" spans="1:10" ht="14.4" customHeight="1" x14ac:dyDescent="0.3">
      <c r="A60" s="645" t="s">
        <v>1020</v>
      </c>
      <c r="B60" s="646" t="s">
        <v>331</v>
      </c>
      <c r="C60" s="647" t="s">
        <v>515</v>
      </c>
      <c r="D60" s="647" t="s">
        <v>515</v>
      </c>
      <c r="E60" s="647"/>
      <c r="F60" s="647">
        <v>0</v>
      </c>
      <c r="G60" s="647">
        <v>1.5151519327999999E-2</v>
      </c>
      <c r="H60" s="647">
        <v>-1.5151519327999999E-2</v>
      </c>
      <c r="I60" s="648">
        <v>0</v>
      </c>
      <c r="J60" s="649" t="s">
        <v>1</v>
      </c>
    </row>
    <row r="61" spans="1:10" ht="14.4" customHeight="1" x14ac:dyDescent="0.3">
      <c r="A61" s="645" t="s">
        <v>1020</v>
      </c>
      <c r="B61" s="646" t="s">
        <v>1022</v>
      </c>
      <c r="C61" s="647" t="s">
        <v>515</v>
      </c>
      <c r="D61" s="647" t="s">
        <v>515</v>
      </c>
      <c r="E61" s="647"/>
      <c r="F61" s="647">
        <v>0</v>
      </c>
      <c r="G61" s="647">
        <v>1.5151519327999999E-2</v>
      </c>
      <c r="H61" s="647">
        <v>-1.5151519327999999E-2</v>
      </c>
      <c r="I61" s="648">
        <v>0</v>
      </c>
      <c r="J61" s="649" t="s">
        <v>523</v>
      </c>
    </row>
    <row r="62" spans="1:10" ht="14.4" customHeight="1" x14ac:dyDescent="0.3">
      <c r="A62" s="645" t="s">
        <v>515</v>
      </c>
      <c r="B62" s="646" t="s">
        <v>515</v>
      </c>
      <c r="C62" s="647" t="s">
        <v>515</v>
      </c>
      <c r="D62" s="647" t="s">
        <v>515</v>
      </c>
      <c r="E62" s="647"/>
      <c r="F62" s="647" t="s">
        <v>515</v>
      </c>
      <c r="G62" s="647" t="s">
        <v>515</v>
      </c>
      <c r="H62" s="647" t="s">
        <v>515</v>
      </c>
      <c r="I62" s="648" t="s">
        <v>515</v>
      </c>
      <c r="J62" s="649" t="s">
        <v>524</v>
      </c>
    </row>
    <row r="63" spans="1:10" ht="14.4" customHeight="1" x14ac:dyDescent="0.3">
      <c r="A63" s="645" t="s">
        <v>1023</v>
      </c>
      <c r="B63" s="646" t="s">
        <v>1024</v>
      </c>
      <c r="C63" s="647" t="s">
        <v>515</v>
      </c>
      <c r="D63" s="647" t="s">
        <v>515</v>
      </c>
      <c r="E63" s="647"/>
      <c r="F63" s="647" t="s">
        <v>515</v>
      </c>
      <c r="G63" s="647" t="s">
        <v>515</v>
      </c>
      <c r="H63" s="647" t="s">
        <v>515</v>
      </c>
      <c r="I63" s="648" t="s">
        <v>515</v>
      </c>
      <c r="J63" s="649" t="s">
        <v>0</v>
      </c>
    </row>
    <row r="64" spans="1:10" ht="14.4" customHeight="1" x14ac:dyDescent="0.3">
      <c r="A64" s="645" t="s">
        <v>1023</v>
      </c>
      <c r="B64" s="646" t="s">
        <v>331</v>
      </c>
      <c r="C64" s="647" t="s">
        <v>515</v>
      </c>
      <c r="D64" s="647" t="s">
        <v>515</v>
      </c>
      <c r="E64" s="647"/>
      <c r="F64" s="647">
        <v>0</v>
      </c>
      <c r="G64" s="647">
        <v>1.5151519327999999E-2</v>
      </c>
      <c r="H64" s="647">
        <v>-1.5151519327999999E-2</v>
      </c>
      <c r="I64" s="648">
        <v>0</v>
      </c>
      <c r="J64" s="649" t="s">
        <v>1</v>
      </c>
    </row>
    <row r="65" spans="1:10" ht="14.4" customHeight="1" x14ac:dyDescent="0.3">
      <c r="A65" s="645" t="s">
        <v>1023</v>
      </c>
      <c r="B65" s="646" t="s">
        <v>1025</v>
      </c>
      <c r="C65" s="647" t="s">
        <v>515</v>
      </c>
      <c r="D65" s="647" t="s">
        <v>515</v>
      </c>
      <c r="E65" s="647"/>
      <c r="F65" s="647">
        <v>0</v>
      </c>
      <c r="G65" s="647">
        <v>1.5151519327999999E-2</v>
      </c>
      <c r="H65" s="647">
        <v>-1.5151519327999999E-2</v>
      </c>
      <c r="I65" s="648">
        <v>0</v>
      </c>
      <c r="J65" s="649" t="s">
        <v>523</v>
      </c>
    </row>
    <row r="66" spans="1:10" ht="14.4" customHeight="1" x14ac:dyDescent="0.3">
      <c r="A66" s="645" t="s">
        <v>515</v>
      </c>
      <c r="B66" s="646" t="s">
        <v>515</v>
      </c>
      <c r="C66" s="647" t="s">
        <v>515</v>
      </c>
      <c r="D66" s="647" t="s">
        <v>515</v>
      </c>
      <c r="E66" s="647"/>
      <c r="F66" s="647" t="s">
        <v>515</v>
      </c>
      <c r="G66" s="647" t="s">
        <v>515</v>
      </c>
      <c r="H66" s="647" t="s">
        <v>515</v>
      </c>
      <c r="I66" s="648" t="s">
        <v>515</v>
      </c>
      <c r="J66" s="649" t="s">
        <v>524</v>
      </c>
    </row>
    <row r="67" spans="1:10" ht="14.4" customHeight="1" x14ac:dyDescent="0.3">
      <c r="A67" s="645" t="s">
        <v>1026</v>
      </c>
      <c r="B67" s="646" t="s">
        <v>1024</v>
      </c>
      <c r="C67" s="647" t="s">
        <v>515</v>
      </c>
      <c r="D67" s="647" t="s">
        <v>515</v>
      </c>
      <c r="E67" s="647"/>
      <c r="F67" s="647" t="s">
        <v>515</v>
      </c>
      <c r="G67" s="647" t="s">
        <v>515</v>
      </c>
      <c r="H67" s="647" t="s">
        <v>515</v>
      </c>
      <c r="I67" s="648" t="s">
        <v>515</v>
      </c>
      <c r="J67" s="649" t="s">
        <v>0</v>
      </c>
    </row>
    <row r="68" spans="1:10" ht="14.4" customHeight="1" x14ac:dyDescent="0.3">
      <c r="A68" s="645" t="s">
        <v>1026</v>
      </c>
      <c r="B68" s="646" t="s">
        <v>331</v>
      </c>
      <c r="C68" s="647" t="s">
        <v>515</v>
      </c>
      <c r="D68" s="647" t="s">
        <v>515</v>
      </c>
      <c r="E68" s="647"/>
      <c r="F68" s="647">
        <v>0</v>
      </c>
      <c r="G68" s="647">
        <v>1.5151519327999999E-2</v>
      </c>
      <c r="H68" s="647">
        <v>-1.5151519327999999E-2</v>
      </c>
      <c r="I68" s="648">
        <v>0</v>
      </c>
      <c r="J68" s="649" t="s">
        <v>1</v>
      </c>
    </row>
    <row r="69" spans="1:10" ht="14.4" customHeight="1" x14ac:dyDescent="0.3">
      <c r="A69" s="645" t="s">
        <v>1026</v>
      </c>
      <c r="B69" s="646" t="s">
        <v>1025</v>
      </c>
      <c r="C69" s="647" t="s">
        <v>515</v>
      </c>
      <c r="D69" s="647" t="s">
        <v>515</v>
      </c>
      <c r="E69" s="647"/>
      <c r="F69" s="647">
        <v>0</v>
      </c>
      <c r="G69" s="647">
        <v>1.5151519327999999E-2</v>
      </c>
      <c r="H69" s="647">
        <v>-1.5151519327999999E-2</v>
      </c>
      <c r="I69" s="648">
        <v>0</v>
      </c>
      <c r="J69" s="649" t="s">
        <v>523</v>
      </c>
    </row>
    <row r="70" spans="1:10" ht="14.4" customHeight="1" x14ac:dyDescent="0.3">
      <c r="A70" s="645" t="s">
        <v>515</v>
      </c>
      <c r="B70" s="646" t="s">
        <v>515</v>
      </c>
      <c r="C70" s="647" t="s">
        <v>515</v>
      </c>
      <c r="D70" s="647" t="s">
        <v>515</v>
      </c>
      <c r="E70" s="647"/>
      <c r="F70" s="647" t="s">
        <v>515</v>
      </c>
      <c r="G70" s="647" t="s">
        <v>515</v>
      </c>
      <c r="H70" s="647" t="s">
        <v>515</v>
      </c>
      <c r="I70" s="648" t="s">
        <v>515</v>
      </c>
      <c r="J70" s="649" t="s">
        <v>524</v>
      </c>
    </row>
    <row r="71" spans="1:10" ht="14.4" customHeight="1" x14ac:dyDescent="0.3">
      <c r="A71" s="645" t="s">
        <v>1027</v>
      </c>
      <c r="B71" s="646" t="s">
        <v>1024</v>
      </c>
      <c r="C71" s="647" t="s">
        <v>515</v>
      </c>
      <c r="D71" s="647" t="s">
        <v>515</v>
      </c>
      <c r="E71" s="647"/>
      <c r="F71" s="647" t="s">
        <v>515</v>
      </c>
      <c r="G71" s="647" t="s">
        <v>515</v>
      </c>
      <c r="H71" s="647" t="s">
        <v>515</v>
      </c>
      <c r="I71" s="648" t="s">
        <v>515</v>
      </c>
      <c r="J71" s="649" t="s">
        <v>0</v>
      </c>
    </row>
    <row r="72" spans="1:10" ht="14.4" customHeight="1" x14ac:dyDescent="0.3">
      <c r="A72" s="645" t="s">
        <v>1027</v>
      </c>
      <c r="B72" s="646" t="s">
        <v>331</v>
      </c>
      <c r="C72" s="647" t="s">
        <v>515</v>
      </c>
      <c r="D72" s="647" t="s">
        <v>515</v>
      </c>
      <c r="E72" s="647"/>
      <c r="F72" s="647">
        <v>0</v>
      </c>
      <c r="G72" s="647">
        <v>1.5151519327999999E-2</v>
      </c>
      <c r="H72" s="647">
        <v>-1.5151519327999999E-2</v>
      </c>
      <c r="I72" s="648">
        <v>0</v>
      </c>
      <c r="J72" s="649" t="s">
        <v>1</v>
      </c>
    </row>
    <row r="73" spans="1:10" ht="14.4" customHeight="1" x14ac:dyDescent="0.3">
      <c r="A73" s="645" t="s">
        <v>1027</v>
      </c>
      <c r="B73" s="646" t="s">
        <v>1025</v>
      </c>
      <c r="C73" s="647" t="s">
        <v>515</v>
      </c>
      <c r="D73" s="647" t="s">
        <v>515</v>
      </c>
      <c r="E73" s="647"/>
      <c r="F73" s="647">
        <v>0</v>
      </c>
      <c r="G73" s="647">
        <v>1.5151519327999999E-2</v>
      </c>
      <c r="H73" s="647">
        <v>-1.5151519327999999E-2</v>
      </c>
      <c r="I73" s="648">
        <v>0</v>
      </c>
      <c r="J73" s="649" t="s">
        <v>523</v>
      </c>
    </row>
    <row r="74" spans="1:10" ht="14.4" customHeight="1" x14ac:dyDescent="0.3">
      <c r="A74" s="645" t="s">
        <v>515</v>
      </c>
      <c r="B74" s="646" t="s">
        <v>515</v>
      </c>
      <c r="C74" s="647" t="s">
        <v>515</v>
      </c>
      <c r="D74" s="647" t="s">
        <v>515</v>
      </c>
      <c r="E74" s="647"/>
      <c r="F74" s="647" t="s">
        <v>515</v>
      </c>
      <c r="G74" s="647" t="s">
        <v>515</v>
      </c>
      <c r="H74" s="647" t="s">
        <v>515</v>
      </c>
      <c r="I74" s="648" t="s">
        <v>515</v>
      </c>
      <c r="J74" s="649" t="s">
        <v>524</v>
      </c>
    </row>
    <row r="75" spans="1:10" ht="14.4" customHeight="1" x14ac:dyDescent="0.3">
      <c r="A75" s="645" t="s">
        <v>534</v>
      </c>
      <c r="B75" s="646" t="s">
        <v>535</v>
      </c>
      <c r="C75" s="647" t="s">
        <v>515</v>
      </c>
      <c r="D75" s="647" t="s">
        <v>515</v>
      </c>
      <c r="E75" s="647"/>
      <c r="F75" s="647" t="s">
        <v>515</v>
      </c>
      <c r="G75" s="647" t="s">
        <v>515</v>
      </c>
      <c r="H75" s="647" t="s">
        <v>515</v>
      </c>
      <c r="I75" s="648" t="s">
        <v>515</v>
      </c>
      <c r="J75" s="649" t="s">
        <v>0</v>
      </c>
    </row>
    <row r="76" spans="1:10" ht="14.4" customHeight="1" x14ac:dyDescent="0.3">
      <c r="A76" s="645" t="s">
        <v>534</v>
      </c>
      <c r="B76" s="646" t="s">
        <v>331</v>
      </c>
      <c r="C76" s="647" t="s">
        <v>515</v>
      </c>
      <c r="D76" s="647" t="s">
        <v>515</v>
      </c>
      <c r="E76" s="647"/>
      <c r="F76" s="647">
        <v>0</v>
      </c>
      <c r="G76" s="647">
        <v>1.5151519327999999E-2</v>
      </c>
      <c r="H76" s="647">
        <v>-1.5151519327999999E-2</v>
      </c>
      <c r="I76" s="648">
        <v>0</v>
      </c>
      <c r="J76" s="649" t="s">
        <v>1</v>
      </c>
    </row>
    <row r="77" spans="1:10" ht="14.4" customHeight="1" x14ac:dyDescent="0.3">
      <c r="A77" s="645" t="s">
        <v>534</v>
      </c>
      <c r="B77" s="646" t="s">
        <v>536</v>
      </c>
      <c r="C77" s="647" t="s">
        <v>515</v>
      </c>
      <c r="D77" s="647" t="s">
        <v>515</v>
      </c>
      <c r="E77" s="647"/>
      <c r="F77" s="647">
        <v>0</v>
      </c>
      <c r="G77" s="647">
        <v>1.5151519327999999E-2</v>
      </c>
      <c r="H77" s="647">
        <v>-1.5151519327999999E-2</v>
      </c>
      <c r="I77" s="648">
        <v>0</v>
      </c>
      <c r="J77" s="649" t="s">
        <v>523</v>
      </c>
    </row>
    <row r="78" spans="1:10" ht="14.4" customHeight="1" x14ac:dyDescent="0.3">
      <c r="A78" s="645" t="s">
        <v>515</v>
      </c>
      <c r="B78" s="646" t="s">
        <v>515</v>
      </c>
      <c r="C78" s="647" t="s">
        <v>515</v>
      </c>
      <c r="D78" s="647" t="s">
        <v>515</v>
      </c>
      <c r="E78" s="647"/>
      <c r="F78" s="647" t="s">
        <v>515</v>
      </c>
      <c r="G78" s="647" t="s">
        <v>515</v>
      </c>
      <c r="H78" s="647" t="s">
        <v>515</v>
      </c>
      <c r="I78" s="648" t="s">
        <v>515</v>
      </c>
      <c r="J78" s="649" t="s">
        <v>524</v>
      </c>
    </row>
    <row r="79" spans="1:10" ht="14.4" customHeight="1" x14ac:dyDescent="0.3">
      <c r="A79" s="645" t="s">
        <v>513</v>
      </c>
      <c r="B79" s="646" t="s">
        <v>518</v>
      </c>
      <c r="C79" s="647">
        <v>251.60487000000001</v>
      </c>
      <c r="D79" s="647">
        <v>250.46287999999998</v>
      </c>
      <c r="E79" s="647"/>
      <c r="F79" s="647">
        <v>433.03294000000005</v>
      </c>
      <c r="G79" s="647">
        <v>499.09330757786074</v>
      </c>
      <c r="H79" s="647">
        <v>-66.060367577860688</v>
      </c>
      <c r="I79" s="648">
        <v>0.86763924385510827</v>
      </c>
      <c r="J79" s="649" t="s">
        <v>519</v>
      </c>
    </row>
  </sheetData>
  <mergeCells count="3">
    <mergeCell ref="A1:I1"/>
    <mergeCell ref="F3:I3"/>
    <mergeCell ref="C4:D4"/>
  </mergeCells>
  <conditionalFormatting sqref="F14 F80:F65537">
    <cfRule type="cellIs" dxfId="42" priority="18" stopIfTrue="1" operator="greaterThan">
      <formula>1</formula>
    </cfRule>
  </conditionalFormatting>
  <conditionalFormatting sqref="H5:H13">
    <cfRule type="expression" dxfId="41" priority="14">
      <formula>$H5&gt;0</formula>
    </cfRule>
  </conditionalFormatting>
  <conditionalFormatting sqref="I5:I13">
    <cfRule type="expression" dxfId="40" priority="15">
      <formula>$I5&gt;1</formula>
    </cfRule>
  </conditionalFormatting>
  <conditionalFormatting sqref="B5:B13">
    <cfRule type="expression" dxfId="39" priority="11">
      <formula>OR($J5="NS",$J5="SumaNS",$J5="Účet")</formula>
    </cfRule>
  </conditionalFormatting>
  <conditionalFormatting sqref="F5:I13 B5:D13">
    <cfRule type="expression" dxfId="38" priority="17">
      <formula>AND($J5&lt;&gt;"",$J5&lt;&gt;"mezeraKL")</formula>
    </cfRule>
  </conditionalFormatting>
  <conditionalFormatting sqref="B5:D13 F5:I13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6" priority="13">
      <formula>OR($J5="SumaNS",$J5="NS")</formula>
    </cfRule>
  </conditionalFormatting>
  <conditionalFormatting sqref="A5:A13">
    <cfRule type="expression" dxfId="35" priority="9">
      <formula>AND($J5&lt;&gt;"mezeraKL",$J5&lt;&gt;"")</formula>
    </cfRule>
  </conditionalFormatting>
  <conditionalFormatting sqref="A5:A13">
    <cfRule type="expression" dxfId="34" priority="10">
      <formula>AND($J5&lt;&gt;"",$J5&lt;&gt;"mezeraKL")</formula>
    </cfRule>
  </conditionalFormatting>
  <conditionalFormatting sqref="H15:H79">
    <cfRule type="expression" dxfId="33" priority="5">
      <formula>$H15&gt;0</formula>
    </cfRule>
  </conditionalFormatting>
  <conditionalFormatting sqref="A15:A79">
    <cfRule type="expression" dxfId="32" priority="2">
      <formula>AND($J15&lt;&gt;"mezeraKL",$J15&lt;&gt;"")</formula>
    </cfRule>
  </conditionalFormatting>
  <conditionalFormatting sqref="I15:I79">
    <cfRule type="expression" dxfId="31" priority="6">
      <formula>$I15&gt;1</formula>
    </cfRule>
  </conditionalFormatting>
  <conditionalFormatting sqref="B15:B79">
    <cfRule type="expression" dxfId="30" priority="1">
      <formula>OR($J15="NS",$J15="SumaNS",$J15="Účet")</formula>
    </cfRule>
  </conditionalFormatting>
  <conditionalFormatting sqref="A15:D79 F15:I79">
    <cfRule type="expression" dxfId="29" priority="8">
      <formula>AND($J15&lt;&gt;"",$J15&lt;&gt;"mezeraKL")</formula>
    </cfRule>
  </conditionalFormatting>
  <conditionalFormatting sqref="B15:D79 F15:I79">
    <cfRule type="expression" dxfId="2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79 F15:I79">
    <cfRule type="expression" dxfId="2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4" t="s">
        <v>1099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2" t="s">
        <v>313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17.936912434760998</v>
      </c>
      <c r="J3" s="207">
        <f>SUBTOTAL(9,J5:J1048576)</f>
        <v>24142</v>
      </c>
      <c r="K3" s="208">
        <f>SUBTOTAL(9,K5:K1048576)</f>
        <v>433032.94</v>
      </c>
    </row>
    <row r="4" spans="1:11" s="337" customFormat="1" ht="14.4" customHeight="1" thickBot="1" x14ac:dyDescent="0.35">
      <c r="A4" s="753" t="s">
        <v>4</v>
      </c>
      <c r="B4" s="754" t="s">
        <v>5</v>
      </c>
      <c r="C4" s="754" t="s">
        <v>0</v>
      </c>
      <c r="D4" s="754" t="s">
        <v>6</v>
      </c>
      <c r="E4" s="754" t="s">
        <v>7</v>
      </c>
      <c r="F4" s="754" t="s">
        <v>1</v>
      </c>
      <c r="G4" s="754" t="s">
        <v>90</v>
      </c>
      <c r="H4" s="652" t="s">
        <v>11</v>
      </c>
      <c r="I4" s="653" t="s">
        <v>184</v>
      </c>
      <c r="J4" s="653" t="s">
        <v>13</v>
      </c>
      <c r="K4" s="654" t="s">
        <v>201</v>
      </c>
    </row>
    <row r="5" spans="1:11" ht="14.4" customHeight="1" x14ac:dyDescent="0.3">
      <c r="A5" s="735" t="s">
        <v>513</v>
      </c>
      <c r="B5" s="736" t="s">
        <v>514</v>
      </c>
      <c r="C5" s="739" t="s">
        <v>520</v>
      </c>
      <c r="D5" s="755" t="s">
        <v>725</v>
      </c>
      <c r="E5" s="739" t="s">
        <v>1088</v>
      </c>
      <c r="F5" s="755" t="s">
        <v>1089</v>
      </c>
      <c r="G5" s="739" t="s">
        <v>1028</v>
      </c>
      <c r="H5" s="739" t="s">
        <v>1029</v>
      </c>
      <c r="I5" s="229">
        <v>4.3099999999999996</v>
      </c>
      <c r="J5" s="229">
        <v>300</v>
      </c>
      <c r="K5" s="749">
        <v>1293.31</v>
      </c>
    </row>
    <row r="6" spans="1:11" ht="14.4" customHeight="1" x14ac:dyDescent="0.3">
      <c r="A6" s="661" t="s">
        <v>513</v>
      </c>
      <c r="B6" s="662" t="s">
        <v>514</v>
      </c>
      <c r="C6" s="663" t="s">
        <v>520</v>
      </c>
      <c r="D6" s="664" t="s">
        <v>725</v>
      </c>
      <c r="E6" s="663" t="s">
        <v>1088</v>
      </c>
      <c r="F6" s="664" t="s">
        <v>1089</v>
      </c>
      <c r="G6" s="663" t="s">
        <v>1030</v>
      </c>
      <c r="H6" s="663" t="s">
        <v>1031</v>
      </c>
      <c r="I6" s="665">
        <v>15</v>
      </c>
      <c r="J6" s="665">
        <v>50</v>
      </c>
      <c r="K6" s="666">
        <v>750</v>
      </c>
    </row>
    <row r="7" spans="1:11" ht="14.4" customHeight="1" x14ac:dyDescent="0.3">
      <c r="A7" s="661" t="s">
        <v>513</v>
      </c>
      <c r="B7" s="662" t="s">
        <v>514</v>
      </c>
      <c r="C7" s="663" t="s">
        <v>520</v>
      </c>
      <c r="D7" s="664" t="s">
        <v>725</v>
      </c>
      <c r="E7" s="663" t="s">
        <v>1090</v>
      </c>
      <c r="F7" s="664" t="s">
        <v>1091</v>
      </c>
      <c r="G7" s="663" t="s">
        <v>1032</v>
      </c>
      <c r="H7" s="663" t="s">
        <v>1033</v>
      </c>
      <c r="I7" s="665">
        <v>1.81</v>
      </c>
      <c r="J7" s="665">
        <v>100</v>
      </c>
      <c r="K7" s="666">
        <v>181</v>
      </c>
    </row>
    <row r="8" spans="1:11" ht="14.4" customHeight="1" x14ac:dyDescent="0.3">
      <c r="A8" s="661" t="s">
        <v>513</v>
      </c>
      <c r="B8" s="662" t="s">
        <v>514</v>
      </c>
      <c r="C8" s="663" t="s">
        <v>520</v>
      </c>
      <c r="D8" s="664" t="s">
        <v>725</v>
      </c>
      <c r="E8" s="663" t="s">
        <v>1090</v>
      </c>
      <c r="F8" s="664" t="s">
        <v>1091</v>
      </c>
      <c r="G8" s="663" t="s">
        <v>1034</v>
      </c>
      <c r="H8" s="663" t="s">
        <v>1035</v>
      </c>
      <c r="I8" s="665">
        <v>1.81</v>
      </c>
      <c r="J8" s="665">
        <v>100</v>
      </c>
      <c r="K8" s="666">
        <v>181</v>
      </c>
    </row>
    <row r="9" spans="1:11" ht="14.4" customHeight="1" x14ac:dyDescent="0.3">
      <c r="A9" s="661" t="s">
        <v>513</v>
      </c>
      <c r="B9" s="662" t="s">
        <v>514</v>
      </c>
      <c r="C9" s="663" t="s">
        <v>520</v>
      </c>
      <c r="D9" s="664" t="s">
        <v>725</v>
      </c>
      <c r="E9" s="663" t="s">
        <v>1092</v>
      </c>
      <c r="F9" s="664" t="s">
        <v>1093</v>
      </c>
      <c r="G9" s="663" t="s">
        <v>1036</v>
      </c>
      <c r="H9" s="663" t="s">
        <v>1037</v>
      </c>
      <c r="I9" s="665">
        <v>0.71</v>
      </c>
      <c r="J9" s="665">
        <v>1000</v>
      </c>
      <c r="K9" s="666">
        <v>710</v>
      </c>
    </row>
    <row r="10" spans="1:11" ht="14.4" customHeight="1" x14ac:dyDescent="0.3">
      <c r="A10" s="661" t="s">
        <v>513</v>
      </c>
      <c r="B10" s="662" t="s">
        <v>514</v>
      </c>
      <c r="C10" s="663" t="s">
        <v>525</v>
      </c>
      <c r="D10" s="664" t="s">
        <v>726</v>
      </c>
      <c r="E10" s="663" t="s">
        <v>1094</v>
      </c>
      <c r="F10" s="664" t="s">
        <v>1095</v>
      </c>
      <c r="G10" s="663" t="s">
        <v>1038</v>
      </c>
      <c r="H10" s="663" t="s">
        <v>1039</v>
      </c>
      <c r="I10" s="665">
        <v>260.3</v>
      </c>
      <c r="J10" s="665">
        <v>2</v>
      </c>
      <c r="K10" s="666">
        <v>520.6</v>
      </c>
    </row>
    <row r="11" spans="1:11" ht="14.4" customHeight="1" x14ac:dyDescent="0.3">
      <c r="A11" s="661" t="s">
        <v>513</v>
      </c>
      <c r="B11" s="662" t="s">
        <v>514</v>
      </c>
      <c r="C11" s="663" t="s">
        <v>525</v>
      </c>
      <c r="D11" s="664" t="s">
        <v>726</v>
      </c>
      <c r="E11" s="663" t="s">
        <v>1094</v>
      </c>
      <c r="F11" s="664" t="s">
        <v>1095</v>
      </c>
      <c r="G11" s="663" t="s">
        <v>1040</v>
      </c>
      <c r="H11" s="663" t="s">
        <v>1041</v>
      </c>
      <c r="I11" s="665">
        <v>120</v>
      </c>
      <c r="J11" s="665">
        <v>2</v>
      </c>
      <c r="K11" s="666">
        <v>240</v>
      </c>
    </row>
    <row r="12" spans="1:11" ht="14.4" customHeight="1" x14ac:dyDescent="0.3">
      <c r="A12" s="661" t="s">
        <v>513</v>
      </c>
      <c r="B12" s="662" t="s">
        <v>514</v>
      </c>
      <c r="C12" s="663" t="s">
        <v>525</v>
      </c>
      <c r="D12" s="664" t="s">
        <v>726</v>
      </c>
      <c r="E12" s="663" t="s">
        <v>1088</v>
      </c>
      <c r="F12" s="664" t="s">
        <v>1089</v>
      </c>
      <c r="G12" s="663" t="s">
        <v>1042</v>
      </c>
      <c r="H12" s="663" t="s">
        <v>1043</v>
      </c>
      <c r="I12" s="665">
        <v>0.47</v>
      </c>
      <c r="J12" s="665">
        <v>1000</v>
      </c>
      <c r="K12" s="666">
        <v>470</v>
      </c>
    </row>
    <row r="13" spans="1:11" ht="14.4" customHeight="1" x14ac:dyDescent="0.3">
      <c r="A13" s="661" t="s">
        <v>513</v>
      </c>
      <c r="B13" s="662" t="s">
        <v>514</v>
      </c>
      <c r="C13" s="663" t="s">
        <v>525</v>
      </c>
      <c r="D13" s="664" t="s">
        <v>726</v>
      </c>
      <c r="E13" s="663" t="s">
        <v>1088</v>
      </c>
      <c r="F13" s="664" t="s">
        <v>1089</v>
      </c>
      <c r="G13" s="663" t="s">
        <v>1044</v>
      </c>
      <c r="H13" s="663" t="s">
        <v>1045</v>
      </c>
      <c r="I13" s="665">
        <v>124.21</v>
      </c>
      <c r="J13" s="665">
        <v>80</v>
      </c>
      <c r="K13" s="666">
        <v>9936.52</v>
      </c>
    </row>
    <row r="14" spans="1:11" ht="14.4" customHeight="1" x14ac:dyDescent="0.3">
      <c r="A14" s="661" t="s">
        <v>513</v>
      </c>
      <c r="B14" s="662" t="s">
        <v>514</v>
      </c>
      <c r="C14" s="663" t="s">
        <v>525</v>
      </c>
      <c r="D14" s="664" t="s">
        <v>726</v>
      </c>
      <c r="E14" s="663" t="s">
        <v>1088</v>
      </c>
      <c r="F14" s="664" t="s">
        <v>1089</v>
      </c>
      <c r="G14" s="663" t="s">
        <v>1046</v>
      </c>
      <c r="H14" s="663" t="s">
        <v>1047</v>
      </c>
      <c r="I14" s="665">
        <v>148.41</v>
      </c>
      <c r="J14" s="665">
        <v>80</v>
      </c>
      <c r="K14" s="666">
        <v>11872.52</v>
      </c>
    </row>
    <row r="15" spans="1:11" ht="14.4" customHeight="1" x14ac:dyDescent="0.3">
      <c r="A15" s="661" t="s">
        <v>513</v>
      </c>
      <c r="B15" s="662" t="s">
        <v>514</v>
      </c>
      <c r="C15" s="663" t="s">
        <v>525</v>
      </c>
      <c r="D15" s="664" t="s">
        <v>726</v>
      </c>
      <c r="E15" s="663" t="s">
        <v>1096</v>
      </c>
      <c r="F15" s="664" t="s">
        <v>1097</v>
      </c>
      <c r="G15" s="663" t="s">
        <v>1048</v>
      </c>
      <c r="H15" s="663" t="s">
        <v>1049</v>
      </c>
      <c r="I15" s="665">
        <v>90.75</v>
      </c>
      <c r="J15" s="665">
        <v>1</v>
      </c>
      <c r="K15" s="666">
        <v>90.75</v>
      </c>
    </row>
    <row r="16" spans="1:11" ht="14.4" customHeight="1" x14ac:dyDescent="0.3">
      <c r="A16" s="661" t="s">
        <v>513</v>
      </c>
      <c r="B16" s="662" t="s">
        <v>514</v>
      </c>
      <c r="C16" s="663" t="s">
        <v>525</v>
      </c>
      <c r="D16" s="664" t="s">
        <v>726</v>
      </c>
      <c r="E16" s="663" t="s">
        <v>1092</v>
      </c>
      <c r="F16" s="664" t="s">
        <v>1093</v>
      </c>
      <c r="G16" s="663" t="s">
        <v>1036</v>
      </c>
      <c r="H16" s="663" t="s">
        <v>1037</v>
      </c>
      <c r="I16" s="665">
        <v>0.71</v>
      </c>
      <c r="J16" s="665">
        <v>2000</v>
      </c>
      <c r="K16" s="666">
        <v>1420</v>
      </c>
    </row>
    <row r="17" spans="1:11" ht="14.4" customHeight="1" x14ac:dyDescent="0.3">
      <c r="A17" s="661" t="s">
        <v>513</v>
      </c>
      <c r="B17" s="662" t="s">
        <v>514</v>
      </c>
      <c r="C17" s="663" t="s">
        <v>525</v>
      </c>
      <c r="D17" s="664" t="s">
        <v>726</v>
      </c>
      <c r="E17" s="663" t="s">
        <v>1092</v>
      </c>
      <c r="F17" s="664" t="s">
        <v>1093</v>
      </c>
      <c r="G17" s="663" t="s">
        <v>1050</v>
      </c>
      <c r="H17" s="663" t="s">
        <v>1051</v>
      </c>
      <c r="I17" s="665">
        <v>0.71</v>
      </c>
      <c r="J17" s="665">
        <v>900</v>
      </c>
      <c r="K17" s="666">
        <v>639</v>
      </c>
    </row>
    <row r="18" spans="1:11" ht="14.4" customHeight="1" x14ac:dyDescent="0.3">
      <c r="A18" s="661" t="s">
        <v>513</v>
      </c>
      <c r="B18" s="662" t="s">
        <v>514</v>
      </c>
      <c r="C18" s="663" t="s">
        <v>525</v>
      </c>
      <c r="D18" s="664" t="s">
        <v>726</v>
      </c>
      <c r="E18" s="663" t="s">
        <v>1092</v>
      </c>
      <c r="F18" s="664" t="s">
        <v>1093</v>
      </c>
      <c r="G18" s="663" t="s">
        <v>1052</v>
      </c>
      <c r="H18" s="663" t="s">
        <v>1053</v>
      </c>
      <c r="I18" s="665">
        <v>0.71</v>
      </c>
      <c r="J18" s="665">
        <v>2000</v>
      </c>
      <c r="K18" s="666">
        <v>1420</v>
      </c>
    </row>
    <row r="19" spans="1:11" ht="14.4" customHeight="1" x14ac:dyDescent="0.3">
      <c r="A19" s="661" t="s">
        <v>513</v>
      </c>
      <c r="B19" s="662" t="s">
        <v>514</v>
      </c>
      <c r="C19" s="663" t="s">
        <v>528</v>
      </c>
      <c r="D19" s="664" t="s">
        <v>1098</v>
      </c>
      <c r="E19" s="663" t="s">
        <v>1094</v>
      </c>
      <c r="F19" s="664" t="s">
        <v>1095</v>
      </c>
      <c r="G19" s="663" t="s">
        <v>1038</v>
      </c>
      <c r="H19" s="663" t="s">
        <v>1039</v>
      </c>
      <c r="I19" s="665">
        <v>260.3</v>
      </c>
      <c r="J19" s="665">
        <v>1</v>
      </c>
      <c r="K19" s="666">
        <v>260.3</v>
      </c>
    </row>
    <row r="20" spans="1:11" ht="14.4" customHeight="1" x14ac:dyDescent="0.3">
      <c r="A20" s="661" t="s">
        <v>513</v>
      </c>
      <c r="B20" s="662" t="s">
        <v>514</v>
      </c>
      <c r="C20" s="663" t="s">
        <v>528</v>
      </c>
      <c r="D20" s="664" t="s">
        <v>1098</v>
      </c>
      <c r="E20" s="663" t="s">
        <v>1088</v>
      </c>
      <c r="F20" s="664" t="s">
        <v>1089</v>
      </c>
      <c r="G20" s="663" t="s">
        <v>1042</v>
      </c>
      <c r="H20" s="663" t="s">
        <v>1043</v>
      </c>
      <c r="I20" s="665">
        <v>0.48</v>
      </c>
      <c r="J20" s="665">
        <v>500</v>
      </c>
      <c r="K20" s="666">
        <v>240</v>
      </c>
    </row>
    <row r="21" spans="1:11" ht="14.4" customHeight="1" x14ac:dyDescent="0.3">
      <c r="A21" s="661" t="s">
        <v>513</v>
      </c>
      <c r="B21" s="662" t="s">
        <v>514</v>
      </c>
      <c r="C21" s="663" t="s">
        <v>528</v>
      </c>
      <c r="D21" s="664" t="s">
        <v>1098</v>
      </c>
      <c r="E21" s="663" t="s">
        <v>1088</v>
      </c>
      <c r="F21" s="664" t="s">
        <v>1089</v>
      </c>
      <c r="G21" s="663" t="s">
        <v>1054</v>
      </c>
      <c r="H21" s="663" t="s">
        <v>1055</v>
      </c>
      <c r="I21" s="665">
        <v>0.47</v>
      </c>
      <c r="J21" s="665">
        <v>1000</v>
      </c>
      <c r="K21" s="666">
        <v>470</v>
      </c>
    </row>
    <row r="22" spans="1:11" ht="14.4" customHeight="1" x14ac:dyDescent="0.3">
      <c r="A22" s="661" t="s">
        <v>513</v>
      </c>
      <c r="B22" s="662" t="s">
        <v>514</v>
      </c>
      <c r="C22" s="663" t="s">
        <v>528</v>
      </c>
      <c r="D22" s="664" t="s">
        <v>1098</v>
      </c>
      <c r="E22" s="663" t="s">
        <v>1092</v>
      </c>
      <c r="F22" s="664" t="s">
        <v>1093</v>
      </c>
      <c r="G22" s="663" t="s">
        <v>1036</v>
      </c>
      <c r="H22" s="663" t="s">
        <v>1037</v>
      </c>
      <c r="I22" s="665">
        <v>0.71</v>
      </c>
      <c r="J22" s="665">
        <v>1200</v>
      </c>
      <c r="K22" s="666">
        <v>852</v>
      </c>
    </row>
    <row r="23" spans="1:11" ht="14.4" customHeight="1" x14ac:dyDescent="0.3">
      <c r="A23" s="661" t="s">
        <v>513</v>
      </c>
      <c r="B23" s="662" t="s">
        <v>514</v>
      </c>
      <c r="C23" s="663" t="s">
        <v>528</v>
      </c>
      <c r="D23" s="664" t="s">
        <v>1098</v>
      </c>
      <c r="E23" s="663" t="s">
        <v>1092</v>
      </c>
      <c r="F23" s="664" t="s">
        <v>1093</v>
      </c>
      <c r="G23" s="663" t="s">
        <v>1052</v>
      </c>
      <c r="H23" s="663" t="s">
        <v>1053</v>
      </c>
      <c r="I23" s="665">
        <v>0.71</v>
      </c>
      <c r="J23" s="665">
        <v>600</v>
      </c>
      <c r="K23" s="666">
        <v>426</v>
      </c>
    </row>
    <row r="24" spans="1:11" ht="14.4" customHeight="1" x14ac:dyDescent="0.3">
      <c r="A24" s="661" t="s">
        <v>513</v>
      </c>
      <c r="B24" s="662" t="s">
        <v>514</v>
      </c>
      <c r="C24" s="663" t="s">
        <v>531</v>
      </c>
      <c r="D24" s="664" t="s">
        <v>727</v>
      </c>
      <c r="E24" s="663" t="s">
        <v>1094</v>
      </c>
      <c r="F24" s="664" t="s">
        <v>1095</v>
      </c>
      <c r="G24" s="663" t="s">
        <v>1038</v>
      </c>
      <c r="H24" s="663" t="s">
        <v>1039</v>
      </c>
      <c r="I24" s="665">
        <v>260.3</v>
      </c>
      <c r="J24" s="665">
        <v>2</v>
      </c>
      <c r="K24" s="666">
        <v>520.6</v>
      </c>
    </row>
    <row r="25" spans="1:11" ht="14.4" customHeight="1" x14ac:dyDescent="0.3">
      <c r="A25" s="661" t="s">
        <v>513</v>
      </c>
      <c r="B25" s="662" t="s">
        <v>514</v>
      </c>
      <c r="C25" s="663" t="s">
        <v>531</v>
      </c>
      <c r="D25" s="664" t="s">
        <v>727</v>
      </c>
      <c r="E25" s="663" t="s">
        <v>1094</v>
      </c>
      <c r="F25" s="664" t="s">
        <v>1095</v>
      </c>
      <c r="G25" s="663" t="s">
        <v>1056</v>
      </c>
      <c r="H25" s="663" t="s">
        <v>1057</v>
      </c>
      <c r="I25" s="665">
        <v>8.58</v>
      </c>
      <c r="J25" s="665">
        <v>84</v>
      </c>
      <c r="K25" s="666">
        <v>720.72</v>
      </c>
    </row>
    <row r="26" spans="1:11" ht="14.4" customHeight="1" x14ac:dyDescent="0.3">
      <c r="A26" s="661" t="s">
        <v>513</v>
      </c>
      <c r="B26" s="662" t="s">
        <v>514</v>
      </c>
      <c r="C26" s="663" t="s">
        <v>531</v>
      </c>
      <c r="D26" s="664" t="s">
        <v>727</v>
      </c>
      <c r="E26" s="663" t="s">
        <v>1094</v>
      </c>
      <c r="F26" s="664" t="s">
        <v>1095</v>
      </c>
      <c r="G26" s="663" t="s">
        <v>1058</v>
      </c>
      <c r="H26" s="663" t="s">
        <v>1059</v>
      </c>
      <c r="I26" s="665">
        <v>27.88</v>
      </c>
      <c r="J26" s="665">
        <v>10</v>
      </c>
      <c r="K26" s="666">
        <v>278.8</v>
      </c>
    </row>
    <row r="27" spans="1:11" ht="14.4" customHeight="1" x14ac:dyDescent="0.3">
      <c r="A27" s="661" t="s">
        <v>513</v>
      </c>
      <c r="B27" s="662" t="s">
        <v>514</v>
      </c>
      <c r="C27" s="663" t="s">
        <v>531</v>
      </c>
      <c r="D27" s="664" t="s">
        <v>727</v>
      </c>
      <c r="E27" s="663" t="s">
        <v>1094</v>
      </c>
      <c r="F27" s="664" t="s">
        <v>1095</v>
      </c>
      <c r="G27" s="663" t="s">
        <v>1040</v>
      </c>
      <c r="H27" s="663" t="s">
        <v>1041</v>
      </c>
      <c r="I27" s="665">
        <v>120.015</v>
      </c>
      <c r="J27" s="665">
        <v>9</v>
      </c>
      <c r="K27" s="666">
        <v>1080.1199999999999</v>
      </c>
    </row>
    <row r="28" spans="1:11" ht="14.4" customHeight="1" x14ac:dyDescent="0.3">
      <c r="A28" s="661" t="s">
        <v>513</v>
      </c>
      <c r="B28" s="662" t="s">
        <v>514</v>
      </c>
      <c r="C28" s="663" t="s">
        <v>531</v>
      </c>
      <c r="D28" s="664" t="s">
        <v>727</v>
      </c>
      <c r="E28" s="663" t="s">
        <v>1088</v>
      </c>
      <c r="F28" s="664" t="s">
        <v>1089</v>
      </c>
      <c r="G28" s="663" t="s">
        <v>1060</v>
      </c>
      <c r="H28" s="663" t="s">
        <v>1061</v>
      </c>
      <c r="I28" s="665">
        <v>11.15</v>
      </c>
      <c r="J28" s="665">
        <v>200</v>
      </c>
      <c r="K28" s="666">
        <v>2230</v>
      </c>
    </row>
    <row r="29" spans="1:11" ht="14.4" customHeight="1" x14ac:dyDescent="0.3">
      <c r="A29" s="661" t="s">
        <v>513</v>
      </c>
      <c r="B29" s="662" t="s">
        <v>514</v>
      </c>
      <c r="C29" s="663" t="s">
        <v>531</v>
      </c>
      <c r="D29" s="664" t="s">
        <v>727</v>
      </c>
      <c r="E29" s="663" t="s">
        <v>1088</v>
      </c>
      <c r="F29" s="664" t="s">
        <v>1089</v>
      </c>
      <c r="G29" s="663" t="s">
        <v>1062</v>
      </c>
      <c r="H29" s="663" t="s">
        <v>1063</v>
      </c>
      <c r="I29" s="665">
        <v>1.0900000000000001</v>
      </c>
      <c r="J29" s="665">
        <v>1000</v>
      </c>
      <c r="K29" s="666">
        <v>1090</v>
      </c>
    </row>
    <row r="30" spans="1:11" ht="14.4" customHeight="1" x14ac:dyDescent="0.3">
      <c r="A30" s="661" t="s">
        <v>513</v>
      </c>
      <c r="B30" s="662" t="s">
        <v>514</v>
      </c>
      <c r="C30" s="663" t="s">
        <v>531</v>
      </c>
      <c r="D30" s="664" t="s">
        <v>727</v>
      </c>
      <c r="E30" s="663" t="s">
        <v>1088</v>
      </c>
      <c r="F30" s="664" t="s">
        <v>1089</v>
      </c>
      <c r="G30" s="663" t="s">
        <v>1064</v>
      </c>
      <c r="H30" s="663" t="s">
        <v>1065</v>
      </c>
      <c r="I30" s="665">
        <v>1.68</v>
      </c>
      <c r="J30" s="665">
        <v>600</v>
      </c>
      <c r="K30" s="666">
        <v>1008</v>
      </c>
    </row>
    <row r="31" spans="1:11" ht="14.4" customHeight="1" x14ac:dyDescent="0.3">
      <c r="A31" s="661" t="s">
        <v>513</v>
      </c>
      <c r="B31" s="662" t="s">
        <v>514</v>
      </c>
      <c r="C31" s="663" t="s">
        <v>531</v>
      </c>
      <c r="D31" s="664" t="s">
        <v>727</v>
      </c>
      <c r="E31" s="663" t="s">
        <v>1088</v>
      </c>
      <c r="F31" s="664" t="s">
        <v>1089</v>
      </c>
      <c r="G31" s="663" t="s">
        <v>1066</v>
      </c>
      <c r="H31" s="663" t="s">
        <v>1067</v>
      </c>
      <c r="I31" s="665">
        <v>17.98</v>
      </c>
      <c r="J31" s="665">
        <v>300</v>
      </c>
      <c r="K31" s="666">
        <v>5394</v>
      </c>
    </row>
    <row r="32" spans="1:11" ht="14.4" customHeight="1" x14ac:dyDescent="0.3">
      <c r="A32" s="661" t="s">
        <v>513</v>
      </c>
      <c r="B32" s="662" t="s">
        <v>514</v>
      </c>
      <c r="C32" s="663" t="s">
        <v>531</v>
      </c>
      <c r="D32" s="664" t="s">
        <v>727</v>
      </c>
      <c r="E32" s="663" t="s">
        <v>1088</v>
      </c>
      <c r="F32" s="664" t="s">
        <v>1089</v>
      </c>
      <c r="G32" s="663" t="s">
        <v>1068</v>
      </c>
      <c r="H32" s="663" t="s">
        <v>1069</v>
      </c>
      <c r="I32" s="665">
        <v>17.984999999999999</v>
      </c>
      <c r="J32" s="665">
        <v>700</v>
      </c>
      <c r="K32" s="666">
        <v>12590</v>
      </c>
    </row>
    <row r="33" spans="1:11" ht="14.4" customHeight="1" x14ac:dyDescent="0.3">
      <c r="A33" s="661" t="s">
        <v>513</v>
      </c>
      <c r="B33" s="662" t="s">
        <v>514</v>
      </c>
      <c r="C33" s="663" t="s">
        <v>531</v>
      </c>
      <c r="D33" s="664" t="s">
        <v>727</v>
      </c>
      <c r="E33" s="663" t="s">
        <v>1088</v>
      </c>
      <c r="F33" s="664" t="s">
        <v>1089</v>
      </c>
      <c r="G33" s="663" t="s">
        <v>1054</v>
      </c>
      <c r="H33" s="663" t="s">
        <v>1055</v>
      </c>
      <c r="I33" s="665">
        <v>0.48</v>
      </c>
      <c r="J33" s="665">
        <v>2000</v>
      </c>
      <c r="K33" s="666">
        <v>960</v>
      </c>
    </row>
    <row r="34" spans="1:11" ht="14.4" customHeight="1" x14ac:dyDescent="0.3">
      <c r="A34" s="661" t="s">
        <v>513</v>
      </c>
      <c r="B34" s="662" t="s">
        <v>514</v>
      </c>
      <c r="C34" s="663" t="s">
        <v>531</v>
      </c>
      <c r="D34" s="664" t="s">
        <v>727</v>
      </c>
      <c r="E34" s="663" t="s">
        <v>1088</v>
      </c>
      <c r="F34" s="664" t="s">
        <v>1089</v>
      </c>
      <c r="G34" s="663" t="s">
        <v>1070</v>
      </c>
      <c r="H34" s="663" t="s">
        <v>1071</v>
      </c>
      <c r="I34" s="665">
        <v>9.1999999999999993</v>
      </c>
      <c r="J34" s="665">
        <v>500</v>
      </c>
      <c r="K34" s="666">
        <v>4600</v>
      </c>
    </row>
    <row r="35" spans="1:11" ht="14.4" customHeight="1" x14ac:dyDescent="0.3">
      <c r="A35" s="661" t="s">
        <v>513</v>
      </c>
      <c r="B35" s="662" t="s">
        <v>514</v>
      </c>
      <c r="C35" s="663" t="s">
        <v>531</v>
      </c>
      <c r="D35" s="664" t="s">
        <v>727</v>
      </c>
      <c r="E35" s="663" t="s">
        <v>1088</v>
      </c>
      <c r="F35" s="664" t="s">
        <v>1089</v>
      </c>
      <c r="G35" s="663" t="s">
        <v>1072</v>
      </c>
      <c r="H35" s="663" t="s">
        <v>1073</v>
      </c>
      <c r="I35" s="665">
        <v>172.5</v>
      </c>
      <c r="J35" s="665">
        <v>1</v>
      </c>
      <c r="K35" s="666">
        <v>172.5</v>
      </c>
    </row>
    <row r="36" spans="1:11" ht="14.4" customHeight="1" x14ac:dyDescent="0.3">
      <c r="A36" s="661" t="s">
        <v>513</v>
      </c>
      <c r="B36" s="662" t="s">
        <v>514</v>
      </c>
      <c r="C36" s="663" t="s">
        <v>531</v>
      </c>
      <c r="D36" s="664" t="s">
        <v>727</v>
      </c>
      <c r="E36" s="663" t="s">
        <v>1088</v>
      </c>
      <c r="F36" s="664" t="s">
        <v>1089</v>
      </c>
      <c r="G36" s="663" t="s">
        <v>1074</v>
      </c>
      <c r="H36" s="663" t="s">
        <v>1075</v>
      </c>
      <c r="I36" s="665">
        <v>3.87</v>
      </c>
      <c r="J36" s="665">
        <v>1000</v>
      </c>
      <c r="K36" s="666">
        <v>3872</v>
      </c>
    </row>
    <row r="37" spans="1:11" ht="14.4" customHeight="1" x14ac:dyDescent="0.3">
      <c r="A37" s="661" t="s">
        <v>513</v>
      </c>
      <c r="B37" s="662" t="s">
        <v>514</v>
      </c>
      <c r="C37" s="663" t="s">
        <v>531</v>
      </c>
      <c r="D37" s="664" t="s">
        <v>727</v>
      </c>
      <c r="E37" s="663" t="s">
        <v>1088</v>
      </c>
      <c r="F37" s="664" t="s">
        <v>1089</v>
      </c>
      <c r="G37" s="663" t="s">
        <v>1076</v>
      </c>
      <c r="H37" s="663" t="s">
        <v>1077</v>
      </c>
      <c r="I37" s="665">
        <v>798.6</v>
      </c>
      <c r="J37" s="665">
        <v>40</v>
      </c>
      <c r="K37" s="666">
        <v>31944</v>
      </c>
    </row>
    <row r="38" spans="1:11" ht="14.4" customHeight="1" x14ac:dyDescent="0.3">
      <c r="A38" s="661" t="s">
        <v>513</v>
      </c>
      <c r="B38" s="662" t="s">
        <v>514</v>
      </c>
      <c r="C38" s="663" t="s">
        <v>531</v>
      </c>
      <c r="D38" s="664" t="s">
        <v>727</v>
      </c>
      <c r="E38" s="663" t="s">
        <v>1088</v>
      </c>
      <c r="F38" s="664" t="s">
        <v>1089</v>
      </c>
      <c r="G38" s="663" t="s">
        <v>1078</v>
      </c>
      <c r="H38" s="663" t="s">
        <v>1079</v>
      </c>
      <c r="I38" s="665">
        <v>3.41</v>
      </c>
      <c r="J38" s="665">
        <v>720</v>
      </c>
      <c r="K38" s="666">
        <v>2455.1999999999998</v>
      </c>
    </row>
    <row r="39" spans="1:11" ht="14.4" customHeight="1" x14ac:dyDescent="0.3">
      <c r="A39" s="661" t="s">
        <v>513</v>
      </c>
      <c r="B39" s="662" t="s">
        <v>514</v>
      </c>
      <c r="C39" s="663" t="s">
        <v>531</v>
      </c>
      <c r="D39" s="664" t="s">
        <v>727</v>
      </c>
      <c r="E39" s="663" t="s">
        <v>1088</v>
      </c>
      <c r="F39" s="664" t="s">
        <v>1089</v>
      </c>
      <c r="G39" s="663" t="s">
        <v>1080</v>
      </c>
      <c r="H39" s="663" t="s">
        <v>1081</v>
      </c>
      <c r="I39" s="665">
        <v>6.05</v>
      </c>
      <c r="J39" s="665">
        <v>720</v>
      </c>
      <c r="K39" s="666">
        <v>4356</v>
      </c>
    </row>
    <row r="40" spans="1:11" ht="14.4" customHeight="1" x14ac:dyDescent="0.3">
      <c r="A40" s="661" t="s">
        <v>513</v>
      </c>
      <c r="B40" s="662" t="s">
        <v>514</v>
      </c>
      <c r="C40" s="663" t="s">
        <v>531</v>
      </c>
      <c r="D40" s="664" t="s">
        <v>727</v>
      </c>
      <c r="E40" s="663" t="s">
        <v>1088</v>
      </c>
      <c r="F40" s="664" t="s">
        <v>1089</v>
      </c>
      <c r="G40" s="663" t="s">
        <v>1082</v>
      </c>
      <c r="H40" s="663" t="s">
        <v>1083</v>
      </c>
      <c r="I40" s="665">
        <v>205.7</v>
      </c>
      <c r="J40" s="665">
        <v>700</v>
      </c>
      <c r="K40" s="666">
        <v>143990</v>
      </c>
    </row>
    <row r="41" spans="1:11" ht="14.4" customHeight="1" x14ac:dyDescent="0.3">
      <c r="A41" s="661" t="s">
        <v>513</v>
      </c>
      <c r="B41" s="662" t="s">
        <v>514</v>
      </c>
      <c r="C41" s="663" t="s">
        <v>531</v>
      </c>
      <c r="D41" s="664" t="s">
        <v>727</v>
      </c>
      <c r="E41" s="663" t="s">
        <v>1088</v>
      </c>
      <c r="F41" s="664" t="s">
        <v>1089</v>
      </c>
      <c r="G41" s="663" t="s">
        <v>1084</v>
      </c>
      <c r="H41" s="663" t="s">
        <v>1085</v>
      </c>
      <c r="I41" s="665">
        <v>4513.3</v>
      </c>
      <c r="J41" s="665">
        <v>40</v>
      </c>
      <c r="K41" s="666">
        <v>180532</v>
      </c>
    </row>
    <row r="42" spans="1:11" ht="14.4" customHeight="1" x14ac:dyDescent="0.3">
      <c r="A42" s="661" t="s">
        <v>513</v>
      </c>
      <c r="B42" s="662" t="s">
        <v>514</v>
      </c>
      <c r="C42" s="663" t="s">
        <v>531</v>
      </c>
      <c r="D42" s="664" t="s">
        <v>727</v>
      </c>
      <c r="E42" s="663" t="s">
        <v>1092</v>
      </c>
      <c r="F42" s="664" t="s">
        <v>1093</v>
      </c>
      <c r="G42" s="663" t="s">
        <v>1036</v>
      </c>
      <c r="H42" s="663" t="s">
        <v>1037</v>
      </c>
      <c r="I42" s="665">
        <v>0.71</v>
      </c>
      <c r="J42" s="665">
        <v>2000</v>
      </c>
      <c r="K42" s="666">
        <v>1420</v>
      </c>
    </row>
    <row r="43" spans="1:11" ht="14.4" customHeight="1" x14ac:dyDescent="0.3">
      <c r="A43" s="661" t="s">
        <v>513</v>
      </c>
      <c r="B43" s="662" t="s">
        <v>514</v>
      </c>
      <c r="C43" s="663" t="s">
        <v>531</v>
      </c>
      <c r="D43" s="664" t="s">
        <v>727</v>
      </c>
      <c r="E43" s="663" t="s">
        <v>1092</v>
      </c>
      <c r="F43" s="664" t="s">
        <v>1093</v>
      </c>
      <c r="G43" s="663" t="s">
        <v>1086</v>
      </c>
      <c r="H43" s="663" t="s">
        <v>1087</v>
      </c>
      <c r="I43" s="665">
        <v>0.71</v>
      </c>
      <c r="J43" s="665">
        <v>600</v>
      </c>
      <c r="K43" s="666">
        <v>426</v>
      </c>
    </row>
    <row r="44" spans="1:11" ht="14.4" customHeight="1" thickBot="1" x14ac:dyDescent="0.35">
      <c r="A44" s="667" t="s">
        <v>513</v>
      </c>
      <c r="B44" s="668" t="s">
        <v>514</v>
      </c>
      <c r="C44" s="669" t="s">
        <v>531</v>
      </c>
      <c r="D44" s="670" t="s">
        <v>727</v>
      </c>
      <c r="E44" s="669" t="s">
        <v>1092</v>
      </c>
      <c r="F44" s="670" t="s">
        <v>1093</v>
      </c>
      <c r="G44" s="669" t="s">
        <v>1052</v>
      </c>
      <c r="H44" s="669" t="s">
        <v>1053</v>
      </c>
      <c r="I44" s="671">
        <v>0.71</v>
      </c>
      <c r="J44" s="671">
        <v>2000</v>
      </c>
      <c r="K44" s="672">
        <v>1420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549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</row>
    <row r="2" spans="1:17" ht="15" thickBot="1" x14ac:dyDescent="0.35">
      <c r="A2" s="382" t="s">
        <v>313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7" x14ac:dyDescent="0.3">
      <c r="A3" s="401" t="s">
        <v>245</v>
      </c>
      <c r="B3" s="547" t="s">
        <v>227</v>
      </c>
      <c r="C3" s="384">
        <v>0</v>
      </c>
      <c r="D3" s="404">
        <v>100</v>
      </c>
      <c r="E3" s="404">
        <v>101</v>
      </c>
      <c r="F3" s="404">
        <v>203</v>
      </c>
      <c r="G3" s="404">
        <v>302</v>
      </c>
      <c r="H3" s="404">
        <v>303</v>
      </c>
      <c r="I3" s="404">
        <v>304</v>
      </c>
      <c r="J3" s="404">
        <v>408</v>
      </c>
      <c r="K3" s="404">
        <v>409</v>
      </c>
      <c r="L3" s="404">
        <v>419</v>
      </c>
      <c r="M3" s="404">
        <v>525</v>
      </c>
      <c r="N3" s="385">
        <v>527</v>
      </c>
      <c r="O3" s="385">
        <v>642</v>
      </c>
      <c r="P3" s="770">
        <v>930</v>
      </c>
      <c r="Q3" s="785"/>
    </row>
    <row r="4" spans="1:17" ht="24.6" outlineLevel="1" thickBot="1" x14ac:dyDescent="0.35">
      <c r="A4" s="402">
        <v>2016</v>
      </c>
      <c r="B4" s="548"/>
      <c r="C4" s="386" t="s">
        <v>228</v>
      </c>
      <c r="D4" s="405" t="s">
        <v>280</v>
      </c>
      <c r="E4" s="405" t="s">
        <v>281</v>
      </c>
      <c r="F4" s="405" t="s">
        <v>229</v>
      </c>
      <c r="G4" s="405" t="s">
        <v>282</v>
      </c>
      <c r="H4" s="405" t="s">
        <v>283</v>
      </c>
      <c r="I4" s="405" t="s">
        <v>284</v>
      </c>
      <c r="J4" s="405" t="s">
        <v>254</v>
      </c>
      <c r="K4" s="405" t="s">
        <v>255</v>
      </c>
      <c r="L4" s="405" t="s">
        <v>256</v>
      </c>
      <c r="M4" s="405" t="s">
        <v>257</v>
      </c>
      <c r="N4" s="387" t="s">
        <v>258</v>
      </c>
      <c r="O4" s="387" t="s">
        <v>259</v>
      </c>
      <c r="P4" s="771" t="s">
        <v>247</v>
      </c>
      <c r="Q4" s="785"/>
    </row>
    <row r="5" spans="1:17" x14ac:dyDescent="0.3">
      <c r="A5" s="388" t="s">
        <v>230</v>
      </c>
      <c r="B5" s="424"/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772"/>
      <c r="Q5" s="785"/>
    </row>
    <row r="6" spans="1:17" ht="15" collapsed="1" thickBot="1" x14ac:dyDescent="0.35">
      <c r="A6" s="389" t="s">
        <v>94</v>
      </c>
      <c r="B6" s="427">
        <f xml:space="preserve">
TRUNC(IF($A$4&lt;=12,SUMIFS('ON Data'!F:F,'ON Data'!$D:$D,$A$4,'ON Data'!$E:$E,1),SUMIFS('ON Data'!F:F,'ON Data'!$E:$E,1)/'ON Data'!$D$3),1)</f>
        <v>35.9</v>
      </c>
      <c r="C6" s="428">
        <f xml:space="preserve">
TRUNC(IF($A$4&lt;=12,SUMIFS('ON Data'!G:G,'ON Data'!$D:$D,$A$4,'ON Data'!$E:$E,1),SUMIFS('ON Data'!G:G,'ON Data'!$E:$E,1)/'ON Data'!$D$3),1)</f>
        <v>0</v>
      </c>
      <c r="D6" s="429">
        <f xml:space="preserve">
TRUNC(IF($A$4&lt;=12,SUMIFS('ON Data'!J:J,'ON Data'!$D:$D,$A$4,'ON Data'!$E:$E,1),SUMIFS('ON Data'!J:J,'ON Data'!$E:$E,1)/'ON Data'!$D$3),1)</f>
        <v>0.3</v>
      </c>
      <c r="E6" s="429">
        <f xml:space="preserve">
TRUNC(IF($A$4&lt;=12,SUMIFS('ON Data'!K:K,'ON Data'!$D:$D,$A$4,'ON Data'!$E:$E,1),SUMIFS('ON Data'!K:K,'ON Data'!$E:$E,1)/'ON Data'!$D$3),1)</f>
        <v>9.1999999999999993</v>
      </c>
      <c r="F6" s="429">
        <f xml:space="preserve">
TRUNC(IF($A$4&lt;=12,SUMIFS('ON Data'!N:N,'ON Data'!$D:$D,$A$4,'ON Data'!$E:$E,1),SUMIFS('ON Data'!N:N,'ON Data'!$E:$E,1)/'ON Data'!$D$3),1)</f>
        <v>1</v>
      </c>
      <c r="G6" s="429">
        <f xml:space="preserve">
TRUNC(IF($A$4&lt;=12,SUMIFS('ON Data'!O:O,'ON Data'!$D:$D,$A$4,'ON Data'!$E:$E,1),SUMIFS('ON Data'!O:O,'ON Data'!$E:$E,1)/'ON Data'!$D$3),1)</f>
        <v>0</v>
      </c>
      <c r="H6" s="429">
        <f xml:space="preserve">
TRUNC(IF($A$4&lt;=12,SUMIFS('ON Data'!P:P,'ON Data'!$D:$D,$A$4,'ON Data'!$E:$E,1),SUMIFS('ON Data'!P:P,'ON Data'!$E:$E,1)/'ON Data'!$D$3),1)</f>
        <v>2</v>
      </c>
      <c r="I6" s="429">
        <f xml:space="preserve">
TRUNC(IF($A$4&lt;=12,SUMIFS('ON Data'!Q:Q,'ON Data'!$D:$D,$A$4,'ON Data'!$E:$E,1),SUMIFS('ON Data'!Q:Q,'ON Data'!$E:$E,1)/'ON Data'!$D$3),1)</f>
        <v>3</v>
      </c>
      <c r="J6" s="429">
        <f xml:space="preserve">
TRUNC(IF($A$4&lt;=12,SUMIFS('ON Data'!U:U,'ON Data'!$D:$D,$A$4,'ON Data'!$E:$E,1),SUMIFS('ON Data'!U:U,'ON Data'!$E:$E,1)/'ON Data'!$D$3),1)</f>
        <v>11.5</v>
      </c>
      <c r="K6" s="429">
        <f xml:space="preserve">
TRUNC(IF($A$4&lt;=12,SUMIFS('ON Data'!V:V,'ON Data'!$D:$D,$A$4,'ON Data'!$E:$E,1),SUMIFS('ON Data'!V:V,'ON Data'!$E:$E,1)/'ON Data'!$D$3),1)</f>
        <v>1</v>
      </c>
      <c r="L6" s="429">
        <f xml:space="preserve">
TRUNC(IF($A$4&lt;=12,SUMIFS('ON Data'!AA:AA,'ON Data'!$D:$D,$A$4,'ON Data'!$E:$E,1),SUMIFS('ON Data'!AA:AA,'ON Data'!$E:$E,1)/'ON Data'!$D$3),1)</f>
        <v>2</v>
      </c>
      <c r="M6" s="429">
        <f xml:space="preserve">
TRUNC(IF($A$4&lt;=12,SUMIFS('ON Data'!AI:AI,'ON Data'!$D:$D,$A$4,'ON Data'!$E:$E,1),SUMIFS('ON Data'!AI:AI,'ON Data'!$E:$E,1)/'ON Data'!$D$3),1)</f>
        <v>0</v>
      </c>
      <c r="N6" s="429">
        <f xml:space="preserve">
TRUNC(IF($A$4&lt;=12,SUMIFS('ON Data'!AK:AK,'ON Data'!$D:$D,$A$4,'ON Data'!$E:$E,1),SUMIFS('ON Data'!AK:AK,'ON Data'!$E:$E,1)/'ON Data'!$D$3),1)</f>
        <v>0</v>
      </c>
      <c r="O6" s="429">
        <f xml:space="preserve">
TRUNC(IF($A$4&lt;=12,SUMIFS('ON Data'!AR:AR,'ON Data'!$D:$D,$A$4,'ON Data'!$E:$E,1),SUMIFS('ON Data'!AR:AR,'ON Data'!$E:$E,1)/'ON Data'!$D$3),1)</f>
        <v>2</v>
      </c>
      <c r="P6" s="773">
        <f xml:space="preserve">
TRUNC(IF($A$4&lt;=12,SUMIFS('ON Data'!AW:AW,'ON Data'!$D:$D,$A$4,'ON Data'!$E:$E,1),SUMIFS('ON Data'!AW:AW,'ON Data'!$E:$E,1)/'ON Data'!$D$3),1)</f>
        <v>3.9</v>
      </c>
      <c r="Q6" s="785"/>
    </row>
    <row r="7" spans="1:17" ht="15" hidden="1" outlineLevel="1" thickBot="1" x14ac:dyDescent="0.35">
      <c r="A7" s="389" t="s">
        <v>131</v>
      </c>
      <c r="B7" s="427"/>
      <c r="C7" s="430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773"/>
      <c r="Q7" s="785"/>
    </row>
    <row r="8" spans="1:17" ht="15" hidden="1" outlineLevel="1" thickBot="1" x14ac:dyDescent="0.35">
      <c r="A8" s="389" t="s">
        <v>96</v>
      </c>
      <c r="B8" s="427"/>
      <c r="C8" s="430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773"/>
      <c r="Q8" s="785"/>
    </row>
    <row r="9" spans="1:17" ht="15" hidden="1" outlineLevel="1" thickBot="1" x14ac:dyDescent="0.35">
      <c r="A9" s="390" t="s">
        <v>69</v>
      </c>
      <c r="B9" s="431"/>
      <c r="C9" s="432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774"/>
      <c r="Q9" s="785"/>
    </row>
    <row r="10" spans="1:17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775"/>
      <c r="Q10" s="785"/>
    </row>
    <row r="11" spans="1:17" x14ac:dyDescent="0.3">
      <c r="A11" s="392" t="s">
        <v>232</v>
      </c>
      <c r="B11" s="409">
        <f xml:space="preserve">
IF($A$4&lt;=12,SUMIFS('ON Data'!F:F,'ON Data'!$D:$D,$A$4,'ON Data'!$E:$E,2),SUMIFS('ON Data'!F:F,'ON Data'!$E:$E,2))</f>
        <v>11059.75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Data'!J:J,'ON Data'!$D:$D,$A$4,'ON Data'!$E:$E,2),SUMIFS('ON Data'!J:J,'ON Data'!$E:$E,2))</f>
        <v>100.8</v>
      </c>
      <c r="E11" s="411">
        <f xml:space="preserve">
IF($A$4&lt;=12,SUMIFS('ON Data'!K:K,'ON Data'!$D:$D,$A$4,'ON Data'!$E:$E,2),SUMIFS('ON Data'!K:K,'ON Data'!$E:$E,2))</f>
        <v>2808</v>
      </c>
      <c r="F11" s="411">
        <f xml:space="preserve">
IF($A$4&lt;=12,SUMIFS('ON Data'!N:N,'ON Data'!$D:$D,$A$4,'ON Data'!$E:$E,2),SUMIFS('ON Data'!N:N,'ON Data'!$E:$E,2))</f>
        <v>336</v>
      </c>
      <c r="G11" s="411">
        <f xml:space="preserve">
IF($A$4&lt;=12,SUMIFS('ON Data'!O:O,'ON Data'!$D:$D,$A$4,'ON Data'!$E:$E,2),SUMIFS('ON Data'!O:O,'ON Data'!$E:$E,2))</f>
        <v>0</v>
      </c>
      <c r="H11" s="411">
        <f xml:space="preserve">
IF($A$4&lt;=12,SUMIFS('ON Data'!P:P,'ON Data'!$D:$D,$A$4,'ON Data'!$E:$E,2),SUMIFS('ON Data'!P:P,'ON Data'!$E:$E,2))</f>
        <v>650.5</v>
      </c>
      <c r="I11" s="411">
        <f xml:space="preserve">
IF($A$4&lt;=12,SUMIFS('ON Data'!Q:Q,'ON Data'!$D:$D,$A$4,'ON Data'!$E:$E,2),SUMIFS('ON Data'!Q:Q,'ON Data'!$E:$E,2))</f>
        <v>963.25</v>
      </c>
      <c r="J11" s="411">
        <f xml:space="preserve">
IF($A$4&lt;=12,SUMIFS('ON Data'!U:U,'ON Data'!$D:$D,$A$4,'ON Data'!$E:$E,2),SUMIFS('ON Data'!U:U,'ON Data'!$E:$E,2))</f>
        <v>3658</v>
      </c>
      <c r="K11" s="411">
        <f xml:space="preserve">
IF($A$4&lt;=12,SUMIFS('ON Data'!V:V,'ON Data'!$D:$D,$A$4,'ON Data'!$E:$E,2),SUMIFS('ON Data'!V:V,'ON Data'!$E:$E,2))</f>
        <v>312</v>
      </c>
      <c r="L11" s="411">
        <f xml:space="preserve">
IF($A$4&lt;=12,SUMIFS('ON Data'!AA:AA,'ON Data'!$D:$D,$A$4,'ON Data'!$E:$E,2),SUMIFS('ON Data'!AA:AA,'ON Data'!$E:$E,2))</f>
        <v>406</v>
      </c>
      <c r="M11" s="411">
        <f xml:space="preserve">
IF($A$4&lt;=12,SUMIFS('ON Data'!AI:AI,'ON Data'!$D:$D,$A$4,'ON Data'!$E:$E,2),SUMIFS('ON Data'!AI:AI,'ON Data'!$E:$E,2))</f>
        <v>0</v>
      </c>
      <c r="N11" s="411">
        <f xml:space="preserve">
IF($A$4&lt;=12,SUMIFS('ON Data'!AK:AK,'ON Data'!$D:$D,$A$4,'ON Data'!$E:$E,2),SUMIFS('ON Data'!AK:AK,'ON Data'!$E:$E,2))</f>
        <v>0</v>
      </c>
      <c r="O11" s="411">
        <f xml:space="preserve">
IF($A$4&lt;=12,SUMIFS('ON Data'!AR:AR,'ON Data'!$D:$D,$A$4,'ON Data'!$E:$E,2),SUMIFS('ON Data'!AR:AR,'ON Data'!$E:$E,2))</f>
        <v>624</v>
      </c>
      <c r="P11" s="776">
        <f xml:space="preserve">
IF($A$4&lt;=12,SUMIFS('ON Data'!AW:AW,'ON Data'!$D:$D,$A$4,'ON Data'!$E:$E,2),SUMIFS('ON Data'!AW:AW,'ON Data'!$E:$E,2))</f>
        <v>1201.2</v>
      </c>
      <c r="Q11" s="785"/>
    </row>
    <row r="12" spans="1:17" x14ac:dyDescent="0.3">
      <c r="A12" s="392" t="s">
        <v>233</v>
      </c>
      <c r="B12" s="409">
        <f xml:space="preserve">
IF($A$4&lt;=12,SUMIFS('ON Data'!F:F,'ON Data'!$D:$D,$A$4,'ON Data'!$E:$E,3),SUMIFS('ON Data'!F:F,'ON Data'!$E:$E,3))</f>
        <v>76.2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Data'!J:J,'ON Data'!$D:$D,$A$4,'ON Data'!$E:$E,3),SUMIFS('ON Data'!J:J,'ON Data'!$E:$E,3))</f>
        <v>7.1999999999999993</v>
      </c>
      <c r="E12" s="411">
        <f xml:space="preserve">
IF($A$4&lt;=12,SUMIFS('ON Data'!K:K,'ON Data'!$D:$D,$A$4,'ON Data'!$E:$E,3),SUMIFS('ON Data'!K:K,'ON Data'!$E:$E,3))</f>
        <v>20</v>
      </c>
      <c r="F12" s="411">
        <f xml:space="preserve">
IF($A$4&lt;=12,SUMIFS('ON Data'!N:N,'ON Data'!$D:$D,$A$4,'ON Data'!$E:$E,3),SUMIFS('ON Data'!N:N,'ON Data'!$E:$E,3))</f>
        <v>0</v>
      </c>
      <c r="G12" s="411">
        <f xml:space="preserve">
IF($A$4&lt;=12,SUMIFS('ON Data'!O:O,'ON Data'!$D:$D,$A$4,'ON Data'!$E:$E,3),SUMIFS('ON Data'!O:O,'ON Data'!$E:$E,3))</f>
        <v>0</v>
      </c>
      <c r="H12" s="411">
        <f xml:space="preserve">
IF($A$4&lt;=12,SUMIFS('ON Data'!P:P,'ON Data'!$D:$D,$A$4,'ON Data'!$E:$E,3),SUMIFS('ON Data'!P:P,'ON Data'!$E:$E,3))</f>
        <v>0</v>
      </c>
      <c r="I12" s="411">
        <f xml:space="preserve">
IF($A$4&lt;=12,SUMIFS('ON Data'!Q:Q,'ON Data'!$D:$D,$A$4,'ON Data'!$E:$E,3),SUMIFS('ON Data'!Q:Q,'ON Data'!$E:$E,3))</f>
        <v>0</v>
      </c>
      <c r="J12" s="411">
        <f xml:space="preserve">
IF($A$4&lt;=12,SUMIFS('ON Data'!U:U,'ON Data'!$D:$D,$A$4,'ON Data'!$E:$E,3),SUMIFS('ON Data'!U:U,'ON Data'!$E:$E,3))</f>
        <v>49</v>
      </c>
      <c r="K12" s="411">
        <f xml:space="preserve">
IF($A$4&lt;=12,SUMIFS('ON Data'!V:V,'ON Data'!$D:$D,$A$4,'ON Data'!$E:$E,3),SUMIFS('ON Data'!V:V,'ON Data'!$E:$E,3))</f>
        <v>0</v>
      </c>
      <c r="L12" s="411">
        <f xml:space="preserve">
IF($A$4&lt;=12,SUMIFS('ON Data'!AA:AA,'ON Data'!$D:$D,$A$4,'ON Data'!$E:$E,3),SUMIFS('ON Data'!AA:AA,'ON Data'!$E:$E,3))</f>
        <v>0</v>
      </c>
      <c r="M12" s="411">
        <f xml:space="preserve">
IF($A$4&lt;=12,SUMIFS('ON Data'!AI:AI,'ON Data'!$D:$D,$A$4,'ON Data'!$E:$E,3),SUMIFS('ON Data'!AI:AI,'ON Data'!$E:$E,3))</f>
        <v>0</v>
      </c>
      <c r="N12" s="411">
        <f xml:space="preserve">
IF($A$4&lt;=12,SUMIFS('ON Data'!AK:AK,'ON Data'!$D:$D,$A$4,'ON Data'!$E:$E,3),SUMIFS('ON Data'!AK:AK,'ON Data'!$E:$E,3))</f>
        <v>0</v>
      </c>
      <c r="O12" s="411">
        <f xml:space="preserve">
IF($A$4&lt;=12,SUMIFS('ON Data'!AR:AR,'ON Data'!$D:$D,$A$4,'ON Data'!$E:$E,3),SUMIFS('ON Data'!AR:AR,'ON Data'!$E:$E,3))</f>
        <v>0</v>
      </c>
      <c r="P12" s="776">
        <f xml:space="preserve">
IF($A$4&lt;=12,SUMIFS('ON Data'!AW:AW,'ON Data'!$D:$D,$A$4,'ON Data'!$E:$E,3),SUMIFS('ON Data'!AW:AW,'ON Data'!$E:$E,3))</f>
        <v>0</v>
      </c>
      <c r="Q12" s="785"/>
    </row>
    <row r="13" spans="1:17" x14ac:dyDescent="0.3">
      <c r="A13" s="392" t="s">
        <v>240</v>
      </c>
      <c r="B13" s="409">
        <f xml:space="preserve">
IF($A$4&lt;=12,SUMIFS('ON Data'!F:F,'ON Data'!$D:$D,$A$4,'ON Data'!$E:$E,4),SUMIFS('ON Data'!F:F,'ON Data'!$E:$E,4))</f>
        <v>814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Data'!J:J,'ON Data'!$D:$D,$A$4,'ON Data'!$E:$E,4),SUMIFS('ON Data'!J:J,'ON Data'!$E:$E,4))</f>
        <v>0</v>
      </c>
      <c r="E13" s="411">
        <f xml:space="preserve">
IF($A$4&lt;=12,SUMIFS('ON Data'!K:K,'ON Data'!$D:$D,$A$4,'ON Data'!$E:$E,4),SUMIFS('ON Data'!K:K,'ON Data'!$E:$E,4))</f>
        <v>420</v>
      </c>
      <c r="F13" s="411">
        <f xml:space="preserve">
IF($A$4&lt;=12,SUMIFS('ON Data'!N:N,'ON Data'!$D:$D,$A$4,'ON Data'!$E:$E,4),SUMIFS('ON Data'!N:N,'ON Data'!$E:$E,4))</f>
        <v>34</v>
      </c>
      <c r="G13" s="411">
        <f xml:space="preserve">
IF($A$4&lt;=12,SUMIFS('ON Data'!O:O,'ON Data'!$D:$D,$A$4,'ON Data'!$E:$E,4),SUMIFS('ON Data'!O:O,'ON Data'!$E:$E,4))</f>
        <v>0</v>
      </c>
      <c r="H13" s="411">
        <f xml:space="preserve">
IF($A$4&lt;=12,SUMIFS('ON Data'!P:P,'ON Data'!$D:$D,$A$4,'ON Data'!$E:$E,4),SUMIFS('ON Data'!P:P,'ON Data'!$E:$E,4))</f>
        <v>0</v>
      </c>
      <c r="I13" s="411">
        <f xml:space="preserve">
IF($A$4&lt;=12,SUMIFS('ON Data'!Q:Q,'ON Data'!$D:$D,$A$4,'ON Data'!$E:$E,4),SUMIFS('ON Data'!Q:Q,'ON Data'!$E:$E,4))</f>
        <v>0</v>
      </c>
      <c r="J13" s="411">
        <f xml:space="preserve">
IF($A$4&lt;=12,SUMIFS('ON Data'!U:U,'ON Data'!$D:$D,$A$4,'ON Data'!$E:$E,4),SUMIFS('ON Data'!U:U,'ON Data'!$E:$E,4))</f>
        <v>323</v>
      </c>
      <c r="K13" s="411">
        <f xml:space="preserve">
IF($A$4&lt;=12,SUMIFS('ON Data'!V:V,'ON Data'!$D:$D,$A$4,'ON Data'!$E:$E,4),SUMIFS('ON Data'!V:V,'ON Data'!$E:$E,4))</f>
        <v>26</v>
      </c>
      <c r="L13" s="411">
        <f xml:space="preserve">
IF($A$4&lt;=12,SUMIFS('ON Data'!AA:AA,'ON Data'!$D:$D,$A$4,'ON Data'!$E:$E,4),SUMIFS('ON Data'!AA:AA,'ON Data'!$E:$E,4))</f>
        <v>11</v>
      </c>
      <c r="M13" s="411">
        <f xml:space="preserve">
IF($A$4&lt;=12,SUMIFS('ON Data'!AI:AI,'ON Data'!$D:$D,$A$4,'ON Data'!$E:$E,4),SUMIFS('ON Data'!AI:AI,'ON Data'!$E:$E,4))</f>
        <v>0</v>
      </c>
      <c r="N13" s="411">
        <f xml:space="preserve">
IF($A$4&lt;=12,SUMIFS('ON Data'!AK:AK,'ON Data'!$D:$D,$A$4,'ON Data'!$E:$E,4),SUMIFS('ON Data'!AK:AK,'ON Data'!$E:$E,4))</f>
        <v>0</v>
      </c>
      <c r="O13" s="411">
        <f xml:space="preserve">
IF($A$4&lt;=12,SUMIFS('ON Data'!AR:AR,'ON Data'!$D:$D,$A$4,'ON Data'!$E:$E,4),SUMIFS('ON Data'!AR:AR,'ON Data'!$E:$E,4))</f>
        <v>0</v>
      </c>
      <c r="P13" s="776">
        <f xml:space="preserve">
IF($A$4&lt;=12,SUMIFS('ON Data'!AW:AW,'ON Data'!$D:$D,$A$4,'ON Data'!$E:$E,4),SUMIFS('ON Data'!AW:AW,'ON Data'!$E:$E,4))</f>
        <v>0</v>
      </c>
      <c r="Q13" s="785"/>
    </row>
    <row r="14" spans="1:17" ht="15" thickBot="1" x14ac:dyDescent="0.35">
      <c r="A14" s="393" t="s">
        <v>234</v>
      </c>
      <c r="B14" s="412">
        <f xml:space="preserve">
IF($A$4&lt;=12,SUMIFS('ON Data'!F:F,'ON Data'!$D:$D,$A$4,'ON Data'!$E:$E,5),SUMIFS('ON Data'!F:F,'ON Data'!$E:$E,5))</f>
        <v>24</v>
      </c>
      <c r="C14" s="413">
        <f xml:space="preserve">
IF($A$4&lt;=12,SUMIFS('ON Data'!G:G,'ON Data'!$D:$D,$A$4,'ON Data'!$E:$E,5),SUMIFS('ON Data'!G:G,'ON Data'!$E:$E,5))</f>
        <v>24</v>
      </c>
      <c r="D14" s="414">
        <f xml:space="preserve">
IF($A$4&lt;=12,SUMIFS('ON Data'!J:J,'ON Data'!$D:$D,$A$4,'ON Data'!$E:$E,5),SUMIFS('ON Data'!J:J,'ON Data'!$E:$E,5))</f>
        <v>0</v>
      </c>
      <c r="E14" s="414">
        <f xml:space="preserve">
IF($A$4&lt;=12,SUMIFS('ON Data'!K:K,'ON Data'!$D:$D,$A$4,'ON Data'!$E:$E,5),SUMIFS('ON Data'!K:K,'ON Data'!$E:$E,5))</f>
        <v>0</v>
      </c>
      <c r="F14" s="414">
        <f xml:space="preserve">
IF($A$4&lt;=12,SUMIFS('ON Data'!N:N,'ON Data'!$D:$D,$A$4,'ON Data'!$E:$E,5),SUMIFS('ON Data'!N:N,'ON Data'!$E:$E,5))</f>
        <v>0</v>
      </c>
      <c r="G14" s="414">
        <f xml:space="preserve">
IF($A$4&lt;=12,SUMIFS('ON Data'!O:O,'ON Data'!$D:$D,$A$4,'ON Data'!$E:$E,5),SUMIFS('ON Data'!O:O,'ON Data'!$E:$E,5))</f>
        <v>0</v>
      </c>
      <c r="H14" s="414">
        <f xml:space="preserve">
IF($A$4&lt;=12,SUMIFS('ON Data'!P:P,'ON Data'!$D:$D,$A$4,'ON Data'!$E:$E,5),SUMIFS('ON Data'!P:P,'ON Data'!$E:$E,5))</f>
        <v>0</v>
      </c>
      <c r="I14" s="414">
        <f xml:space="preserve">
IF($A$4&lt;=12,SUMIFS('ON Data'!Q:Q,'ON Data'!$D:$D,$A$4,'ON Data'!$E:$E,5),SUMIFS('ON Data'!Q:Q,'ON Data'!$E:$E,5))</f>
        <v>0</v>
      </c>
      <c r="J14" s="414">
        <f xml:space="preserve">
IF($A$4&lt;=12,SUMIFS('ON Data'!U:U,'ON Data'!$D:$D,$A$4,'ON Data'!$E:$E,5),SUMIFS('ON Data'!U:U,'ON Data'!$E:$E,5))</f>
        <v>0</v>
      </c>
      <c r="K14" s="414">
        <f xml:space="preserve">
IF($A$4&lt;=12,SUMIFS('ON Data'!V:V,'ON Data'!$D:$D,$A$4,'ON Data'!$E:$E,5),SUMIFS('ON Data'!V:V,'ON Data'!$E:$E,5))</f>
        <v>0</v>
      </c>
      <c r="L14" s="414">
        <f xml:space="preserve">
IF($A$4&lt;=12,SUMIFS('ON Data'!AA:AA,'ON Data'!$D:$D,$A$4,'ON Data'!$E:$E,5),SUMIFS('ON Data'!AA:AA,'ON Data'!$E:$E,5))</f>
        <v>0</v>
      </c>
      <c r="M14" s="414">
        <f xml:space="preserve">
IF($A$4&lt;=12,SUMIFS('ON Data'!AI:AI,'ON Data'!$D:$D,$A$4,'ON Data'!$E:$E,5),SUMIFS('ON Data'!AI:AI,'ON Data'!$E:$E,5))</f>
        <v>0</v>
      </c>
      <c r="N14" s="414">
        <f xml:space="preserve">
IF($A$4&lt;=12,SUMIFS('ON Data'!AK:AK,'ON Data'!$D:$D,$A$4,'ON Data'!$E:$E,5),SUMIFS('ON Data'!AK:AK,'ON Data'!$E:$E,5))</f>
        <v>0</v>
      </c>
      <c r="O14" s="414">
        <f xml:space="preserve">
IF($A$4&lt;=12,SUMIFS('ON Data'!AR:AR,'ON Data'!$D:$D,$A$4,'ON Data'!$E:$E,5),SUMIFS('ON Data'!AR:AR,'ON Data'!$E:$E,5))</f>
        <v>0</v>
      </c>
      <c r="P14" s="777">
        <f xml:space="preserve">
IF($A$4&lt;=12,SUMIFS('ON Data'!AW:AW,'ON Data'!$D:$D,$A$4,'ON Data'!$E:$E,5),SUMIFS('ON Data'!AW:AW,'ON Data'!$E:$E,5))</f>
        <v>0</v>
      </c>
      <c r="Q14" s="785"/>
    </row>
    <row r="15" spans="1:17" x14ac:dyDescent="0.3">
      <c r="A15" s="289" t="s">
        <v>244</v>
      </c>
      <c r="B15" s="415"/>
      <c r="C15" s="416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778"/>
      <c r="Q15" s="785"/>
    </row>
    <row r="16" spans="1:17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Data'!J:J,'ON Data'!$D:$D,$A$4,'ON Data'!$E:$E,7),SUMIFS('ON Data'!J:J,'ON Data'!$E:$E,7))</f>
        <v>0</v>
      </c>
      <c r="E16" s="411">
        <f xml:space="preserve">
IF($A$4&lt;=12,SUMIFS('ON Data'!K:K,'ON Data'!$D:$D,$A$4,'ON Data'!$E:$E,7),SUMIFS('ON Data'!K:K,'ON Data'!$E:$E,7))</f>
        <v>0</v>
      </c>
      <c r="F16" s="411">
        <f xml:space="preserve">
IF($A$4&lt;=12,SUMIFS('ON Data'!N:N,'ON Data'!$D:$D,$A$4,'ON Data'!$E:$E,7),SUMIFS('ON Data'!N:N,'ON Data'!$E:$E,7))</f>
        <v>0</v>
      </c>
      <c r="G16" s="411">
        <f xml:space="preserve">
IF($A$4&lt;=12,SUMIFS('ON Data'!O:O,'ON Data'!$D:$D,$A$4,'ON Data'!$E:$E,7),SUMIFS('ON Data'!O:O,'ON Data'!$E:$E,7))</f>
        <v>0</v>
      </c>
      <c r="H16" s="411">
        <f xml:space="preserve">
IF($A$4&lt;=12,SUMIFS('ON Data'!P:P,'ON Data'!$D:$D,$A$4,'ON Data'!$E:$E,7),SUMIFS('ON Data'!P:P,'ON Data'!$E:$E,7))</f>
        <v>0</v>
      </c>
      <c r="I16" s="411">
        <f xml:space="preserve">
IF($A$4&lt;=12,SUMIFS('ON Data'!Q:Q,'ON Data'!$D:$D,$A$4,'ON Data'!$E:$E,7),SUMIFS('ON Data'!Q:Q,'ON Data'!$E:$E,7))</f>
        <v>0</v>
      </c>
      <c r="J16" s="411">
        <f xml:space="preserve">
IF($A$4&lt;=12,SUMIFS('ON Data'!U:U,'ON Data'!$D:$D,$A$4,'ON Data'!$E:$E,7),SUMIFS('ON Data'!U:U,'ON Data'!$E:$E,7))</f>
        <v>0</v>
      </c>
      <c r="K16" s="411">
        <f xml:space="preserve">
IF($A$4&lt;=12,SUMIFS('ON Data'!V:V,'ON Data'!$D:$D,$A$4,'ON Data'!$E:$E,7),SUMIFS('ON Data'!V:V,'ON Data'!$E:$E,7))</f>
        <v>0</v>
      </c>
      <c r="L16" s="411">
        <f xml:space="preserve">
IF($A$4&lt;=12,SUMIFS('ON Data'!AA:AA,'ON Data'!$D:$D,$A$4,'ON Data'!$E:$E,7),SUMIFS('ON Data'!AA:AA,'ON Data'!$E:$E,7))</f>
        <v>0</v>
      </c>
      <c r="M16" s="411">
        <f xml:space="preserve">
IF($A$4&lt;=12,SUMIFS('ON Data'!AI:AI,'ON Data'!$D:$D,$A$4,'ON Data'!$E:$E,7),SUMIFS('ON Data'!AI:AI,'ON Data'!$E:$E,7))</f>
        <v>0</v>
      </c>
      <c r="N16" s="411">
        <f xml:space="preserve">
IF($A$4&lt;=12,SUMIFS('ON Data'!AK:AK,'ON Data'!$D:$D,$A$4,'ON Data'!$E:$E,7),SUMIFS('ON Data'!AK:AK,'ON Data'!$E:$E,7))</f>
        <v>0</v>
      </c>
      <c r="O16" s="411">
        <f xml:space="preserve">
IF($A$4&lt;=12,SUMIFS('ON Data'!AR:AR,'ON Data'!$D:$D,$A$4,'ON Data'!$E:$E,7),SUMIFS('ON Data'!AR:AR,'ON Data'!$E:$E,7))</f>
        <v>0</v>
      </c>
      <c r="P16" s="776">
        <f xml:space="preserve">
IF($A$4&lt;=12,SUMIFS('ON Data'!AW:AW,'ON Data'!$D:$D,$A$4,'ON Data'!$E:$E,7),SUMIFS('ON Data'!AW:AW,'ON Data'!$E:$E,7))</f>
        <v>0</v>
      </c>
      <c r="Q16" s="785"/>
    </row>
    <row r="17" spans="1:17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Data'!J:J,'ON Data'!$D:$D,$A$4,'ON Data'!$E:$E,8),SUMIFS('ON Data'!J:J,'ON Data'!$E:$E,8))</f>
        <v>0</v>
      </c>
      <c r="E17" s="411">
        <f xml:space="preserve">
IF($A$4&lt;=12,SUMIFS('ON Data'!K:K,'ON Data'!$D:$D,$A$4,'ON Data'!$E:$E,8),SUMIFS('ON Data'!K:K,'ON Data'!$E:$E,8))</f>
        <v>0</v>
      </c>
      <c r="F17" s="411">
        <f xml:space="preserve">
IF($A$4&lt;=12,SUMIFS('ON Data'!N:N,'ON Data'!$D:$D,$A$4,'ON Data'!$E:$E,8),SUMIFS('ON Data'!N:N,'ON Data'!$E:$E,8))</f>
        <v>0</v>
      </c>
      <c r="G17" s="411">
        <f xml:space="preserve">
IF($A$4&lt;=12,SUMIFS('ON Data'!O:O,'ON Data'!$D:$D,$A$4,'ON Data'!$E:$E,8),SUMIFS('ON Data'!O:O,'ON Data'!$E:$E,8))</f>
        <v>0</v>
      </c>
      <c r="H17" s="411">
        <f xml:space="preserve">
IF($A$4&lt;=12,SUMIFS('ON Data'!P:P,'ON Data'!$D:$D,$A$4,'ON Data'!$E:$E,8),SUMIFS('ON Data'!P:P,'ON Data'!$E:$E,8))</f>
        <v>0</v>
      </c>
      <c r="I17" s="411">
        <f xml:space="preserve">
IF($A$4&lt;=12,SUMIFS('ON Data'!Q:Q,'ON Data'!$D:$D,$A$4,'ON Data'!$E:$E,8),SUMIFS('ON Data'!Q:Q,'ON Data'!$E:$E,8))</f>
        <v>0</v>
      </c>
      <c r="J17" s="411">
        <f xml:space="preserve">
IF($A$4&lt;=12,SUMIFS('ON Data'!U:U,'ON Data'!$D:$D,$A$4,'ON Data'!$E:$E,8),SUMIFS('ON Data'!U:U,'ON Data'!$E:$E,8))</f>
        <v>0</v>
      </c>
      <c r="K17" s="411">
        <f xml:space="preserve">
IF($A$4&lt;=12,SUMIFS('ON Data'!V:V,'ON Data'!$D:$D,$A$4,'ON Data'!$E:$E,8),SUMIFS('ON Data'!V:V,'ON Data'!$E:$E,8))</f>
        <v>0</v>
      </c>
      <c r="L17" s="411">
        <f xml:space="preserve">
IF($A$4&lt;=12,SUMIFS('ON Data'!AA:AA,'ON Data'!$D:$D,$A$4,'ON Data'!$E:$E,8),SUMIFS('ON Data'!AA:AA,'ON Data'!$E:$E,8))</f>
        <v>0</v>
      </c>
      <c r="M17" s="411">
        <f xml:space="preserve">
IF($A$4&lt;=12,SUMIFS('ON Data'!AI:AI,'ON Data'!$D:$D,$A$4,'ON Data'!$E:$E,8),SUMIFS('ON Data'!AI:AI,'ON Data'!$E:$E,8))</f>
        <v>0</v>
      </c>
      <c r="N17" s="411">
        <f xml:space="preserve">
IF($A$4&lt;=12,SUMIFS('ON Data'!AK:AK,'ON Data'!$D:$D,$A$4,'ON Data'!$E:$E,8),SUMIFS('ON Data'!AK:AK,'ON Data'!$E:$E,8))</f>
        <v>0</v>
      </c>
      <c r="O17" s="411">
        <f xml:space="preserve">
IF($A$4&lt;=12,SUMIFS('ON Data'!AR:AR,'ON Data'!$D:$D,$A$4,'ON Data'!$E:$E,8),SUMIFS('ON Data'!AR:AR,'ON Data'!$E:$E,8))</f>
        <v>0</v>
      </c>
      <c r="P17" s="776">
        <f xml:space="preserve">
IF($A$4&lt;=12,SUMIFS('ON Data'!AW:AW,'ON Data'!$D:$D,$A$4,'ON Data'!$E:$E,8),SUMIFS('ON Data'!AW:AW,'ON Data'!$E:$E,8))</f>
        <v>0</v>
      </c>
      <c r="Q17" s="785"/>
    </row>
    <row r="18" spans="1:17" x14ac:dyDescent="0.3">
      <c r="A18" s="394" t="s">
        <v>237</v>
      </c>
      <c r="B18" s="409">
        <f xml:space="preserve">
B19-B16-B17</f>
        <v>40967</v>
      </c>
      <c r="C18" s="410">
        <f t="shared" ref="C18:E18" si="0" xml:space="preserve">
C19-C16-C17</f>
        <v>0</v>
      </c>
      <c r="D18" s="411">
        <f t="shared" si="0"/>
        <v>0</v>
      </c>
      <c r="E18" s="411">
        <f t="shared" si="0"/>
        <v>3100</v>
      </c>
      <c r="F18" s="411">
        <f t="shared" ref="F18:N18" si="1" xml:space="preserve">
F19-F16-F17</f>
        <v>2500</v>
      </c>
      <c r="G18" s="411">
        <f t="shared" si="1"/>
        <v>0</v>
      </c>
      <c r="H18" s="411">
        <f t="shared" si="1"/>
        <v>3000</v>
      </c>
      <c r="I18" s="411">
        <f t="shared" si="1"/>
        <v>3000</v>
      </c>
      <c r="J18" s="411">
        <f t="shared" si="1"/>
        <v>9195</v>
      </c>
      <c r="K18" s="411">
        <f t="shared" si="1"/>
        <v>3086</v>
      </c>
      <c r="L18" s="411">
        <f t="shared" si="1"/>
        <v>2496</v>
      </c>
      <c r="M18" s="411">
        <f t="shared" si="1"/>
        <v>7000</v>
      </c>
      <c r="N18" s="411">
        <f t="shared" si="1"/>
        <v>5000</v>
      </c>
      <c r="O18" s="411">
        <f t="shared" ref="O18:P18" si="2" xml:space="preserve">
O19-O16-O17</f>
        <v>590</v>
      </c>
      <c r="P18" s="776">
        <f t="shared" si="2"/>
        <v>2000</v>
      </c>
      <c r="Q18" s="785"/>
    </row>
    <row r="19" spans="1:17" ht="15" thickBot="1" x14ac:dyDescent="0.35">
      <c r="A19" s="395" t="s">
        <v>238</v>
      </c>
      <c r="B19" s="418">
        <f xml:space="preserve">
IF($A$4&lt;=12,SUMIFS('ON Data'!F:F,'ON Data'!$D:$D,$A$4,'ON Data'!$E:$E,9),SUMIFS('ON Data'!F:F,'ON Data'!$E:$E,9))</f>
        <v>40967</v>
      </c>
      <c r="C19" s="419">
        <f xml:space="preserve">
IF($A$4&lt;=12,SUMIFS('ON Data'!G:G,'ON Data'!$D:$D,$A$4,'ON Data'!$E:$E,9),SUMIFS('ON Data'!G:G,'ON Data'!$E:$E,9))</f>
        <v>0</v>
      </c>
      <c r="D19" s="420">
        <f xml:space="preserve">
IF($A$4&lt;=12,SUMIFS('ON Data'!J:J,'ON Data'!$D:$D,$A$4,'ON Data'!$E:$E,9),SUMIFS('ON Data'!J:J,'ON Data'!$E:$E,9))</f>
        <v>0</v>
      </c>
      <c r="E19" s="420">
        <f xml:space="preserve">
IF($A$4&lt;=12,SUMIFS('ON Data'!K:K,'ON Data'!$D:$D,$A$4,'ON Data'!$E:$E,9),SUMIFS('ON Data'!K:K,'ON Data'!$E:$E,9))</f>
        <v>3100</v>
      </c>
      <c r="F19" s="420">
        <f xml:space="preserve">
IF($A$4&lt;=12,SUMIFS('ON Data'!N:N,'ON Data'!$D:$D,$A$4,'ON Data'!$E:$E,9),SUMIFS('ON Data'!N:N,'ON Data'!$E:$E,9))</f>
        <v>2500</v>
      </c>
      <c r="G19" s="420">
        <f xml:space="preserve">
IF($A$4&lt;=12,SUMIFS('ON Data'!O:O,'ON Data'!$D:$D,$A$4,'ON Data'!$E:$E,9),SUMIFS('ON Data'!O:O,'ON Data'!$E:$E,9))</f>
        <v>0</v>
      </c>
      <c r="H19" s="420">
        <f xml:space="preserve">
IF($A$4&lt;=12,SUMIFS('ON Data'!P:P,'ON Data'!$D:$D,$A$4,'ON Data'!$E:$E,9),SUMIFS('ON Data'!P:P,'ON Data'!$E:$E,9))</f>
        <v>3000</v>
      </c>
      <c r="I19" s="420">
        <f xml:space="preserve">
IF($A$4&lt;=12,SUMIFS('ON Data'!Q:Q,'ON Data'!$D:$D,$A$4,'ON Data'!$E:$E,9),SUMIFS('ON Data'!Q:Q,'ON Data'!$E:$E,9))</f>
        <v>3000</v>
      </c>
      <c r="J19" s="420">
        <f xml:space="preserve">
IF($A$4&lt;=12,SUMIFS('ON Data'!U:U,'ON Data'!$D:$D,$A$4,'ON Data'!$E:$E,9),SUMIFS('ON Data'!U:U,'ON Data'!$E:$E,9))</f>
        <v>9195</v>
      </c>
      <c r="K19" s="420">
        <f xml:space="preserve">
IF($A$4&lt;=12,SUMIFS('ON Data'!V:V,'ON Data'!$D:$D,$A$4,'ON Data'!$E:$E,9),SUMIFS('ON Data'!V:V,'ON Data'!$E:$E,9))</f>
        <v>3086</v>
      </c>
      <c r="L19" s="420">
        <f xml:space="preserve">
IF($A$4&lt;=12,SUMIFS('ON Data'!AA:AA,'ON Data'!$D:$D,$A$4,'ON Data'!$E:$E,9),SUMIFS('ON Data'!AA:AA,'ON Data'!$E:$E,9))</f>
        <v>2496</v>
      </c>
      <c r="M19" s="420">
        <f xml:space="preserve">
IF($A$4&lt;=12,SUMIFS('ON Data'!AI:AI,'ON Data'!$D:$D,$A$4,'ON Data'!$E:$E,9),SUMIFS('ON Data'!AI:AI,'ON Data'!$E:$E,9))</f>
        <v>7000</v>
      </c>
      <c r="N19" s="420">
        <f xml:space="preserve">
IF($A$4&lt;=12,SUMIFS('ON Data'!AK:AK,'ON Data'!$D:$D,$A$4,'ON Data'!$E:$E,9),SUMIFS('ON Data'!AK:AK,'ON Data'!$E:$E,9))</f>
        <v>5000</v>
      </c>
      <c r="O19" s="420">
        <f xml:space="preserve">
IF($A$4&lt;=12,SUMIFS('ON Data'!AR:AR,'ON Data'!$D:$D,$A$4,'ON Data'!$E:$E,9),SUMIFS('ON Data'!AR:AR,'ON Data'!$E:$E,9))</f>
        <v>590</v>
      </c>
      <c r="P19" s="779">
        <f xml:space="preserve">
IF($A$4&lt;=12,SUMIFS('ON Data'!AW:AW,'ON Data'!$D:$D,$A$4,'ON Data'!$E:$E,9),SUMIFS('ON Data'!AW:AW,'ON Data'!$E:$E,9))</f>
        <v>2000</v>
      </c>
      <c r="Q19" s="785"/>
    </row>
    <row r="20" spans="1:17" ht="15" collapsed="1" thickBot="1" x14ac:dyDescent="0.35">
      <c r="A20" s="396" t="s">
        <v>94</v>
      </c>
      <c r="B20" s="421">
        <f xml:space="preserve">
IF($A$4&lt;=12,SUMIFS('ON Data'!F:F,'ON Data'!$D:$D,$A$4,'ON Data'!$E:$E,6),SUMIFS('ON Data'!F:F,'ON Data'!$E:$E,6))</f>
        <v>2938746</v>
      </c>
      <c r="C20" s="422">
        <f xml:space="preserve">
IF($A$4&lt;=12,SUMIFS('ON Data'!G:G,'ON Data'!$D:$D,$A$4,'ON Data'!$E:$E,6),SUMIFS('ON Data'!G:G,'ON Data'!$E:$E,6))</f>
        <v>9600</v>
      </c>
      <c r="D20" s="423">
        <f xml:space="preserve">
IF($A$4&lt;=12,SUMIFS('ON Data'!J:J,'ON Data'!$D:$D,$A$4,'ON Data'!$E:$E,6),SUMIFS('ON Data'!J:J,'ON Data'!$E:$E,6))</f>
        <v>25355</v>
      </c>
      <c r="E20" s="423">
        <f xml:space="preserve">
IF($A$4&lt;=12,SUMIFS('ON Data'!K:K,'ON Data'!$D:$D,$A$4,'ON Data'!$E:$E,6),SUMIFS('ON Data'!K:K,'ON Data'!$E:$E,6))</f>
        <v>1323925</v>
      </c>
      <c r="F20" s="423">
        <f xml:space="preserve">
IF($A$4&lt;=12,SUMIFS('ON Data'!N:N,'ON Data'!$D:$D,$A$4,'ON Data'!$E:$E,6),SUMIFS('ON Data'!N:N,'ON Data'!$E:$E,6))</f>
        <v>110008</v>
      </c>
      <c r="G20" s="423">
        <f xml:space="preserve">
IF($A$4&lt;=12,SUMIFS('ON Data'!O:O,'ON Data'!$D:$D,$A$4,'ON Data'!$E:$E,6),SUMIFS('ON Data'!O:O,'ON Data'!$E:$E,6))</f>
        <v>0</v>
      </c>
      <c r="H20" s="423">
        <f xml:space="preserve">
IF($A$4&lt;=12,SUMIFS('ON Data'!P:P,'ON Data'!$D:$D,$A$4,'ON Data'!$E:$E,6),SUMIFS('ON Data'!P:P,'ON Data'!$E:$E,6))</f>
        <v>136609</v>
      </c>
      <c r="I20" s="423">
        <f xml:space="preserve">
IF($A$4&lt;=12,SUMIFS('ON Data'!Q:Q,'ON Data'!$D:$D,$A$4,'ON Data'!$E:$E,6),SUMIFS('ON Data'!Q:Q,'ON Data'!$E:$E,6))</f>
        <v>217814</v>
      </c>
      <c r="J20" s="423">
        <f xml:space="preserve">
IF($A$4&lt;=12,SUMIFS('ON Data'!U:U,'ON Data'!$D:$D,$A$4,'ON Data'!$E:$E,6),SUMIFS('ON Data'!U:U,'ON Data'!$E:$E,6))</f>
        <v>747547</v>
      </c>
      <c r="K20" s="423">
        <f xml:space="preserve">
IF($A$4&lt;=12,SUMIFS('ON Data'!V:V,'ON Data'!$D:$D,$A$4,'ON Data'!$E:$E,6),SUMIFS('ON Data'!V:V,'ON Data'!$E:$E,6))</f>
        <v>65321</v>
      </c>
      <c r="L20" s="423">
        <f xml:space="preserve">
IF($A$4&lt;=12,SUMIFS('ON Data'!AA:AA,'ON Data'!$D:$D,$A$4,'ON Data'!$E:$E,6),SUMIFS('ON Data'!AA:AA,'ON Data'!$E:$E,6))</f>
        <v>64007</v>
      </c>
      <c r="M20" s="423">
        <f xml:space="preserve">
IF($A$4&lt;=12,SUMIFS('ON Data'!AI:AI,'ON Data'!$D:$D,$A$4,'ON Data'!$E:$E,6),SUMIFS('ON Data'!AI:AI,'ON Data'!$E:$E,6))</f>
        <v>7000</v>
      </c>
      <c r="N20" s="423">
        <f xml:space="preserve">
IF($A$4&lt;=12,SUMIFS('ON Data'!AK:AK,'ON Data'!$D:$D,$A$4,'ON Data'!$E:$E,6),SUMIFS('ON Data'!AK:AK,'ON Data'!$E:$E,6))</f>
        <v>5000</v>
      </c>
      <c r="O20" s="423">
        <f xml:space="preserve">
IF($A$4&lt;=12,SUMIFS('ON Data'!AR:AR,'ON Data'!$D:$D,$A$4,'ON Data'!$E:$E,6),SUMIFS('ON Data'!AR:AR,'ON Data'!$E:$E,6))</f>
        <v>67486</v>
      </c>
      <c r="P20" s="780">
        <f xml:space="preserve">
IF($A$4&lt;=12,SUMIFS('ON Data'!AW:AW,'ON Data'!$D:$D,$A$4,'ON Data'!$E:$E,6),SUMIFS('ON Data'!AW:AW,'ON Data'!$E:$E,6))</f>
        <v>159074</v>
      </c>
      <c r="Q20" s="785"/>
    </row>
    <row r="21" spans="1:17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Data'!J:J,'ON Data'!$D:$D,$A$4,'ON Data'!$E:$E,12),SUMIFS('ON Data'!J:J,'ON Data'!$E:$E,12))</f>
        <v>0</v>
      </c>
      <c r="E21" s="411">
        <f xml:space="preserve">
IF($A$4&lt;=12,SUMIFS('ON Data'!K:K,'ON Data'!$D:$D,$A$4,'ON Data'!$E:$E,12),SUMIFS('ON Data'!K:K,'ON Data'!$E:$E,12))</f>
        <v>0</v>
      </c>
      <c r="F21" s="411">
        <f xml:space="preserve">
IF($A$4&lt;=12,SUMIFS('ON Data'!N:N,'ON Data'!$D:$D,$A$4,'ON Data'!$E:$E,12),SUMIFS('ON Data'!N:N,'ON Data'!$E:$E,12))</f>
        <v>0</v>
      </c>
      <c r="G21" s="411">
        <f xml:space="preserve">
IF($A$4&lt;=12,SUMIFS('ON Data'!O:O,'ON Data'!$D:$D,$A$4,'ON Data'!$E:$E,12),SUMIFS('ON Data'!O:O,'ON Data'!$E:$E,12))</f>
        <v>0</v>
      </c>
      <c r="H21" s="411">
        <f xml:space="preserve">
IF($A$4&lt;=12,SUMIFS('ON Data'!P:P,'ON Data'!$D:$D,$A$4,'ON Data'!$E:$E,12),SUMIFS('ON Data'!P:P,'ON Data'!$E:$E,12))</f>
        <v>0</v>
      </c>
      <c r="I21" s="411">
        <f xml:space="preserve">
IF($A$4&lt;=12,SUMIFS('ON Data'!Q:Q,'ON Data'!$D:$D,$A$4,'ON Data'!$E:$E,12),SUMIFS('ON Data'!Q:Q,'ON Data'!$E:$E,12))</f>
        <v>0</v>
      </c>
      <c r="J21" s="411">
        <f xml:space="preserve">
IF($A$4&lt;=12,SUMIFS('ON Data'!U:U,'ON Data'!$D:$D,$A$4,'ON Data'!$E:$E,12),SUMIFS('ON Data'!U:U,'ON Data'!$E:$E,12))</f>
        <v>0</v>
      </c>
      <c r="K21" s="411">
        <f xml:space="preserve">
IF($A$4&lt;=12,SUMIFS('ON Data'!V:V,'ON Data'!$D:$D,$A$4,'ON Data'!$E:$E,12),SUMIFS('ON Data'!V:V,'ON Data'!$E:$E,12))</f>
        <v>0</v>
      </c>
      <c r="L21" s="411">
        <f xml:space="preserve">
IF($A$4&lt;=12,SUMIFS('ON Data'!AA:AA,'ON Data'!$D:$D,$A$4,'ON Data'!$E:$E,12),SUMIFS('ON Data'!AA:AA,'ON Data'!$E:$E,12))</f>
        <v>0</v>
      </c>
      <c r="M21" s="411">
        <f xml:space="preserve">
IF($A$4&lt;=12,SUMIFS('ON Data'!AI:AI,'ON Data'!$D:$D,$A$4,'ON Data'!$E:$E,12),SUMIFS('ON Data'!AI:AI,'ON Data'!$E:$E,12))</f>
        <v>0</v>
      </c>
      <c r="N21" s="411">
        <f xml:space="preserve">
IF($A$4&lt;=12,SUMIFS('ON Data'!AK:AK,'ON Data'!$D:$D,$A$4,'ON Data'!$E:$E,12),SUMIFS('ON Data'!AK:AK,'ON Data'!$E:$E,12))</f>
        <v>0</v>
      </c>
      <c r="Q21" s="785"/>
    </row>
    <row r="22" spans="1:17" ht="15" hidden="1" outlineLevel="1" thickBot="1" x14ac:dyDescent="0.35">
      <c r="A22" s="389" t="s">
        <v>96</v>
      </c>
      <c r="B22" s="470" t="str">
        <f xml:space="preserve">
IF(OR(B21="",B21=0),"",B20/B21)</f>
        <v/>
      </c>
      <c r="C22" s="471" t="str">
        <f t="shared" ref="C22:E22" si="3" xml:space="preserve">
IF(OR(C21="",C21=0),"",C20/C21)</f>
        <v/>
      </c>
      <c r="D22" s="472" t="str">
        <f t="shared" si="3"/>
        <v/>
      </c>
      <c r="E22" s="472" t="str">
        <f t="shared" si="3"/>
        <v/>
      </c>
      <c r="F22" s="472" t="str">
        <f t="shared" ref="F22:N22" si="4" xml:space="preserve">
IF(OR(F21="",F21=0),"",F20/F21)</f>
        <v/>
      </c>
      <c r="G22" s="472" t="str">
        <f t="shared" si="4"/>
        <v/>
      </c>
      <c r="H22" s="472" t="str">
        <f t="shared" si="4"/>
        <v/>
      </c>
      <c r="I22" s="472" t="str">
        <f t="shared" si="4"/>
        <v/>
      </c>
      <c r="J22" s="472" t="str">
        <f t="shared" si="4"/>
        <v/>
      </c>
      <c r="K22" s="472" t="str">
        <f t="shared" si="4"/>
        <v/>
      </c>
      <c r="L22" s="472" t="str">
        <f t="shared" si="4"/>
        <v/>
      </c>
      <c r="M22" s="472" t="str">
        <f t="shared" si="4"/>
        <v/>
      </c>
      <c r="N22" s="472" t="str">
        <f t="shared" si="4"/>
        <v/>
      </c>
      <c r="Q22" s="785"/>
    </row>
    <row r="23" spans="1:17" ht="15" hidden="1" outlineLevel="1" thickBot="1" x14ac:dyDescent="0.35">
      <c r="A23" s="397" t="s">
        <v>69</v>
      </c>
      <c r="B23" s="412">
        <f xml:space="preserve">
IF(B21="","",B20-B21)</f>
        <v>2938746</v>
      </c>
      <c r="C23" s="413">
        <f t="shared" ref="C23:E23" si="5" xml:space="preserve">
IF(C21="","",C20-C21)</f>
        <v>9600</v>
      </c>
      <c r="D23" s="414">
        <f t="shared" si="5"/>
        <v>25355</v>
      </c>
      <c r="E23" s="414">
        <f t="shared" si="5"/>
        <v>1323925</v>
      </c>
      <c r="F23" s="414">
        <f t="shared" ref="F23:N23" si="6" xml:space="preserve">
IF(F21="","",F20-F21)</f>
        <v>110008</v>
      </c>
      <c r="G23" s="414">
        <f t="shared" si="6"/>
        <v>0</v>
      </c>
      <c r="H23" s="414">
        <f t="shared" si="6"/>
        <v>136609</v>
      </c>
      <c r="I23" s="414">
        <f t="shared" si="6"/>
        <v>217814</v>
      </c>
      <c r="J23" s="414">
        <f t="shared" si="6"/>
        <v>747547</v>
      </c>
      <c r="K23" s="414">
        <f t="shared" si="6"/>
        <v>65321</v>
      </c>
      <c r="L23" s="414">
        <f t="shared" si="6"/>
        <v>64007</v>
      </c>
      <c r="M23" s="414">
        <f t="shared" si="6"/>
        <v>7000</v>
      </c>
      <c r="N23" s="414">
        <f t="shared" si="6"/>
        <v>5000</v>
      </c>
      <c r="Q23" s="785"/>
    </row>
    <row r="24" spans="1:17" x14ac:dyDescent="0.3">
      <c r="A24" s="391" t="s">
        <v>239</v>
      </c>
      <c r="B24" s="438" t="s">
        <v>3</v>
      </c>
      <c r="C24" s="786" t="s">
        <v>250</v>
      </c>
      <c r="D24" s="756"/>
      <c r="E24" s="757"/>
      <c r="F24" s="757"/>
      <c r="G24" s="758" t="s">
        <v>251</v>
      </c>
      <c r="H24" s="759"/>
      <c r="I24" s="759"/>
      <c r="J24" s="759"/>
      <c r="K24" s="759"/>
      <c r="L24" s="759"/>
      <c r="M24" s="759"/>
      <c r="N24" s="759"/>
      <c r="O24" s="759"/>
      <c r="P24" s="781" t="s">
        <v>252</v>
      </c>
      <c r="Q24" s="785"/>
    </row>
    <row r="25" spans="1:17" x14ac:dyDescent="0.3">
      <c r="A25" s="392" t="s">
        <v>94</v>
      </c>
      <c r="B25" s="409">
        <f xml:space="preserve">
SUM(C25:P25)</f>
        <v>0</v>
      </c>
      <c r="C25" s="787">
        <f xml:space="preserve">
IF($A$4&lt;=12,SUMIFS('ON Data'!J:J,'ON Data'!$D:$D,$A$4,'ON Data'!$E:$E,10),SUMIFS('ON Data'!J:J,'ON Data'!$E:$E,10))</f>
        <v>0</v>
      </c>
      <c r="D25" s="760"/>
      <c r="E25" s="761"/>
      <c r="F25" s="761"/>
      <c r="G25" s="762">
        <f xml:space="preserve">
IF($A$4&lt;=12,SUMIFS('ON Data'!O:O,'ON Data'!$D:$D,$A$4,'ON Data'!$E:$E,10),SUMIFS('ON Data'!O:O,'ON Data'!$E:$E,10))</f>
        <v>0</v>
      </c>
      <c r="H25" s="761"/>
      <c r="I25" s="761"/>
      <c r="J25" s="761"/>
      <c r="K25" s="761"/>
      <c r="L25" s="761"/>
      <c r="M25" s="761"/>
      <c r="N25" s="761"/>
      <c r="O25" s="761"/>
      <c r="P25" s="782">
        <f xml:space="preserve">
IF($A$4&lt;=12,SUMIFS('ON Data'!AW:AW,'ON Data'!$D:$D,$A$4,'ON Data'!$E:$E,10),SUMIFS('ON Data'!AW:AW,'ON Data'!$E:$E,10))</f>
        <v>0</v>
      </c>
      <c r="Q25" s="785"/>
    </row>
    <row r="26" spans="1:17" x14ac:dyDescent="0.3">
      <c r="A26" s="398" t="s">
        <v>249</v>
      </c>
      <c r="B26" s="418">
        <f xml:space="preserve">
SUM(C26:P26)</f>
        <v>9711.3901400629366</v>
      </c>
      <c r="C26" s="787">
        <f xml:space="preserve">
IF($A$4&lt;=12,SUMIFS('ON Data'!J:J,'ON Data'!$D:$D,$A$4,'ON Data'!$E:$E,11),SUMIFS('ON Data'!J:J,'ON Data'!$E:$E,11))</f>
        <v>7211.3901400629356</v>
      </c>
      <c r="D26" s="760"/>
      <c r="E26" s="761"/>
      <c r="F26" s="761"/>
      <c r="G26" s="763">
        <f xml:space="preserve">
IF($A$4&lt;=12,SUMIFS('ON Data'!O:O,'ON Data'!$D:$D,$A$4,'ON Data'!$E:$E,11),SUMIFS('ON Data'!O:O,'ON Data'!$E:$E,11))</f>
        <v>2500</v>
      </c>
      <c r="H26" s="764"/>
      <c r="I26" s="764"/>
      <c r="J26" s="764"/>
      <c r="K26" s="764"/>
      <c r="L26" s="764"/>
      <c r="M26" s="764"/>
      <c r="N26" s="764"/>
      <c r="O26" s="764"/>
      <c r="P26" s="782">
        <f xml:space="preserve">
IF($A$4&lt;=12,SUMIFS('ON Data'!AW:AW,'ON Data'!$D:$D,$A$4,'ON Data'!$E:$E,11),SUMIFS('ON Data'!AW:AW,'ON Data'!$E:$E,11))</f>
        <v>0</v>
      </c>
      <c r="Q26" s="785"/>
    </row>
    <row r="27" spans="1:17" x14ac:dyDescent="0.3">
      <c r="A27" s="398" t="s">
        <v>96</v>
      </c>
      <c r="B27" s="439">
        <f xml:space="preserve">
IF(B26=0,0,B25/B26)</f>
        <v>0</v>
      </c>
      <c r="C27" s="788">
        <f xml:space="preserve">
IF(C26=0,0,C25/C26)</f>
        <v>0</v>
      </c>
      <c r="D27" s="765"/>
      <c r="E27" s="761"/>
      <c r="F27" s="761"/>
      <c r="G27" s="766">
        <f xml:space="preserve">
IF(G26=0,0,G25/G26)</f>
        <v>0</v>
      </c>
      <c r="H27" s="761"/>
      <c r="I27" s="761"/>
      <c r="J27" s="761"/>
      <c r="K27" s="761"/>
      <c r="L27" s="761"/>
      <c r="M27" s="761"/>
      <c r="N27" s="761"/>
      <c r="O27" s="761"/>
      <c r="P27" s="783">
        <f xml:space="preserve">
IF(P26=0,0,P25/P26)</f>
        <v>0</v>
      </c>
      <c r="Q27" s="785"/>
    </row>
    <row r="28" spans="1:17" ht="15" thickBot="1" x14ac:dyDescent="0.35">
      <c r="A28" s="398" t="s">
        <v>248</v>
      </c>
      <c r="B28" s="418">
        <f xml:space="preserve">
SUM(C28:P28)</f>
        <v>9711.3901400629366</v>
      </c>
      <c r="C28" s="789">
        <f xml:space="preserve">
C26-C25</f>
        <v>7211.3901400629356</v>
      </c>
      <c r="D28" s="767"/>
      <c r="E28" s="768"/>
      <c r="F28" s="768"/>
      <c r="G28" s="769">
        <f xml:space="preserve">
G26-G25</f>
        <v>2500</v>
      </c>
      <c r="H28" s="768"/>
      <c r="I28" s="768"/>
      <c r="J28" s="768"/>
      <c r="K28" s="768"/>
      <c r="L28" s="768"/>
      <c r="M28" s="768"/>
      <c r="N28" s="768"/>
      <c r="O28" s="768"/>
      <c r="P28" s="784">
        <f xml:space="preserve">
P26-P25</f>
        <v>0</v>
      </c>
      <c r="Q28" s="785"/>
    </row>
    <row r="29" spans="1:17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399"/>
    </row>
    <row r="30" spans="1:17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</row>
    <row r="31" spans="1:17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</row>
    <row r="32" spans="1:17" ht="14.4" customHeight="1" x14ac:dyDescent="0.3">
      <c r="A32" s="435" t="s">
        <v>243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</row>
    <row r="33" spans="1:1" x14ac:dyDescent="0.3">
      <c r="A33" s="437" t="s">
        <v>285</v>
      </c>
    </row>
    <row r="34" spans="1:1" x14ac:dyDescent="0.3">
      <c r="A34" s="437" t="s">
        <v>286</v>
      </c>
    </row>
    <row r="35" spans="1:1" x14ac:dyDescent="0.3">
      <c r="A35" s="437" t="s">
        <v>287</v>
      </c>
    </row>
    <row r="36" spans="1:1" x14ac:dyDescent="0.3">
      <c r="A36" s="437" t="s">
        <v>253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N22">
    <cfRule type="cellIs" dxfId="24" priority="6" operator="greaterThan">
      <formula>1</formula>
    </cfRule>
  </conditionalFormatting>
  <conditionalFormatting sqref="B23:N23">
    <cfRule type="cellIs" dxfId="23" priority="5" operator="greaterThan">
      <formula>0</formula>
    </cfRule>
  </conditionalFormatting>
  <conditionalFormatting sqref="P27">
    <cfRule type="cellIs" dxfId="22" priority="4" operator="greaterThan">
      <formula>1</formula>
    </cfRule>
  </conditionalFormatting>
  <conditionalFormatting sqref="P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2" t="s">
        <v>313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12726.961422489043</v>
      </c>
      <c r="D4" s="287">
        <f ca="1">IF(ISERROR(VLOOKUP("Náklady celkem",INDIRECT("HI!$A:$G"),5,0)),0,VLOOKUP("Náklady celkem",INDIRECT("HI!$A:$G"),5,0))</f>
        <v>12011.6895</v>
      </c>
      <c r="E4" s="288">
        <f ca="1">IF(C4=0,0,D4/C4)</f>
        <v>0.94379868856794613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5026.8426810940364</v>
      </c>
      <c r="D7" s="295">
        <f>IF(ISERROR(HI!E5),"",HI!E5)</f>
        <v>4548.9428699999999</v>
      </c>
      <c r="E7" s="292">
        <f t="shared" ref="E7:E15" si="0">IF(C7=0,0,D7/C7)</f>
        <v>0.90493042225263609</v>
      </c>
    </row>
    <row r="8" spans="1:5" ht="14.4" customHeight="1" x14ac:dyDescent="0.3">
      <c r="A8" s="46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1</v>
      </c>
      <c r="E8" s="292">
        <f t="shared" si="0"/>
        <v>1.1111111111111112</v>
      </c>
    </row>
    <row r="9" spans="1:5" ht="14.4" customHeight="1" x14ac:dyDescent="0.3">
      <c r="A9" s="464" t="str">
        <f>HYPERLINK("#'LŽ Statim'!A1","Podíl statimových žádanek (max. 30%)")</f>
        <v>Podíl statimových žádanek (max. 30%)</v>
      </c>
      <c r="B9" s="462" t="s">
        <v>273</v>
      </c>
      <c r="C9" s="463">
        <v>0.3</v>
      </c>
      <c r="D9" s="463">
        <f>IF('LŽ Statim'!G3="",0,'LŽ Statim'!G3)</f>
        <v>6.3291139240506333E-2</v>
      </c>
      <c r="E9" s="292">
        <f>IF(C9=0,0,D9/C9)</f>
        <v>0.21097046413502113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0.44987679631771965</v>
      </c>
      <c r="E11" s="292">
        <f t="shared" si="0"/>
        <v>0.74979466052953281</v>
      </c>
    </row>
    <row r="12" spans="1:5" ht="14.4" customHeight="1" x14ac:dyDescent="0.3">
      <c r="A12" s="46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0.88731477135673487</v>
      </c>
      <c r="E12" s="292">
        <f t="shared" si="0"/>
        <v>1.1091434641959186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499.09330757786262</v>
      </c>
      <c r="D15" s="295">
        <f>IF(ISERROR(HI!E6),"",HI!E6)</f>
        <v>433.03294</v>
      </c>
      <c r="E15" s="292">
        <f t="shared" si="0"/>
        <v>0.86763924385510482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4005.667770851438</v>
      </c>
      <c r="D16" s="291">
        <f ca="1">IF(ISERROR(VLOOKUP("Osobní náklady (Kč) *",INDIRECT("HI!$A:$G"),5,0)),0,VLOOKUP("Osobní náklady (Kč) *",INDIRECT("HI!$A:$G"),5,0))</f>
        <v>3977.3791799999999</v>
      </c>
      <c r="E16" s="292">
        <f ca="1">IF(C16=0,0,D16/C16)</f>
        <v>0.99293785893645758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11177.933999999999</v>
      </c>
      <c r="D18" s="310">
        <f ca="1">IF(ISERROR(VLOOKUP("Výnosy celkem",INDIRECT("HI!$A:$G"),5,0)),0,VLOOKUP("Výnosy celkem",INDIRECT("HI!$A:$G"),5,0))</f>
        <v>13536.588319999999</v>
      </c>
      <c r="E18" s="311">
        <f t="shared" ref="E18:E28" ca="1" si="1">IF(C18=0,0,D18/C18)</f>
        <v>1.2110098628243824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10307.843999999999</v>
      </c>
      <c r="D19" s="291">
        <f ca="1">IF(ISERROR(VLOOKUP("Ambulance *",INDIRECT("HI!$A:$G"),5,0)),0,VLOOKUP("Ambulance *",INDIRECT("HI!$A:$G"),5,0))</f>
        <v>12497.29832</v>
      </c>
      <c r="E19" s="292">
        <f t="shared" ca="1" si="1"/>
        <v>1.2124066215980762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1.2124066215980762</v>
      </c>
      <c r="E20" s="292">
        <f t="shared" si="1"/>
        <v>1.2124066215980762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0.70598451454054578</v>
      </c>
      <c r="E21" s="292">
        <f t="shared" si="1"/>
        <v>0.83057001710652445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870.08999999999992</v>
      </c>
      <c r="D22" s="291">
        <f ca="1">IF(ISERROR(VLOOKUP("Hospitalizace *",INDIRECT("HI!$A:$G"),5,0)),0,VLOOKUP("Hospitalizace *",INDIRECT("HI!$A:$G"),5,0))</f>
        <v>1039.29</v>
      </c>
      <c r="E22" s="292">
        <f ca="1">IF(C22=0,0,D22/C22)</f>
        <v>1.1944626417956763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1.1944626417956765</v>
      </c>
      <c r="E23" s="292">
        <f t="shared" si="1"/>
        <v>1.1944626417956765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1.1944626417956765</v>
      </c>
      <c r="E24" s="292">
        <f t="shared" si="1"/>
        <v>1.1944626417956765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0.94117647058823528</v>
      </c>
      <c r="E26" s="292">
        <f t="shared" si="1"/>
        <v>0.99071207430340558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1.0630914826498423</v>
      </c>
      <c r="E27" s="292">
        <f t="shared" si="1"/>
        <v>1.0630914826498423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1.2739735752611834</v>
      </c>
      <c r="E28" s="292">
        <f t="shared" si="1"/>
        <v>1.3410248160644036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0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1100</v>
      </c>
    </row>
    <row r="2" spans="1:49" x14ac:dyDescent="0.3">
      <c r="A2" s="382" t="s">
        <v>313</v>
      </c>
    </row>
    <row r="3" spans="1:49" x14ac:dyDescent="0.3">
      <c r="A3" s="378" t="s">
        <v>214</v>
      </c>
      <c r="B3" s="403">
        <v>2016</v>
      </c>
      <c r="D3" s="379">
        <f>MAX(D5:D1048576)</f>
        <v>2</v>
      </c>
      <c r="F3" s="379">
        <f>SUMIF($E5:$E1048576,"&lt;10",F5:F1048576)</f>
        <v>2991758.85</v>
      </c>
      <c r="G3" s="379">
        <f t="shared" ref="G3:AW3" si="0">SUMIF($E5:$E1048576,"&lt;10",G5:G1048576)</f>
        <v>9624</v>
      </c>
      <c r="H3" s="379">
        <f t="shared" si="0"/>
        <v>0</v>
      </c>
      <c r="I3" s="379">
        <f t="shared" si="0"/>
        <v>0</v>
      </c>
      <c r="J3" s="379">
        <f t="shared" si="0"/>
        <v>25463.599999999999</v>
      </c>
      <c r="K3" s="379">
        <f t="shared" si="0"/>
        <v>1330291.5</v>
      </c>
      <c r="L3" s="379">
        <f t="shared" si="0"/>
        <v>0</v>
      </c>
      <c r="M3" s="379">
        <f t="shared" si="0"/>
        <v>0</v>
      </c>
      <c r="N3" s="379">
        <f t="shared" si="0"/>
        <v>112880</v>
      </c>
      <c r="O3" s="379">
        <f t="shared" si="0"/>
        <v>0</v>
      </c>
      <c r="P3" s="379">
        <f t="shared" si="0"/>
        <v>140263.5</v>
      </c>
      <c r="Q3" s="379">
        <f t="shared" si="0"/>
        <v>221783.25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760795</v>
      </c>
      <c r="V3" s="379">
        <f t="shared" si="0"/>
        <v>68747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66924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14000</v>
      </c>
      <c r="AJ3" s="379">
        <f t="shared" si="0"/>
        <v>0</v>
      </c>
      <c r="AK3" s="379">
        <f t="shared" si="0"/>
        <v>10000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0</v>
      </c>
      <c r="AP3" s="379">
        <f t="shared" si="0"/>
        <v>0</v>
      </c>
      <c r="AQ3" s="379">
        <f t="shared" si="0"/>
        <v>0</v>
      </c>
      <c r="AR3" s="379">
        <f t="shared" si="0"/>
        <v>68704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162283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22</v>
      </c>
      <c r="D5" s="378">
        <v>1</v>
      </c>
      <c r="E5" s="378">
        <v>1</v>
      </c>
      <c r="F5" s="378">
        <v>35.450000000000003</v>
      </c>
      <c r="G5" s="378">
        <v>0</v>
      </c>
      <c r="H5" s="378">
        <v>0</v>
      </c>
      <c r="I5" s="378">
        <v>0</v>
      </c>
      <c r="J5" s="378">
        <v>0.3</v>
      </c>
      <c r="K5" s="378">
        <v>8.75</v>
      </c>
      <c r="L5" s="378">
        <v>0</v>
      </c>
      <c r="M5" s="378">
        <v>0</v>
      </c>
      <c r="N5" s="378">
        <v>1</v>
      </c>
      <c r="O5" s="378">
        <v>0</v>
      </c>
      <c r="P5" s="378">
        <v>2</v>
      </c>
      <c r="Q5" s="378">
        <v>3</v>
      </c>
      <c r="R5" s="378">
        <v>0</v>
      </c>
      <c r="S5" s="378">
        <v>0</v>
      </c>
      <c r="T5" s="378">
        <v>0</v>
      </c>
      <c r="U5" s="378">
        <v>11.5</v>
      </c>
      <c r="V5" s="378">
        <v>1</v>
      </c>
      <c r="W5" s="378">
        <v>0</v>
      </c>
      <c r="X5" s="378">
        <v>0</v>
      </c>
      <c r="Y5" s="378">
        <v>0</v>
      </c>
      <c r="Z5" s="378">
        <v>0</v>
      </c>
      <c r="AA5" s="378">
        <v>2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0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3.9</v>
      </c>
    </row>
    <row r="6" spans="1:49" x14ac:dyDescent="0.3">
      <c r="A6" s="378" t="s">
        <v>217</v>
      </c>
      <c r="B6" s="403">
        <v>3</v>
      </c>
      <c r="C6" s="378">
        <v>22</v>
      </c>
      <c r="D6" s="378">
        <v>1</v>
      </c>
      <c r="E6" s="378">
        <v>2</v>
      </c>
      <c r="F6" s="378">
        <v>5386.4</v>
      </c>
      <c r="G6" s="378">
        <v>0</v>
      </c>
      <c r="H6" s="378">
        <v>0</v>
      </c>
      <c r="I6" s="378">
        <v>0</v>
      </c>
      <c r="J6" s="378">
        <v>50.4</v>
      </c>
      <c r="K6" s="378">
        <v>1298</v>
      </c>
      <c r="L6" s="378">
        <v>0</v>
      </c>
      <c r="M6" s="378">
        <v>0</v>
      </c>
      <c r="N6" s="378">
        <v>168</v>
      </c>
      <c r="O6" s="378">
        <v>0</v>
      </c>
      <c r="P6" s="378">
        <v>316</v>
      </c>
      <c r="Q6" s="378">
        <v>462</v>
      </c>
      <c r="R6" s="378">
        <v>0</v>
      </c>
      <c r="S6" s="378">
        <v>0</v>
      </c>
      <c r="T6" s="378">
        <v>0</v>
      </c>
      <c r="U6" s="378">
        <v>1869</v>
      </c>
      <c r="V6" s="378">
        <v>168</v>
      </c>
      <c r="W6" s="378">
        <v>0</v>
      </c>
      <c r="X6" s="378">
        <v>0</v>
      </c>
      <c r="Y6" s="378">
        <v>0</v>
      </c>
      <c r="Z6" s="378">
        <v>0</v>
      </c>
      <c r="AA6" s="378">
        <v>174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0</v>
      </c>
      <c r="AP6" s="378">
        <v>0</v>
      </c>
      <c r="AQ6" s="378">
        <v>0</v>
      </c>
      <c r="AR6" s="378">
        <v>288</v>
      </c>
      <c r="AS6" s="378">
        <v>0</v>
      </c>
      <c r="AT6" s="378">
        <v>0</v>
      </c>
      <c r="AU6" s="378">
        <v>0</v>
      </c>
      <c r="AV6" s="378">
        <v>0</v>
      </c>
      <c r="AW6" s="378">
        <v>593</v>
      </c>
    </row>
    <row r="7" spans="1:49" x14ac:dyDescent="0.3">
      <c r="A7" s="378" t="s">
        <v>218</v>
      </c>
      <c r="B7" s="403">
        <v>4</v>
      </c>
      <c r="C7" s="378">
        <v>22</v>
      </c>
      <c r="D7" s="378">
        <v>1</v>
      </c>
      <c r="E7" s="378">
        <v>3</v>
      </c>
      <c r="F7" s="378">
        <v>21.6</v>
      </c>
      <c r="G7" s="378">
        <v>0</v>
      </c>
      <c r="H7" s="378">
        <v>0</v>
      </c>
      <c r="I7" s="378">
        <v>0</v>
      </c>
      <c r="J7" s="378">
        <v>1.6</v>
      </c>
      <c r="K7" s="378">
        <v>8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12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22</v>
      </c>
      <c r="D8" s="378">
        <v>1</v>
      </c>
      <c r="E8" s="378">
        <v>4</v>
      </c>
      <c r="F8" s="378">
        <v>402.5</v>
      </c>
      <c r="G8" s="378">
        <v>0</v>
      </c>
      <c r="H8" s="378">
        <v>0</v>
      </c>
      <c r="I8" s="378">
        <v>0</v>
      </c>
      <c r="J8" s="378">
        <v>0</v>
      </c>
      <c r="K8" s="378">
        <v>208</v>
      </c>
      <c r="L8" s="378">
        <v>0</v>
      </c>
      <c r="M8" s="378">
        <v>0</v>
      </c>
      <c r="N8" s="378">
        <v>18</v>
      </c>
      <c r="O8" s="378">
        <v>0</v>
      </c>
      <c r="P8" s="378">
        <v>0</v>
      </c>
      <c r="Q8" s="378">
        <v>0</v>
      </c>
      <c r="R8" s="378">
        <v>0</v>
      </c>
      <c r="S8" s="378">
        <v>0</v>
      </c>
      <c r="T8" s="378">
        <v>0</v>
      </c>
      <c r="U8" s="378">
        <v>153.5</v>
      </c>
      <c r="V8" s="378">
        <v>13</v>
      </c>
      <c r="W8" s="378">
        <v>0</v>
      </c>
      <c r="X8" s="378">
        <v>0</v>
      </c>
      <c r="Y8" s="378">
        <v>0</v>
      </c>
      <c r="Z8" s="378">
        <v>0</v>
      </c>
      <c r="AA8" s="378">
        <v>10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22</v>
      </c>
      <c r="D9" s="378">
        <v>1</v>
      </c>
      <c r="E9" s="378">
        <v>5</v>
      </c>
      <c r="F9" s="378">
        <v>12</v>
      </c>
      <c r="G9" s="378">
        <v>12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22</v>
      </c>
      <c r="D10" s="378">
        <v>1</v>
      </c>
      <c r="E10" s="378">
        <v>6</v>
      </c>
      <c r="F10" s="378">
        <v>1452499</v>
      </c>
      <c r="G10" s="378">
        <v>4800</v>
      </c>
      <c r="H10" s="378">
        <v>0</v>
      </c>
      <c r="I10" s="378">
        <v>0</v>
      </c>
      <c r="J10" s="378">
        <v>12234</v>
      </c>
      <c r="K10" s="378">
        <v>642031</v>
      </c>
      <c r="L10" s="378">
        <v>0</v>
      </c>
      <c r="M10" s="378">
        <v>0</v>
      </c>
      <c r="N10" s="378">
        <v>54107</v>
      </c>
      <c r="O10" s="378">
        <v>0</v>
      </c>
      <c r="P10" s="378">
        <v>70255</v>
      </c>
      <c r="Q10" s="378">
        <v>110727</v>
      </c>
      <c r="R10" s="378">
        <v>0</v>
      </c>
      <c r="S10" s="378">
        <v>0</v>
      </c>
      <c r="T10" s="378">
        <v>0</v>
      </c>
      <c r="U10" s="378">
        <v>373046</v>
      </c>
      <c r="V10" s="378">
        <v>31519</v>
      </c>
      <c r="W10" s="378">
        <v>0</v>
      </c>
      <c r="X10" s="378">
        <v>0</v>
      </c>
      <c r="Y10" s="378">
        <v>0</v>
      </c>
      <c r="Z10" s="378">
        <v>0</v>
      </c>
      <c r="AA10" s="378">
        <v>28840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7000</v>
      </c>
      <c r="AJ10" s="378">
        <v>0</v>
      </c>
      <c r="AK10" s="378">
        <v>5000</v>
      </c>
      <c r="AL10" s="378">
        <v>0</v>
      </c>
      <c r="AM10" s="378">
        <v>0</v>
      </c>
      <c r="AN10" s="378">
        <v>0</v>
      </c>
      <c r="AO10" s="378">
        <v>0</v>
      </c>
      <c r="AP10" s="378">
        <v>0</v>
      </c>
      <c r="AQ10" s="378">
        <v>0</v>
      </c>
      <c r="AR10" s="378">
        <v>33516</v>
      </c>
      <c r="AS10" s="378">
        <v>0</v>
      </c>
      <c r="AT10" s="378">
        <v>0</v>
      </c>
      <c r="AU10" s="378">
        <v>0</v>
      </c>
      <c r="AV10" s="378">
        <v>0</v>
      </c>
      <c r="AW10" s="378">
        <v>79424</v>
      </c>
    </row>
    <row r="11" spans="1:49" x14ac:dyDescent="0.3">
      <c r="A11" s="378" t="s">
        <v>222</v>
      </c>
      <c r="B11" s="403">
        <v>8</v>
      </c>
      <c r="C11" s="378">
        <v>22</v>
      </c>
      <c r="D11" s="378">
        <v>1</v>
      </c>
      <c r="E11" s="378">
        <v>9</v>
      </c>
      <c r="F11" s="378">
        <v>21540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0</v>
      </c>
      <c r="M11" s="378">
        <v>0</v>
      </c>
      <c r="N11" s="378">
        <v>0</v>
      </c>
      <c r="O11" s="378">
        <v>0</v>
      </c>
      <c r="P11" s="378">
        <v>3000</v>
      </c>
      <c r="Q11" s="378">
        <v>3000</v>
      </c>
      <c r="R11" s="378">
        <v>0</v>
      </c>
      <c r="S11" s="378">
        <v>0</v>
      </c>
      <c r="T11" s="378">
        <v>0</v>
      </c>
      <c r="U11" s="378">
        <v>2950</v>
      </c>
      <c r="V11" s="378">
        <v>590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7000</v>
      </c>
      <c r="AJ11" s="378">
        <v>0</v>
      </c>
      <c r="AK11" s="378">
        <v>5000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22</v>
      </c>
      <c r="D12" s="378">
        <v>1</v>
      </c>
      <c r="E12" s="378">
        <v>11</v>
      </c>
      <c r="F12" s="378">
        <v>4855.6950700314683</v>
      </c>
      <c r="G12" s="378">
        <v>0</v>
      </c>
      <c r="H12" s="378">
        <v>0</v>
      </c>
      <c r="I12" s="378">
        <v>0</v>
      </c>
      <c r="J12" s="378">
        <v>3605.6950700314678</v>
      </c>
      <c r="K12" s="378">
        <v>0</v>
      </c>
      <c r="L12" s="378">
        <v>0</v>
      </c>
      <c r="M12" s="378">
        <v>0</v>
      </c>
      <c r="N12" s="378">
        <v>0</v>
      </c>
      <c r="O12" s="378">
        <v>1250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22</v>
      </c>
      <c r="D13" s="378">
        <v>2</v>
      </c>
      <c r="E13" s="378">
        <v>1</v>
      </c>
      <c r="F13" s="378">
        <v>36.450000000000003</v>
      </c>
      <c r="G13" s="378">
        <v>0</v>
      </c>
      <c r="H13" s="378">
        <v>0</v>
      </c>
      <c r="I13" s="378">
        <v>0</v>
      </c>
      <c r="J13" s="378">
        <v>0.3</v>
      </c>
      <c r="K13" s="378">
        <v>9.75</v>
      </c>
      <c r="L13" s="378">
        <v>0</v>
      </c>
      <c r="M13" s="378">
        <v>0</v>
      </c>
      <c r="N13" s="378">
        <v>1</v>
      </c>
      <c r="O13" s="378">
        <v>0</v>
      </c>
      <c r="P13" s="378">
        <v>2</v>
      </c>
      <c r="Q13" s="378">
        <v>3</v>
      </c>
      <c r="R13" s="378">
        <v>0</v>
      </c>
      <c r="S13" s="378">
        <v>0</v>
      </c>
      <c r="T13" s="378">
        <v>0</v>
      </c>
      <c r="U13" s="378">
        <v>11.5</v>
      </c>
      <c r="V13" s="378">
        <v>1</v>
      </c>
      <c r="W13" s="378">
        <v>0</v>
      </c>
      <c r="X13" s="378">
        <v>0</v>
      </c>
      <c r="Y13" s="378">
        <v>0</v>
      </c>
      <c r="Z13" s="378">
        <v>0</v>
      </c>
      <c r="AA13" s="378">
        <v>2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3.9</v>
      </c>
    </row>
    <row r="14" spans="1:49" x14ac:dyDescent="0.3">
      <c r="A14" s="378" t="s">
        <v>225</v>
      </c>
      <c r="B14" s="403">
        <v>11</v>
      </c>
      <c r="C14" s="378">
        <v>22</v>
      </c>
      <c r="D14" s="378">
        <v>2</v>
      </c>
      <c r="E14" s="378">
        <v>2</v>
      </c>
      <c r="F14" s="378">
        <v>5673.35</v>
      </c>
      <c r="G14" s="378">
        <v>0</v>
      </c>
      <c r="H14" s="378">
        <v>0</v>
      </c>
      <c r="I14" s="378">
        <v>0</v>
      </c>
      <c r="J14" s="378">
        <v>50.4</v>
      </c>
      <c r="K14" s="378">
        <v>1510</v>
      </c>
      <c r="L14" s="378">
        <v>0</v>
      </c>
      <c r="M14" s="378">
        <v>0</v>
      </c>
      <c r="N14" s="378">
        <v>168</v>
      </c>
      <c r="O14" s="378">
        <v>0</v>
      </c>
      <c r="P14" s="378">
        <v>334.5</v>
      </c>
      <c r="Q14" s="378">
        <v>501.25</v>
      </c>
      <c r="R14" s="378">
        <v>0</v>
      </c>
      <c r="S14" s="378">
        <v>0</v>
      </c>
      <c r="T14" s="378">
        <v>0</v>
      </c>
      <c r="U14" s="378">
        <v>1789</v>
      </c>
      <c r="V14" s="378">
        <v>144</v>
      </c>
      <c r="W14" s="378">
        <v>0</v>
      </c>
      <c r="X14" s="378">
        <v>0</v>
      </c>
      <c r="Y14" s="378">
        <v>0</v>
      </c>
      <c r="Z14" s="378">
        <v>0</v>
      </c>
      <c r="AA14" s="378">
        <v>232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0</v>
      </c>
      <c r="AP14" s="378">
        <v>0</v>
      </c>
      <c r="AQ14" s="378">
        <v>0</v>
      </c>
      <c r="AR14" s="378">
        <v>336</v>
      </c>
      <c r="AS14" s="378">
        <v>0</v>
      </c>
      <c r="AT14" s="378">
        <v>0</v>
      </c>
      <c r="AU14" s="378">
        <v>0</v>
      </c>
      <c r="AV14" s="378">
        <v>0</v>
      </c>
      <c r="AW14" s="378">
        <v>608.20000000000005</v>
      </c>
    </row>
    <row r="15" spans="1:49" x14ac:dyDescent="0.3">
      <c r="A15" s="378" t="s">
        <v>226</v>
      </c>
      <c r="B15" s="403">
        <v>12</v>
      </c>
      <c r="C15" s="378">
        <v>22</v>
      </c>
      <c r="D15" s="378">
        <v>2</v>
      </c>
      <c r="E15" s="378">
        <v>3</v>
      </c>
      <c r="F15" s="378">
        <v>54.6</v>
      </c>
      <c r="G15" s="378">
        <v>0</v>
      </c>
      <c r="H15" s="378">
        <v>0</v>
      </c>
      <c r="I15" s="378">
        <v>0</v>
      </c>
      <c r="J15" s="378">
        <v>5.6</v>
      </c>
      <c r="K15" s="378">
        <v>12</v>
      </c>
      <c r="L15" s="378">
        <v>0</v>
      </c>
      <c r="M15" s="378">
        <v>0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37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22</v>
      </c>
      <c r="D16" s="378">
        <v>2</v>
      </c>
      <c r="E16" s="378">
        <v>4</v>
      </c>
      <c r="F16" s="378">
        <v>411.5</v>
      </c>
      <c r="G16" s="378">
        <v>0</v>
      </c>
      <c r="H16" s="378">
        <v>0</v>
      </c>
      <c r="I16" s="378">
        <v>0</v>
      </c>
      <c r="J16" s="378">
        <v>0</v>
      </c>
      <c r="K16" s="378">
        <v>212</v>
      </c>
      <c r="L16" s="378">
        <v>0</v>
      </c>
      <c r="M16" s="378">
        <v>0</v>
      </c>
      <c r="N16" s="378">
        <v>16</v>
      </c>
      <c r="O16" s="378">
        <v>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169.5</v>
      </c>
      <c r="V16" s="378">
        <v>13</v>
      </c>
      <c r="W16" s="378">
        <v>0</v>
      </c>
      <c r="X16" s="378">
        <v>0</v>
      </c>
      <c r="Y16" s="378">
        <v>0</v>
      </c>
      <c r="Z16" s="378">
        <v>0</v>
      </c>
      <c r="AA16" s="378">
        <v>1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22</v>
      </c>
      <c r="D17" s="378">
        <v>2</v>
      </c>
      <c r="E17" s="378">
        <v>5</v>
      </c>
      <c r="F17" s="378">
        <v>12</v>
      </c>
      <c r="G17" s="378">
        <v>12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22</v>
      </c>
      <c r="D18" s="378">
        <v>2</v>
      </c>
      <c r="E18" s="378">
        <v>6</v>
      </c>
      <c r="F18" s="378">
        <v>1486247</v>
      </c>
      <c r="G18" s="378">
        <v>4800</v>
      </c>
      <c r="H18" s="378">
        <v>0</v>
      </c>
      <c r="I18" s="378">
        <v>0</v>
      </c>
      <c r="J18" s="378">
        <v>13121</v>
      </c>
      <c r="K18" s="378">
        <v>681894</v>
      </c>
      <c r="L18" s="378">
        <v>0</v>
      </c>
      <c r="M18" s="378">
        <v>0</v>
      </c>
      <c r="N18" s="378">
        <v>55901</v>
      </c>
      <c r="O18" s="378">
        <v>0</v>
      </c>
      <c r="P18" s="378">
        <v>66354</v>
      </c>
      <c r="Q18" s="378">
        <v>107087</v>
      </c>
      <c r="R18" s="378">
        <v>0</v>
      </c>
      <c r="S18" s="378">
        <v>0</v>
      </c>
      <c r="T18" s="378">
        <v>0</v>
      </c>
      <c r="U18" s="378">
        <v>374501</v>
      </c>
      <c r="V18" s="378">
        <v>33802</v>
      </c>
      <c r="W18" s="378">
        <v>0</v>
      </c>
      <c r="X18" s="378">
        <v>0</v>
      </c>
      <c r="Y18" s="378">
        <v>0</v>
      </c>
      <c r="Z18" s="378">
        <v>0</v>
      </c>
      <c r="AA18" s="378">
        <v>35167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  <c r="AP18" s="378">
        <v>0</v>
      </c>
      <c r="AQ18" s="378">
        <v>0</v>
      </c>
      <c r="AR18" s="378">
        <v>33970</v>
      </c>
      <c r="AS18" s="378">
        <v>0</v>
      </c>
      <c r="AT18" s="378">
        <v>0</v>
      </c>
      <c r="AU18" s="378">
        <v>0</v>
      </c>
      <c r="AV18" s="378">
        <v>0</v>
      </c>
      <c r="AW18" s="378">
        <v>79650</v>
      </c>
    </row>
    <row r="19" spans="3:49" x14ac:dyDescent="0.3">
      <c r="C19" s="378">
        <v>22</v>
      </c>
      <c r="D19" s="378">
        <v>2</v>
      </c>
      <c r="E19" s="378">
        <v>9</v>
      </c>
      <c r="F19" s="378">
        <v>19427</v>
      </c>
      <c r="G19" s="378">
        <v>0</v>
      </c>
      <c r="H19" s="378">
        <v>0</v>
      </c>
      <c r="I19" s="378">
        <v>0</v>
      </c>
      <c r="J19" s="378">
        <v>0</v>
      </c>
      <c r="K19" s="378">
        <v>3100</v>
      </c>
      <c r="L19" s="378">
        <v>0</v>
      </c>
      <c r="M19" s="378">
        <v>0</v>
      </c>
      <c r="N19" s="378">
        <v>2500</v>
      </c>
      <c r="O19" s="378">
        <v>0</v>
      </c>
      <c r="P19" s="378">
        <v>0</v>
      </c>
      <c r="Q19" s="378">
        <v>0</v>
      </c>
      <c r="R19" s="378">
        <v>0</v>
      </c>
      <c r="S19" s="378">
        <v>0</v>
      </c>
      <c r="T19" s="378">
        <v>0</v>
      </c>
      <c r="U19" s="378">
        <v>6245</v>
      </c>
      <c r="V19" s="378">
        <v>2496</v>
      </c>
      <c r="W19" s="378">
        <v>0</v>
      </c>
      <c r="X19" s="378">
        <v>0</v>
      </c>
      <c r="Y19" s="378">
        <v>0</v>
      </c>
      <c r="Z19" s="378">
        <v>0</v>
      </c>
      <c r="AA19" s="378">
        <v>2496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590</v>
      </c>
      <c r="AS19" s="378">
        <v>0</v>
      </c>
      <c r="AT19" s="378">
        <v>0</v>
      </c>
      <c r="AU19" s="378">
        <v>0</v>
      </c>
      <c r="AV19" s="378">
        <v>0</v>
      </c>
      <c r="AW19" s="378">
        <v>2000</v>
      </c>
    </row>
    <row r="20" spans="3:49" x14ac:dyDescent="0.3">
      <c r="C20" s="378">
        <v>22</v>
      </c>
      <c r="D20" s="378">
        <v>2</v>
      </c>
      <c r="E20" s="378">
        <v>11</v>
      </c>
      <c r="F20" s="378">
        <v>4855.6950700314683</v>
      </c>
      <c r="G20" s="378">
        <v>0</v>
      </c>
      <c r="H20" s="378">
        <v>0</v>
      </c>
      <c r="I20" s="378">
        <v>0</v>
      </c>
      <c r="J20" s="378">
        <v>3605.6950700314678</v>
      </c>
      <c r="K20" s="378">
        <v>0</v>
      </c>
      <c r="L20" s="378">
        <v>0</v>
      </c>
      <c r="M20" s="378">
        <v>0</v>
      </c>
      <c r="N20" s="378">
        <v>0</v>
      </c>
      <c r="O20" s="378">
        <v>1250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1" t="s">
        <v>1102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10307844</v>
      </c>
      <c r="C3" s="351">
        <f t="shared" ref="C3:R3" si="0">SUBTOTAL(9,C6:C1048576)</f>
        <v>3</v>
      </c>
      <c r="D3" s="351">
        <f>SUBTOTAL(9,D6:D1048576)/2</f>
        <v>10746638</v>
      </c>
      <c r="E3" s="351">
        <f t="shared" si="0"/>
        <v>3.1540159170418827</v>
      </c>
      <c r="F3" s="351">
        <f>SUBTOTAL(9,F6:F1048576)/2</f>
        <v>12497298.32</v>
      </c>
      <c r="G3" s="352">
        <f>IF(B3&lt;&gt;0,F3/B3,"")</f>
        <v>1.2124066215980762</v>
      </c>
      <c r="H3" s="353">
        <f t="shared" si="0"/>
        <v>10667137.570000058</v>
      </c>
      <c r="I3" s="351">
        <f t="shared" si="0"/>
        <v>1</v>
      </c>
      <c r="J3" s="351">
        <f t="shared" si="0"/>
        <v>11488150.750000047</v>
      </c>
      <c r="K3" s="351">
        <f t="shared" si="0"/>
        <v>1.0769665877666172</v>
      </c>
      <c r="L3" s="351">
        <f t="shared" si="0"/>
        <v>8453230.2700000666</v>
      </c>
      <c r="M3" s="354">
        <f>IF(H3&lt;&gt;0,L3/H3,"")</f>
        <v>0.79245535313744164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278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thickBot="1" x14ac:dyDescent="0.35">
      <c r="A6" s="796" t="s">
        <v>1101</v>
      </c>
      <c r="B6" s="794">
        <v>10307844</v>
      </c>
      <c r="C6" s="795">
        <v>1</v>
      </c>
      <c r="D6" s="794">
        <v>10746638</v>
      </c>
      <c r="E6" s="795">
        <v>1.0425689407018577</v>
      </c>
      <c r="F6" s="794">
        <v>12497298.32</v>
      </c>
      <c r="G6" s="455">
        <v>1.2124066215980762</v>
      </c>
      <c r="H6" s="794">
        <v>10667137.570000058</v>
      </c>
      <c r="I6" s="795">
        <v>1</v>
      </c>
      <c r="J6" s="794">
        <v>11488150.750000047</v>
      </c>
      <c r="K6" s="795">
        <v>1.0769665877666172</v>
      </c>
      <c r="L6" s="794">
        <v>8453230.2700000666</v>
      </c>
      <c r="M6" s="455">
        <v>0.79245535313744164</v>
      </c>
      <c r="N6" s="794"/>
      <c r="O6" s="795"/>
      <c r="P6" s="794"/>
      <c r="Q6" s="795"/>
      <c r="R6" s="794"/>
      <c r="S6" s="456"/>
    </row>
    <row r="7" spans="1:19" ht="14.4" customHeight="1" thickBot="1" x14ac:dyDescent="0.35"/>
    <row r="8" spans="1:19" ht="14.4" customHeight="1" x14ac:dyDescent="0.3">
      <c r="A8" s="750" t="s">
        <v>525</v>
      </c>
      <c r="B8" s="797">
        <v>2355804</v>
      </c>
      <c r="C8" s="736">
        <v>1</v>
      </c>
      <c r="D8" s="797">
        <v>2544158</v>
      </c>
      <c r="E8" s="736">
        <v>1.0799531709768724</v>
      </c>
      <c r="F8" s="797">
        <v>2711659.3200000003</v>
      </c>
      <c r="G8" s="741">
        <v>1.1510547227188681</v>
      </c>
      <c r="H8" s="797"/>
      <c r="I8" s="736"/>
      <c r="J8" s="797"/>
      <c r="K8" s="736"/>
      <c r="L8" s="797"/>
      <c r="M8" s="741"/>
      <c r="N8" s="797"/>
      <c r="O8" s="736"/>
      <c r="P8" s="797"/>
      <c r="Q8" s="736"/>
      <c r="R8" s="797"/>
      <c r="S8" s="235"/>
    </row>
    <row r="9" spans="1:19" ht="14.4" customHeight="1" thickBot="1" x14ac:dyDescent="0.35">
      <c r="A9" s="799" t="s">
        <v>531</v>
      </c>
      <c r="B9" s="798">
        <v>7952040</v>
      </c>
      <c r="C9" s="668">
        <v>1</v>
      </c>
      <c r="D9" s="798">
        <v>8202480</v>
      </c>
      <c r="E9" s="668">
        <v>1.0314938053631522</v>
      </c>
      <c r="F9" s="798">
        <v>9785639</v>
      </c>
      <c r="G9" s="679">
        <v>1.2305822153812103</v>
      </c>
      <c r="H9" s="798"/>
      <c r="I9" s="668"/>
      <c r="J9" s="798"/>
      <c r="K9" s="668"/>
      <c r="L9" s="798"/>
      <c r="M9" s="679"/>
      <c r="N9" s="798"/>
      <c r="O9" s="668"/>
      <c r="P9" s="798"/>
      <c r="Q9" s="668"/>
      <c r="R9" s="798"/>
      <c r="S9" s="701"/>
    </row>
    <row r="10" spans="1:19" ht="14.4" customHeight="1" x14ac:dyDescent="0.3">
      <c r="A10" s="715" t="s">
        <v>752</v>
      </c>
    </row>
    <row r="11" spans="1:19" ht="14.4" customHeight="1" x14ac:dyDescent="0.3">
      <c r="A11" s="716" t="s">
        <v>753</v>
      </c>
    </row>
    <row r="12" spans="1:19" ht="14.4" customHeight="1" x14ac:dyDescent="0.3">
      <c r="A12" s="715" t="s">
        <v>1103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1108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2" t="s">
        <v>313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7">
        <f t="shared" ref="B3:G3" si="0">SUBTOTAL(9,B6:B1048576)</f>
        <v>2980</v>
      </c>
      <c r="C3" s="468">
        <f t="shared" si="0"/>
        <v>3498</v>
      </c>
      <c r="D3" s="468">
        <f t="shared" si="0"/>
        <v>3003</v>
      </c>
      <c r="E3" s="353">
        <f t="shared" si="0"/>
        <v>10307844</v>
      </c>
      <c r="F3" s="351">
        <f t="shared" si="0"/>
        <v>10746638</v>
      </c>
      <c r="G3" s="469">
        <f t="shared" si="0"/>
        <v>12497298.32</v>
      </c>
    </row>
    <row r="4" spans="1:7" ht="14.4" customHeight="1" x14ac:dyDescent="0.3">
      <c r="A4" s="552" t="s">
        <v>167</v>
      </c>
      <c r="B4" s="553" t="s">
        <v>275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90"/>
      <c r="B5" s="791">
        <v>2014</v>
      </c>
      <c r="C5" s="792">
        <v>2015</v>
      </c>
      <c r="D5" s="792">
        <v>2016</v>
      </c>
      <c r="E5" s="791">
        <v>2014</v>
      </c>
      <c r="F5" s="792">
        <v>2015</v>
      </c>
      <c r="G5" s="792">
        <v>2016</v>
      </c>
    </row>
    <row r="6" spans="1:7" ht="14.4" customHeight="1" x14ac:dyDescent="0.3">
      <c r="A6" s="750" t="s">
        <v>1104</v>
      </c>
      <c r="B6" s="229">
        <v>3</v>
      </c>
      <c r="C6" s="229">
        <v>323</v>
      </c>
      <c r="D6" s="229">
        <v>94</v>
      </c>
      <c r="E6" s="797">
        <v>2744</v>
      </c>
      <c r="F6" s="797">
        <v>0</v>
      </c>
      <c r="G6" s="800">
        <v>384695</v>
      </c>
    </row>
    <row r="7" spans="1:7" ht="14.4" customHeight="1" x14ac:dyDescent="0.3">
      <c r="A7" s="751" t="s">
        <v>755</v>
      </c>
      <c r="B7" s="665">
        <v>450</v>
      </c>
      <c r="C7" s="665">
        <v>517</v>
      </c>
      <c r="D7" s="665">
        <v>310</v>
      </c>
      <c r="E7" s="801">
        <v>703212</v>
      </c>
      <c r="F7" s="801">
        <v>701791</v>
      </c>
      <c r="G7" s="802">
        <v>843805.33000000007</v>
      </c>
    </row>
    <row r="8" spans="1:7" ht="14.4" customHeight="1" x14ac:dyDescent="0.3">
      <c r="A8" s="751" t="s">
        <v>1105</v>
      </c>
      <c r="B8" s="665">
        <v>158</v>
      </c>
      <c r="C8" s="665">
        <v>150</v>
      </c>
      <c r="D8" s="665">
        <v>161</v>
      </c>
      <c r="E8" s="801">
        <v>2263824</v>
      </c>
      <c r="F8" s="801">
        <v>2151000</v>
      </c>
      <c r="G8" s="802">
        <v>2335466</v>
      </c>
    </row>
    <row r="9" spans="1:7" ht="14.4" customHeight="1" x14ac:dyDescent="0.3">
      <c r="A9" s="751" t="s">
        <v>756</v>
      </c>
      <c r="B9" s="665">
        <v>268</v>
      </c>
      <c r="C9" s="665">
        <v>361</v>
      </c>
      <c r="D9" s="665">
        <v>301</v>
      </c>
      <c r="E9" s="801">
        <v>505799</v>
      </c>
      <c r="F9" s="801">
        <v>686239</v>
      </c>
      <c r="G9" s="802">
        <v>485886.33999999997</v>
      </c>
    </row>
    <row r="10" spans="1:7" ht="14.4" customHeight="1" x14ac:dyDescent="0.3">
      <c r="A10" s="751" t="s">
        <v>763</v>
      </c>
      <c r="B10" s="665">
        <v>218</v>
      </c>
      <c r="C10" s="665"/>
      <c r="D10" s="665">
        <v>74</v>
      </c>
      <c r="E10" s="801">
        <v>18698</v>
      </c>
      <c r="F10" s="801"/>
      <c r="G10" s="802">
        <v>303235.33</v>
      </c>
    </row>
    <row r="11" spans="1:7" ht="14.4" customHeight="1" x14ac:dyDescent="0.3">
      <c r="A11" s="751" t="s">
        <v>757</v>
      </c>
      <c r="B11" s="665">
        <v>183</v>
      </c>
      <c r="C11" s="665">
        <v>178</v>
      </c>
      <c r="D11" s="665">
        <v>216</v>
      </c>
      <c r="E11" s="801">
        <v>2622024</v>
      </c>
      <c r="F11" s="801">
        <v>2538215</v>
      </c>
      <c r="G11" s="802">
        <v>3112916</v>
      </c>
    </row>
    <row r="12" spans="1:7" ht="14.4" customHeight="1" x14ac:dyDescent="0.3">
      <c r="A12" s="751" t="s">
        <v>758</v>
      </c>
      <c r="B12" s="665">
        <v>299</v>
      </c>
      <c r="C12" s="665">
        <v>571</v>
      </c>
      <c r="D12" s="665">
        <v>421</v>
      </c>
      <c r="E12" s="801">
        <v>366866</v>
      </c>
      <c r="F12" s="801">
        <v>899322</v>
      </c>
      <c r="G12" s="802">
        <v>794557.66</v>
      </c>
    </row>
    <row r="13" spans="1:7" ht="14.4" customHeight="1" x14ac:dyDescent="0.3">
      <c r="A13" s="751" t="s">
        <v>759</v>
      </c>
      <c r="B13" s="665">
        <v>528</v>
      </c>
      <c r="C13" s="665">
        <v>438</v>
      </c>
      <c r="D13" s="665">
        <v>709</v>
      </c>
      <c r="E13" s="801">
        <v>640529</v>
      </c>
      <c r="F13" s="801">
        <v>522758</v>
      </c>
      <c r="G13" s="802">
        <v>837013</v>
      </c>
    </row>
    <row r="14" spans="1:7" ht="14.4" customHeight="1" x14ac:dyDescent="0.3">
      <c r="A14" s="751" t="s">
        <v>760</v>
      </c>
      <c r="B14" s="665">
        <v>166</v>
      </c>
      <c r="C14" s="665">
        <v>132</v>
      </c>
      <c r="D14" s="665">
        <v>81</v>
      </c>
      <c r="E14" s="801">
        <v>353736</v>
      </c>
      <c r="F14" s="801">
        <v>361688</v>
      </c>
      <c r="G14" s="802">
        <v>129966.33</v>
      </c>
    </row>
    <row r="15" spans="1:7" ht="14.4" customHeight="1" x14ac:dyDescent="0.3">
      <c r="A15" s="751" t="s">
        <v>1106</v>
      </c>
      <c r="B15" s="665"/>
      <c r="C15" s="665">
        <v>241</v>
      </c>
      <c r="D15" s="665"/>
      <c r="E15" s="801"/>
      <c r="F15" s="801">
        <v>356916</v>
      </c>
      <c r="G15" s="802"/>
    </row>
    <row r="16" spans="1:7" ht="14.4" customHeight="1" x14ac:dyDescent="0.3">
      <c r="A16" s="751" t="s">
        <v>761</v>
      </c>
      <c r="B16" s="665">
        <v>559</v>
      </c>
      <c r="C16" s="665">
        <v>374</v>
      </c>
      <c r="D16" s="665">
        <v>475</v>
      </c>
      <c r="E16" s="801">
        <v>795632</v>
      </c>
      <c r="F16" s="801">
        <v>414358</v>
      </c>
      <c r="G16" s="802">
        <v>948760.33</v>
      </c>
    </row>
    <row r="17" spans="1:7" ht="14.4" customHeight="1" x14ac:dyDescent="0.3">
      <c r="A17" s="751" t="s">
        <v>762</v>
      </c>
      <c r="B17" s="665">
        <v>148</v>
      </c>
      <c r="C17" s="665">
        <v>150</v>
      </c>
      <c r="D17" s="665">
        <v>161</v>
      </c>
      <c r="E17" s="801">
        <v>2034780</v>
      </c>
      <c r="F17" s="801">
        <v>2108085</v>
      </c>
      <c r="G17" s="802">
        <v>2320997</v>
      </c>
    </row>
    <row r="18" spans="1:7" ht="14.4" customHeight="1" thickBot="1" x14ac:dyDescent="0.35">
      <c r="A18" s="799" t="s">
        <v>1107</v>
      </c>
      <c r="B18" s="671"/>
      <c r="C18" s="671">
        <v>63</v>
      </c>
      <c r="D18" s="671"/>
      <c r="E18" s="798"/>
      <c r="F18" s="798">
        <v>6266</v>
      </c>
      <c r="G18" s="803"/>
    </row>
    <row r="19" spans="1:7" ht="14.4" customHeight="1" x14ac:dyDescent="0.3">
      <c r="A19" s="715" t="s">
        <v>752</v>
      </c>
    </row>
    <row r="20" spans="1:7" ht="14.4" customHeight="1" x14ac:dyDescent="0.3">
      <c r="A20" s="716" t="s">
        <v>753</v>
      </c>
    </row>
    <row r="21" spans="1:7" ht="14.4" customHeight="1" x14ac:dyDescent="0.3">
      <c r="A21" s="715" t="s">
        <v>1103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7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1228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313</v>
      </c>
      <c r="B2" s="473"/>
      <c r="C2" s="255"/>
      <c r="D2" s="46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586373.22</v>
      </c>
      <c r="G3" s="212">
        <f t="shared" si="0"/>
        <v>20974981.570000004</v>
      </c>
      <c r="H3" s="78"/>
      <c r="I3" s="78"/>
      <c r="J3" s="212">
        <f t="shared" si="0"/>
        <v>586784.27</v>
      </c>
      <c r="K3" s="212">
        <f t="shared" si="0"/>
        <v>22234788.75</v>
      </c>
      <c r="L3" s="78"/>
      <c r="M3" s="78"/>
      <c r="N3" s="212">
        <f t="shared" si="0"/>
        <v>521052.83999999997</v>
      </c>
      <c r="O3" s="212">
        <f t="shared" si="0"/>
        <v>20950528.590000004</v>
      </c>
      <c r="P3" s="79">
        <f>IF(G3=0,0,O3/G3)</f>
        <v>0.99883418348100128</v>
      </c>
      <c r="Q3" s="213">
        <f>IF(N3=0,0,O3/N3)</f>
        <v>40.208069089499645</v>
      </c>
    </row>
    <row r="4" spans="1:17" ht="14.4" customHeight="1" x14ac:dyDescent="0.3">
      <c r="A4" s="560" t="s">
        <v>119</v>
      </c>
      <c r="B4" s="567" t="s">
        <v>0</v>
      </c>
      <c r="C4" s="561" t="s">
        <v>120</v>
      </c>
      <c r="D4" s="566" t="s">
        <v>90</v>
      </c>
      <c r="E4" s="562" t="s">
        <v>81</v>
      </c>
      <c r="F4" s="563">
        <v>2014</v>
      </c>
      <c r="G4" s="564"/>
      <c r="H4" s="210"/>
      <c r="I4" s="210"/>
      <c r="J4" s="563">
        <v>2015</v>
      </c>
      <c r="K4" s="564"/>
      <c r="L4" s="210"/>
      <c r="M4" s="210"/>
      <c r="N4" s="563">
        <v>2016</v>
      </c>
      <c r="O4" s="564"/>
      <c r="P4" s="565" t="s">
        <v>2</v>
      </c>
      <c r="Q4" s="559" t="s">
        <v>122</v>
      </c>
    </row>
    <row r="5" spans="1:17" ht="14.4" customHeight="1" thickBot="1" x14ac:dyDescent="0.35">
      <c r="A5" s="804"/>
      <c r="B5" s="805"/>
      <c r="C5" s="806"/>
      <c r="D5" s="807"/>
      <c r="E5" s="808"/>
      <c r="F5" s="809" t="s">
        <v>91</v>
      </c>
      <c r="G5" s="810" t="s">
        <v>14</v>
      </c>
      <c r="H5" s="811"/>
      <c r="I5" s="811"/>
      <c r="J5" s="809" t="s">
        <v>91</v>
      </c>
      <c r="K5" s="810" t="s">
        <v>14</v>
      </c>
      <c r="L5" s="811"/>
      <c r="M5" s="811"/>
      <c r="N5" s="809" t="s">
        <v>91</v>
      </c>
      <c r="O5" s="810" t="s">
        <v>14</v>
      </c>
      <c r="P5" s="812"/>
      <c r="Q5" s="813"/>
    </row>
    <row r="6" spans="1:17" ht="14.4" customHeight="1" x14ac:dyDescent="0.3">
      <c r="A6" s="735" t="s">
        <v>1109</v>
      </c>
      <c r="B6" s="736" t="s">
        <v>525</v>
      </c>
      <c r="C6" s="736" t="s">
        <v>1110</v>
      </c>
      <c r="D6" s="736" t="s">
        <v>1111</v>
      </c>
      <c r="E6" s="736" t="s">
        <v>1112</v>
      </c>
      <c r="F6" s="229">
        <v>2.5</v>
      </c>
      <c r="G6" s="229">
        <v>31015.05</v>
      </c>
      <c r="H6" s="736">
        <v>1</v>
      </c>
      <c r="I6" s="736">
        <v>12406.02</v>
      </c>
      <c r="J6" s="229"/>
      <c r="K6" s="229"/>
      <c r="L6" s="736"/>
      <c r="M6" s="736"/>
      <c r="N6" s="229"/>
      <c r="O6" s="229"/>
      <c r="P6" s="741"/>
      <c r="Q6" s="749"/>
    </row>
    <row r="7" spans="1:17" ht="14.4" customHeight="1" x14ac:dyDescent="0.3">
      <c r="A7" s="661" t="s">
        <v>1109</v>
      </c>
      <c r="B7" s="662" t="s">
        <v>525</v>
      </c>
      <c r="C7" s="662" t="s">
        <v>1113</v>
      </c>
      <c r="D7" s="662" t="s">
        <v>1114</v>
      </c>
      <c r="E7" s="662"/>
      <c r="F7" s="665">
        <v>720</v>
      </c>
      <c r="G7" s="665">
        <v>15069.6</v>
      </c>
      <c r="H7" s="662">
        <v>1</v>
      </c>
      <c r="I7" s="662">
        <v>20.93</v>
      </c>
      <c r="J7" s="665"/>
      <c r="K7" s="665"/>
      <c r="L7" s="662"/>
      <c r="M7" s="662"/>
      <c r="N7" s="665"/>
      <c r="O7" s="665"/>
      <c r="P7" s="678"/>
      <c r="Q7" s="666"/>
    </row>
    <row r="8" spans="1:17" ht="14.4" customHeight="1" x14ac:dyDescent="0.3">
      <c r="A8" s="661" t="s">
        <v>1109</v>
      </c>
      <c r="B8" s="662" t="s">
        <v>525</v>
      </c>
      <c r="C8" s="662" t="s">
        <v>1113</v>
      </c>
      <c r="D8" s="662" t="s">
        <v>1115</v>
      </c>
      <c r="E8" s="662"/>
      <c r="F8" s="665">
        <v>2600</v>
      </c>
      <c r="G8" s="665">
        <v>5200</v>
      </c>
      <c r="H8" s="662">
        <v>1</v>
      </c>
      <c r="I8" s="662">
        <v>2</v>
      </c>
      <c r="J8" s="665">
        <v>2950</v>
      </c>
      <c r="K8" s="665">
        <v>6224.5</v>
      </c>
      <c r="L8" s="662">
        <v>1.1970192307692307</v>
      </c>
      <c r="M8" s="662">
        <v>2.11</v>
      </c>
      <c r="N8" s="665">
        <v>3840</v>
      </c>
      <c r="O8" s="665">
        <v>9368</v>
      </c>
      <c r="P8" s="678">
        <v>1.8015384615384615</v>
      </c>
      <c r="Q8" s="666">
        <v>2.4395833333333332</v>
      </c>
    </row>
    <row r="9" spans="1:17" ht="14.4" customHeight="1" x14ac:dyDescent="0.3">
      <c r="A9" s="661" t="s">
        <v>1109</v>
      </c>
      <c r="B9" s="662" t="s">
        <v>525</v>
      </c>
      <c r="C9" s="662" t="s">
        <v>1113</v>
      </c>
      <c r="D9" s="662" t="s">
        <v>1116</v>
      </c>
      <c r="E9" s="662"/>
      <c r="F9" s="665">
        <v>6925</v>
      </c>
      <c r="G9" s="665">
        <v>35317.5</v>
      </c>
      <c r="H9" s="662">
        <v>1</v>
      </c>
      <c r="I9" s="662">
        <v>5.0999999999999996</v>
      </c>
      <c r="J9" s="665">
        <v>7020</v>
      </c>
      <c r="K9" s="665">
        <v>37346.39999999998</v>
      </c>
      <c r="L9" s="662">
        <v>1.0574474410702903</v>
      </c>
      <c r="M9" s="662">
        <v>5.3199999999999967</v>
      </c>
      <c r="N9" s="665">
        <v>10920</v>
      </c>
      <c r="O9" s="665">
        <v>57330</v>
      </c>
      <c r="P9" s="678">
        <v>1.6232745805903588</v>
      </c>
      <c r="Q9" s="666">
        <v>5.25</v>
      </c>
    </row>
    <row r="10" spans="1:17" ht="14.4" customHeight="1" x14ac:dyDescent="0.3">
      <c r="A10" s="661" t="s">
        <v>1109</v>
      </c>
      <c r="B10" s="662" t="s">
        <v>525</v>
      </c>
      <c r="C10" s="662" t="s">
        <v>1113</v>
      </c>
      <c r="D10" s="662" t="s">
        <v>1117</v>
      </c>
      <c r="E10" s="662"/>
      <c r="F10" s="665"/>
      <c r="G10" s="665"/>
      <c r="H10" s="662"/>
      <c r="I10" s="662"/>
      <c r="J10" s="665">
        <v>1</v>
      </c>
      <c r="K10" s="665">
        <v>7.74</v>
      </c>
      <c r="L10" s="662"/>
      <c r="M10" s="662">
        <v>7.74</v>
      </c>
      <c r="N10" s="665">
        <v>30</v>
      </c>
      <c r="O10" s="665">
        <v>307.8</v>
      </c>
      <c r="P10" s="678"/>
      <c r="Q10" s="666">
        <v>10.26</v>
      </c>
    </row>
    <row r="11" spans="1:17" ht="14.4" customHeight="1" x14ac:dyDescent="0.3">
      <c r="A11" s="661" t="s">
        <v>1109</v>
      </c>
      <c r="B11" s="662" t="s">
        <v>525</v>
      </c>
      <c r="C11" s="662" t="s">
        <v>1113</v>
      </c>
      <c r="D11" s="662" t="s">
        <v>1118</v>
      </c>
      <c r="E11" s="662"/>
      <c r="F11" s="665">
        <v>180</v>
      </c>
      <c r="G11" s="665">
        <v>1317.6</v>
      </c>
      <c r="H11" s="662">
        <v>1</v>
      </c>
      <c r="I11" s="662">
        <v>7.3199999999999994</v>
      </c>
      <c r="J11" s="665"/>
      <c r="K11" s="665"/>
      <c r="L11" s="662"/>
      <c r="M11" s="662"/>
      <c r="N11" s="665"/>
      <c r="O11" s="665"/>
      <c r="P11" s="678"/>
      <c r="Q11" s="666"/>
    </row>
    <row r="12" spans="1:17" ht="14.4" customHeight="1" x14ac:dyDescent="0.3">
      <c r="A12" s="661" t="s">
        <v>1109</v>
      </c>
      <c r="B12" s="662" t="s">
        <v>525</v>
      </c>
      <c r="C12" s="662" t="s">
        <v>1113</v>
      </c>
      <c r="D12" s="662" t="s">
        <v>1119</v>
      </c>
      <c r="E12" s="662"/>
      <c r="F12" s="665">
        <v>126900</v>
      </c>
      <c r="G12" s="665">
        <v>704295</v>
      </c>
      <c r="H12" s="662">
        <v>1</v>
      </c>
      <c r="I12" s="662">
        <v>5.55</v>
      </c>
      <c r="J12" s="665">
        <v>120139</v>
      </c>
      <c r="K12" s="665">
        <v>701611.76000000024</v>
      </c>
      <c r="L12" s="662">
        <v>0.99619017599159476</v>
      </c>
      <c r="M12" s="662">
        <v>5.8400000000000016</v>
      </c>
      <c r="N12" s="665">
        <v>117400</v>
      </c>
      <c r="O12" s="665">
        <v>708044.90999999968</v>
      </c>
      <c r="P12" s="678">
        <v>1.0053243456222176</v>
      </c>
      <c r="Q12" s="666">
        <v>6.0310469335604742</v>
      </c>
    </row>
    <row r="13" spans="1:17" ht="14.4" customHeight="1" x14ac:dyDescent="0.3">
      <c r="A13" s="661" t="s">
        <v>1109</v>
      </c>
      <c r="B13" s="662" t="s">
        <v>525</v>
      </c>
      <c r="C13" s="662" t="s">
        <v>1113</v>
      </c>
      <c r="D13" s="662" t="s">
        <v>1120</v>
      </c>
      <c r="E13" s="662"/>
      <c r="F13" s="665">
        <v>2505</v>
      </c>
      <c r="G13" s="665">
        <v>20591.100000000002</v>
      </c>
      <c r="H13" s="662">
        <v>1</v>
      </c>
      <c r="I13" s="662">
        <v>8.2200000000000006</v>
      </c>
      <c r="J13" s="665">
        <v>1328.5</v>
      </c>
      <c r="K13" s="665">
        <v>11185.969999999998</v>
      </c>
      <c r="L13" s="662">
        <v>0.54324295448033355</v>
      </c>
      <c r="M13" s="662">
        <v>8.4199999999999982</v>
      </c>
      <c r="N13" s="665">
        <v>1057.5999999999999</v>
      </c>
      <c r="O13" s="665">
        <v>9342.6400000000012</v>
      </c>
      <c r="P13" s="678">
        <v>0.45372223921985716</v>
      </c>
      <c r="Q13" s="666">
        <v>8.8338124054462952</v>
      </c>
    </row>
    <row r="14" spans="1:17" ht="14.4" customHeight="1" x14ac:dyDescent="0.3">
      <c r="A14" s="661" t="s">
        <v>1109</v>
      </c>
      <c r="B14" s="662" t="s">
        <v>525</v>
      </c>
      <c r="C14" s="662" t="s">
        <v>1113</v>
      </c>
      <c r="D14" s="662" t="s">
        <v>1121</v>
      </c>
      <c r="E14" s="662"/>
      <c r="F14" s="665">
        <v>2009</v>
      </c>
      <c r="G14" s="665">
        <v>15851.01</v>
      </c>
      <c r="H14" s="662">
        <v>1</v>
      </c>
      <c r="I14" s="662">
        <v>7.89</v>
      </c>
      <c r="J14" s="665">
        <v>295</v>
      </c>
      <c r="K14" s="665">
        <v>2374.75</v>
      </c>
      <c r="L14" s="662">
        <v>0.14981695172736625</v>
      </c>
      <c r="M14" s="662">
        <v>8.0500000000000007</v>
      </c>
      <c r="N14" s="665">
        <v>310</v>
      </c>
      <c r="O14" s="665">
        <v>2833.3999999999996</v>
      </c>
      <c r="P14" s="678">
        <v>0.17875201643302221</v>
      </c>
      <c r="Q14" s="666">
        <v>9.1399999999999988</v>
      </c>
    </row>
    <row r="15" spans="1:17" ht="14.4" customHeight="1" x14ac:dyDescent="0.3">
      <c r="A15" s="661" t="s">
        <v>1109</v>
      </c>
      <c r="B15" s="662" t="s">
        <v>525</v>
      </c>
      <c r="C15" s="662" t="s">
        <v>1113</v>
      </c>
      <c r="D15" s="662" t="s">
        <v>1122</v>
      </c>
      <c r="E15" s="662"/>
      <c r="F15" s="665">
        <v>2659</v>
      </c>
      <c r="G15" s="665">
        <v>25047.779999999995</v>
      </c>
      <c r="H15" s="662">
        <v>1</v>
      </c>
      <c r="I15" s="662">
        <v>9.4199999999999982</v>
      </c>
      <c r="J15" s="665">
        <v>2618.5</v>
      </c>
      <c r="K15" s="665">
        <v>24797.19</v>
      </c>
      <c r="L15" s="662">
        <v>0.98999552056110374</v>
      </c>
      <c r="M15" s="662">
        <v>9.4699980905098329</v>
      </c>
      <c r="N15" s="665">
        <v>2223</v>
      </c>
      <c r="O15" s="665">
        <v>22654.95</v>
      </c>
      <c r="P15" s="678">
        <v>0.90446937812452866</v>
      </c>
      <c r="Q15" s="666">
        <v>10.191160593792173</v>
      </c>
    </row>
    <row r="16" spans="1:17" ht="14.4" customHeight="1" x14ac:dyDescent="0.3">
      <c r="A16" s="661" t="s">
        <v>1109</v>
      </c>
      <c r="B16" s="662" t="s">
        <v>525</v>
      </c>
      <c r="C16" s="662" t="s">
        <v>1113</v>
      </c>
      <c r="D16" s="662" t="s">
        <v>1123</v>
      </c>
      <c r="E16" s="662"/>
      <c r="F16" s="665">
        <v>0.38</v>
      </c>
      <c r="G16" s="665">
        <v>14.65</v>
      </c>
      <c r="H16" s="662">
        <v>1</v>
      </c>
      <c r="I16" s="662">
        <v>38.55263157894737</v>
      </c>
      <c r="J16" s="665">
        <v>74.38000000000001</v>
      </c>
      <c r="K16" s="665">
        <v>2706.04</v>
      </c>
      <c r="L16" s="662">
        <v>184.71262798634811</v>
      </c>
      <c r="M16" s="662">
        <v>36.381285291745087</v>
      </c>
      <c r="N16" s="665"/>
      <c r="O16" s="665"/>
      <c r="P16" s="678"/>
      <c r="Q16" s="666"/>
    </row>
    <row r="17" spans="1:17" ht="14.4" customHeight="1" x14ac:dyDescent="0.3">
      <c r="A17" s="661" t="s">
        <v>1109</v>
      </c>
      <c r="B17" s="662" t="s">
        <v>525</v>
      </c>
      <c r="C17" s="662" t="s">
        <v>1113</v>
      </c>
      <c r="D17" s="662" t="s">
        <v>1124</v>
      </c>
      <c r="E17" s="662"/>
      <c r="F17" s="665">
        <v>1000</v>
      </c>
      <c r="G17" s="665">
        <v>6480</v>
      </c>
      <c r="H17" s="662">
        <v>1</v>
      </c>
      <c r="I17" s="662">
        <v>6.48</v>
      </c>
      <c r="J17" s="665"/>
      <c r="K17" s="665"/>
      <c r="L17" s="662"/>
      <c r="M17" s="662"/>
      <c r="N17" s="665"/>
      <c r="O17" s="665"/>
      <c r="P17" s="678"/>
      <c r="Q17" s="666"/>
    </row>
    <row r="18" spans="1:17" ht="14.4" customHeight="1" x14ac:dyDescent="0.3">
      <c r="A18" s="661" t="s">
        <v>1109</v>
      </c>
      <c r="B18" s="662" t="s">
        <v>525</v>
      </c>
      <c r="C18" s="662" t="s">
        <v>1113</v>
      </c>
      <c r="D18" s="662" t="s">
        <v>1125</v>
      </c>
      <c r="E18" s="662"/>
      <c r="F18" s="665">
        <v>9703</v>
      </c>
      <c r="G18" s="665">
        <v>185521.36000000002</v>
      </c>
      <c r="H18" s="662">
        <v>1</v>
      </c>
      <c r="I18" s="662">
        <v>19.12</v>
      </c>
      <c r="J18" s="665">
        <v>10284</v>
      </c>
      <c r="K18" s="665">
        <v>205062.95999999996</v>
      </c>
      <c r="L18" s="662">
        <v>1.1053334236014654</v>
      </c>
      <c r="M18" s="662">
        <v>19.939999999999998</v>
      </c>
      <c r="N18" s="665">
        <v>11525</v>
      </c>
      <c r="O18" s="665">
        <v>233343.90000000002</v>
      </c>
      <c r="P18" s="678">
        <v>1.2577737679370182</v>
      </c>
      <c r="Q18" s="666">
        <v>20.24675921908894</v>
      </c>
    </row>
    <row r="19" spans="1:17" ht="14.4" customHeight="1" x14ac:dyDescent="0.3">
      <c r="A19" s="661" t="s">
        <v>1109</v>
      </c>
      <c r="B19" s="662" t="s">
        <v>525</v>
      </c>
      <c r="C19" s="662" t="s">
        <v>1113</v>
      </c>
      <c r="D19" s="662" t="s">
        <v>1126</v>
      </c>
      <c r="E19" s="662"/>
      <c r="F19" s="665">
        <v>9.1</v>
      </c>
      <c r="G19" s="665">
        <v>14051.56</v>
      </c>
      <c r="H19" s="662">
        <v>1</v>
      </c>
      <c r="I19" s="662">
        <v>1544.1274725274725</v>
      </c>
      <c r="J19" s="665">
        <v>2.6</v>
      </c>
      <c r="K19" s="665">
        <v>3781.12</v>
      </c>
      <c r="L19" s="662">
        <v>0.26908898371426376</v>
      </c>
      <c r="M19" s="662">
        <v>1454.2769230769229</v>
      </c>
      <c r="N19" s="665"/>
      <c r="O19" s="665"/>
      <c r="P19" s="678"/>
      <c r="Q19" s="666"/>
    </row>
    <row r="20" spans="1:17" ht="14.4" customHeight="1" x14ac:dyDescent="0.3">
      <c r="A20" s="661" t="s">
        <v>1109</v>
      </c>
      <c r="B20" s="662" t="s">
        <v>525</v>
      </c>
      <c r="C20" s="662" t="s">
        <v>1113</v>
      </c>
      <c r="D20" s="662" t="s">
        <v>1127</v>
      </c>
      <c r="E20" s="662"/>
      <c r="F20" s="665"/>
      <c r="G20" s="665"/>
      <c r="H20" s="662"/>
      <c r="I20" s="662"/>
      <c r="J20" s="665">
        <v>5</v>
      </c>
      <c r="K20" s="665">
        <v>22105.35</v>
      </c>
      <c r="L20" s="662"/>
      <c r="M20" s="662">
        <v>4421.07</v>
      </c>
      <c r="N20" s="665">
        <v>4.5</v>
      </c>
      <c r="O20" s="665">
        <v>17932.95</v>
      </c>
      <c r="P20" s="678"/>
      <c r="Q20" s="666">
        <v>3985.1000000000004</v>
      </c>
    </row>
    <row r="21" spans="1:17" ht="14.4" customHeight="1" x14ac:dyDescent="0.3">
      <c r="A21" s="661" t="s">
        <v>1109</v>
      </c>
      <c r="B21" s="662" t="s">
        <v>525</v>
      </c>
      <c r="C21" s="662" t="s">
        <v>1113</v>
      </c>
      <c r="D21" s="662" t="s">
        <v>1128</v>
      </c>
      <c r="E21" s="662"/>
      <c r="F21" s="665">
        <v>32</v>
      </c>
      <c r="G21" s="665">
        <v>70251.199999999983</v>
      </c>
      <c r="H21" s="662">
        <v>1</v>
      </c>
      <c r="I21" s="662">
        <v>2195.3499999999995</v>
      </c>
      <c r="J21" s="665">
        <v>26</v>
      </c>
      <c r="K21" s="665">
        <v>57033.080000000031</v>
      </c>
      <c r="L21" s="662">
        <v>0.8118449222219698</v>
      </c>
      <c r="M21" s="662">
        <v>2193.5800000000013</v>
      </c>
      <c r="N21" s="665">
        <v>35</v>
      </c>
      <c r="O21" s="665">
        <v>75730.89999999998</v>
      </c>
      <c r="P21" s="678">
        <v>1.0780015145648758</v>
      </c>
      <c r="Q21" s="666">
        <v>2163.7399999999993</v>
      </c>
    </row>
    <row r="22" spans="1:17" ht="14.4" customHeight="1" x14ac:dyDescent="0.3">
      <c r="A22" s="661" t="s">
        <v>1109</v>
      </c>
      <c r="B22" s="662" t="s">
        <v>525</v>
      </c>
      <c r="C22" s="662" t="s">
        <v>1113</v>
      </c>
      <c r="D22" s="662" t="s">
        <v>1129</v>
      </c>
      <c r="E22" s="662"/>
      <c r="F22" s="665"/>
      <c r="G22" s="665"/>
      <c r="H22" s="662"/>
      <c r="I22" s="662"/>
      <c r="J22" s="665">
        <v>254</v>
      </c>
      <c r="K22" s="665">
        <v>62631.32</v>
      </c>
      <c r="L22" s="662"/>
      <c r="M22" s="662">
        <v>246.58</v>
      </c>
      <c r="N22" s="665">
        <v>350</v>
      </c>
      <c r="O22" s="665">
        <v>86128</v>
      </c>
      <c r="P22" s="678"/>
      <c r="Q22" s="666">
        <v>246.08</v>
      </c>
    </row>
    <row r="23" spans="1:17" ht="14.4" customHeight="1" x14ac:dyDescent="0.3">
      <c r="A23" s="661" t="s">
        <v>1109</v>
      </c>
      <c r="B23" s="662" t="s">
        <v>525</v>
      </c>
      <c r="C23" s="662" t="s">
        <v>1113</v>
      </c>
      <c r="D23" s="662" t="s">
        <v>1130</v>
      </c>
      <c r="E23" s="662"/>
      <c r="F23" s="665">
        <v>187877</v>
      </c>
      <c r="G23" s="665">
        <v>612479.02000000025</v>
      </c>
      <c r="H23" s="662">
        <v>1</v>
      </c>
      <c r="I23" s="662">
        <v>3.2600000000000011</v>
      </c>
      <c r="J23" s="665">
        <v>187297</v>
      </c>
      <c r="K23" s="665">
        <v>640555.73999999987</v>
      </c>
      <c r="L23" s="662">
        <v>1.0458411130555942</v>
      </c>
      <c r="M23" s="662">
        <v>3.4199999999999995</v>
      </c>
      <c r="N23" s="665">
        <v>193112</v>
      </c>
      <c r="O23" s="665">
        <v>759793.11999999988</v>
      </c>
      <c r="P23" s="678">
        <v>1.2405210549089494</v>
      </c>
      <c r="Q23" s="666">
        <v>3.9344687021003351</v>
      </c>
    </row>
    <row r="24" spans="1:17" ht="14.4" customHeight="1" x14ac:dyDescent="0.3">
      <c r="A24" s="661" t="s">
        <v>1109</v>
      </c>
      <c r="B24" s="662" t="s">
        <v>525</v>
      </c>
      <c r="C24" s="662" t="s">
        <v>1113</v>
      </c>
      <c r="D24" s="662" t="s">
        <v>1131</v>
      </c>
      <c r="E24" s="662"/>
      <c r="F24" s="665">
        <v>220</v>
      </c>
      <c r="G24" s="665">
        <v>53528.2</v>
      </c>
      <c r="H24" s="662">
        <v>1</v>
      </c>
      <c r="I24" s="662">
        <v>243.30999999999997</v>
      </c>
      <c r="J24" s="665"/>
      <c r="K24" s="665"/>
      <c r="L24" s="662"/>
      <c r="M24" s="662"/>
      <c r="N24" s="665"/>
      <c r="O24" s="665"/>
      <c r="P24" s="678"/>
      <c r="Q24" s="666"/>
    </row>
    <row r="25" spans="1:17" ht="14.4" customHeight="1" x14ac:dyDescent="0.3">
      <c r="A25" s="661" t="s">
        <v>1109</v>
      </c>
      <c r="B25" s="662" t="s">
        <v>525</v>
      </c>
      <c r="C25" s="662" t="s">
        <v>1113</v>
      </c>
      <c r="D25" s="662" t="s">
        <v>1132</v>
      </c>
      <c r="E25" s="662"/>
      <c r="F25" s="665"/>
      <c r="G25" s="665"/>
      <c r="H25" s="662"/>
      <c r="I25" s="662"/>
      <c r="J25" s="665">
        <v>2900</v>
      </c>
      <c r="K25" s="665">
        <v>36627</v>
      </c>
      <c r="L25" s="662"/>
      <c r="M25" s="662">
        <v>12.63</v>
      </c>
      <c r="N25" s="665"/>
      <c r="O25" s="665"/>
      <c r="P25" s="678"/>
      <c r="Q25" s="666"/>
    </row>
    <row r="26" spans="1:17" ht="14.4" customHeight="1" x14ac:dyDescent="0.3">
      <c r="A26" s="661" t="s">
        <v>1109</v>
      </c>
      <c r="B26" s="662" t="s">
        <v>525</v>
      </c>
      <c r="C26" s="662" t="s">
        <v>1113</v>
      </c>
      <c r="D26" s="662" t="s">
        <v>1133</v>
      </c>
      <c r="E26" s="662"/>
      <c r="F26" s="665">
        <v>555</v>
      </c>
      <c r="G26" s="665">
        <v>88034.1</v>
      </c>
      <c r="H26" s="662">
        <v>1</v>
      </c>
      <c r="I26" s="662">
        <v>158.62</v>
      </c>
      <c r="J26" s="665">
        <v>2620</v>
      </c>
      <c r="K26" s="665">
        <v>441443.8000000001</v>
      </c>
      <c r="L26" s="662">
        <v>5.0144637134928409</v>
      </c>
      <c r="M26" s="662">
        <v>168.49000000000004</v>
      </c>
      <c r="N26" s="665">
        <v>450</v>
      </c>
      <c r="O26" s="665">
        <v>72963</v>
      </c>
      <c r="P26" s="678">
        <v>0.82880383851257633</v>
      </c>
      <c r="Q26" s="666">
        <v>162.13999999999999</v>
      </c>
    </row>
    <row r="27" spans="1:17" ht="14.4" customHeight="1" x14ac:dyDescent="0.3">
      <c r="A27" s="661" t="s">
        <v>1109</v>
      </c>
      <c r="B27" s="662" t="s">
        <v>525</v>
      </c>
      <c r="C27" s="662" t="s">
        <v>1113</v>
      </c>
      <c r="D27" s="662" t="s">
        <v>1134</v>
      </c>
      <c r="E27" s="662"/>
      <c r="F27" s="665">
        <v>1970</v>
      </c>
      <c r="G27" s="665">
        <v>38099.799999999996</v>
      </c>
      <c r="H27" s="662">
        <v>1</v>
      </c>
      <c r="I27" s="662">
        <v>19.339999999999996</v>
      </c>
      <c r="J27" s="665">
        <v>1590</v>
      </c>
      <c r="K27" s="665">
        <v>32181.599999999999</v>
      </c>
      <c r="L27" s="662">
        <v>0.84466585126431115</v>
      </c>
      <c r="M27" s="662">
        <v>20.239999999999998</v>
      </c>
      <c r="N27" s="665">
        <v>2610</v>
      </c>
      <c r="O27" s="665">
        <v>52487.1</v>
      </c>
      <c r="P27" s="678">
        <v>1.377621404836771</v>
      </c>
      <c r="Q27" s="666">
        <v>20.11</v>
      </c>
    </row>
    <row r="28" spans="1:17" ht="14.4" customHeight="1" x14ac:dyDescent="0.3">
      <c r="A28" s="661" t="s">
        <v>1109</v>
      </c>
      <c r="B28" s="662" t="s">
        <v>525</v>
      </c>
      <c r="C28" s="662" t="s">
        <v>1113</v>
      </c>
      <c r="D28" s="662" t="s">
        <v>1135</v>
      </c>
      <c r="E28" s="662"/>
      <c r="F28" s="665">
        <v>1193</v>
      </c>
      <c r="G28" s="665">
        <v>23699.200000000001</v>
      </c>
      <c r="H28" s="662">
        <v>1</v>
      </c>
      <c r="I28" s="662">
        <v>19.865213746856664</v>
      </c>
      <c r="J28" s="665">
        <v>2101.5</v>
      </c>
      <c r="K28" s="665">
        <v>49953</v>
      </c>
      <c r="L28" s="662">
        <v>2.1077926681069403</v>
      </c>
      <c r="M28" s="662">
        <v>23.770164168451107</v>
      </c>
      <c r="N28" s="665">
        <v>700</v>
      </c>
      <c r="O28" s="665">
        <v>8750</v>
      </c>
      <c r="P28" s="678">
        <v>0.36921077504725897</v>
      </c>
      <c r="Q28" s="666">
        <v>12.5</v>
      </c>
    </row>
    <row r="29" spans="1:17" ht="14.4" customHeight="1" x14ac:dyDescent="0.3">
      <c r="A29" s="661" t="s">
        <v>1109</v>
      </c>
      <c r="B29" s="662" t="s">
        <v>525</v>
      </c>
      <c r="C29" s="662" t="s">
        <v>1113</v>
      </c>
      <c r="D29" s="662" t="s">
        <v>1136</v>
      </c>
      <c r="E29" s="662"/>
      <c r="F29" s="665">
        <v>1</v>
      </c>
      <c r="G29" s="665">
        <v>53.91</v>
      </c>
      <c r="H29" s="662">
        <v>1</v>
      </c>
      <c r="I29" s="662">
        <v>53.91</v>
      </c>
      <c r="J29" s="665"/>
      <c r="K29" s="665"/>
      <c r="L29" s="662"/>
      <c r="M29" s="662"/>
      <c r="N29" s="665"/>
      <c r="O29" s="665"/>
      <c r="P29" s="678"/>
      <c r="Q29" s="666"/>
    </row>
    <row r="30" spans="1:17" ht="14.4" customHeight="1" x14ac:dyDescent="0.3">
      <c r="A30" s="661" t="s">
        <v>1109</v>
      </c>
      <c r="B30" s="662" t="s">
        <v>525</v>
      </c>
      <c r="C30" s="662" t="s">
        <v>1113</v>
      </c>
      <c r="D30" s="662" t="s">
        <v>1137</v>
      </c>
      <c r="E30" s="662"/>
      <c r="F30" s="665"/>
      <c r="G30" s="665"/>
      <c r="H30" s="662"/>
      <c r="I30" s="662"/>
      <c r="J30" s="665">
        <v>1.5</v>
      </c>
      <c r="K30" s="665">
        <v>18603.010000000002</v>
      </c>
      <c r="L30" s="662"/>
      <c r="M30" s="662">
        <v>12402.006666666668</v>
      </c>
      <c r="N30" s="665">
        <v>1.5</v>
      </c>
      <c r="O30" s="665">
        <v>18609.02</v>
      </c>
      <c r="P30" s="678"/>
      <c r="Q30" s="666">
        <v>12406.013333333334</v>
      </c>
    </row>
    <row r="31" spans="1:17" ht="14.4" customHeight="1" x14ac:dyDescent="0.3">
      <c r="A31" s="661" t="s">
        <v>1109</v>
      </c>
      <c r="B31" s="662" t="s">
        <v>525</v>
      </c>
      <c r="C31" s="662" t="s">
        <v>1138</v>
      </c>
      <c r="D31" s="662" t="s">
        <v>1139</v>
      </c>
      <c r="E31" s="662" t="s">
        <v>1140</v>
      </c>
      <c r="F31" s="665">
        <v>86</v>
      </c>
      <c r="G31" s="665">
        <v>2924</v>
      </c>
      <c r="H31" s="662">
        <v>1</v>
      </c>
      <c r="I31" s="662">
        <v>34</v>
      </c>
      <c r="J31" s="665">
        <v>71</v>
      </c>
      <c r="K31" s="665">
        <v>2485</v>
      </c>
      <c r="L31" s="662">
        <v>0.84986320109439129</v>
      </c>
      <c r="M31" s="662">
        <v>35</v>
      </c>
      <c r="N31" s="665">
        <v>23</v>
      </c>
      <c r="O31" s="665">
        <v>851</v>
      </c>
      <c r="P31" s="678">
        <v>0.29103967168262657</v>
      </c>
      <c r="Q31" s="666">
        <v>37</v>
      </c>
    </row>
    <row r="32" spans="1:17" ht="14.4" customHeight="1" x14ac:dyDescent="0.3">
      <c r="A32" s="661" t="s">
        <v>1109</v>
      </c>
      <c r="B32" s="662" t="s">
        <v>525</v>
      </c>
      <c r="C32" s="662" t="s">
        <v>1138</v>
      </c>
      <c r="D32" s="662" t="s">
        <v>1141</v>
      </c>
      <c r="E32" s="662" t="s">
        <v>1142</v>
      </c>
      <c r="F32" s="665">
        <v>31</v>
      </c>
      <c r="G32" s="665">
        <v>13020</v>
      </c>
      <c r="H32" s="662">
        <v>1</v>
      </c>
      <c r="I32" s="662">
        <v>420</v>
      </c>
      <c r="J32" s="665">
        <v>43</v>
      </c>
      <c r="K32" s="665">
        <v>18232</v>
      </c>
      <c r="L32" s="662">
        <v>1.4003072196620583</v>
      </c>
      <c r="M32" s="662">
        <v>424</v>
      </c>
      <c r="N32" s="665">
        <v>43</v>
      </c>
      <c r="O32" s="665">
        <v>19049</v>
      </c>
      <c r="P32" s="678">
        <v>1.4630568356374809</v>
      </c>
      <c r="Q32" s="666">
        <v>443</v>
      </c>
    </row>
    <row r="33" spans="1:17" ht="14.4" customHeight="1" x14ac:dyDescent="0.3">
      <c r="A33" s="661" t="s">
        <v>1109</v>
      </c>
      <c r="B33" s="662" t="s">
        <v>525</v>
      </c>
      <c r="C33" s="662" t="s">
        <v>1138</v>
      </c>
      <c r="D33" s="662" t="s">
        <v>1143</v>
      </c>
      <c r="E33" s="662" t="s">
        <v>1144</v>
      </c>
      <c r="F33" s="665">
        <v>305</v>
      </c>
      <c r="G33" s="665">
        <v>49715</v>
      </c>
      <c r="H33" s="662">
        <v>1</v>
      </c>
      <c r="I33" s="662">
        <v>163</v>
      </c>
      <c r="J33" s="665">
        <v>316</v>
      </c>
      <c r="K33" s="665">
        <v>52140</v>
      </c>
      <c r="L33" s="662">
        <v>1.0487780347983506</v>
      </c>
      <c r="M33" s="662">
        <v>165</v>
      </c>
      <c r="N33" s="665">
        <v>109</v>
      </c>
      <c r="O33" s="665">
        <v>19293</v>
      </c>
      <c r="P33" s="678">
        <v>0.38807201045961981</v>
      </c>
      <c r="Q33" s="666">
        <v>177</v>
      </c>
    </row>
    <row r="34" spans="1:17" ht="14.4" customHeight="1" x14ac:dyDescent="0.3">
      <c r="A34" s="661" t="s">
        <v>1109</v>
      </c>
      <c r="B34" s="662" t="s">
        <v>525</v>
      </c>
      <c r="C34" s="662" t="s">
        <v>1138</v>
      </c>
      <c r="D34" s="662" t="s">
        <v>1145</v>
      </c>
      <c r="E34" s="662" t="s">
        <v>1146</v>
      </c>
      <c r="F34" s="665"/>
      <c r="G34" s="665"/>
      <c r="H34" s="662"/>
      <c r="I34" s="662"/>
      <c r="J34" s="665">
        <v>1</v>
      </c>
      <c r="K34" s="665">
        <v>328</v>
      </c>
      <c r="L34" s="662"/>
      <c r="M34" s="662">
        <v>328</v>
      </c>
      <c r="N34" s="665"/>
      <c r="O34" s="665"/>
      <c r="P34" s="678"/>
      <c r="Q34" s="666"/>
    </row>
    <row r="35" spans="1:17" ht="14.4" customHeight="1" x14ac:dyDescent="0.3">
      <c r="A35" s="661" t="s">
        <v>1109</v>
      </c>
      <c r="B35" s="662" t="s">
        <v>525</v>
      </c>
      <c r="C35" s="662" t="s">
        <v>1138</v>
      </c>
      <c r="D35" s="662" t="s">
        <v>1147</v>
      </c>
      <c r="E35" s="662" t="s">
        <v>1148</v>
      </c>
      <c r="F35" s="665">
        <v>5</v>
      </c>
      <c r="G35" s="665">
        <v>1505</v>
      </c>
      <c r="H35" s="662">
        <v>1</v>
      </c>
      <c r="I35" s="662">
        <v>301</v>
      </c>
      <c r="J35" s="665"/>
      <c r="K35" s="665"/>
      <c r="L35" s="662"/>
      <c r="M35" s="662"/>
      <c r="N35" s="665"/>
      <c r="O35" s="665"/>
      <c r="P35" s="678"/>
      <c r="Q35" s="666"/>
    </row>
    <row r="36" spans="1:17" ht="14.4" customHeight="1" x14ac:dyDescent="0.3">
      <c r="A36" s="661" t="s">
        <v>1109</v>
      </c>
      <c r="B36" s="662" t="s">
        <v>525</v>
      </c>
      <c r="C36" s="662" t="s">
        <v>1138</v>
      </c>
      <c r="D36" s="662" t="s">
        <v>1149</v>
      </c>
      <c r="E36" s="662" t="s">
        <v>1150</v>
      </c>
      <c r="F36" s="665">
        <v>1</v>
      </c>
      <c r="G36" s="665">
        <v>1376</v>
      </c>
      <c r="H36" s="662">
        <v>1</v>
      </c>
      <c r="I36" s="662">
        <v>1376</v>
      </c>
      <c r="J36" s="665"/>
      <c r="K36" s="665"/>
      <c r="L36" s="662"/>
      <c r="M36" s="662"/>
      <c r="N36" s="665"/>
      <c r="O36" s="665"/>
      <c r="P36" s="678"/>
      <c r="Q36" s="666"/>
    </row>
    <row r="37" spans="1:17" ht="14.4" customHeight="1" x14ac:dyDescent="0.3">
      <c r="A37" s="661" t="s">
        <v>1109</v>
      </c>
      <c r="B37" s="662" t="s">
        <v>525</v>
      </c>
      <c r="C37" s="662" t="s">
        <v>1138</v>
      </c>
      <c r="D37" s="662" t="s">
        <v>911</v>
      </c>
      <c r="E37" s="662" t="s">
        <v>1151</v>
      </c>
      <c r="F37" s="665">
        <v>1</v>
      </c>
      <c r="G37" s="665">
        <v>1664</v>
      </c>
      <c r="H37" s="662">
        <v>1</v>
      </c>
      <c r="I37" s="662">
        <v>1664</v>
      </c>
      <c r="J37" s="665"/>
      <c r="K37" s="665"/>
      <c r="L37" s="662"/>
      <c r="M37" s="662"/>
      <c r="N37" s="665"/>
      <c r="O37" s="665"/>
      <c r="P37" s="678"/>
      <c r="Q37" s="666"/>
    </row>
    <row r="38" spans="1:17" ht="14.4" customHeight="1" x14ac:dyDescent="0.3">
      <c r="A38" s="661" t="s">
        <v>1109</v>
      </c>
      <c r="B38" s="662" t="s">
        <v>525</v>
      </c>
      <c r="C38" s="662" t="s">
        <v>1138</v>
      </c>
      <c r="D38" s="662" t="s">
        <v>1152</v>
      </c>
      <c r="E38" s="662" t="s">
        <v>1153</v>
      </c>
      <c r="F38" s="665">
        <v>20</v>
      </c>
      <c r="G38" s="665">
        <v>39300</v>
      </c>
      <c r="H38" s="662">
        <v>1</v>
      </c>
      <c r="I38" s="662">
        <v>1965</v>
      </c>
      <c r="J38" s="665">
        <v>13</v>
      </c>
      <c r="K38" s="665">
        <v>25675</v>
      </c>
      <c r="L38" s="662">
        <v>0.65330788804071249</v>
      </c>
      <c r="M38" s="662">
        <v>1975</v>
      </c>
      <c r="N38" s="665">
        <v>15</v>
      </c>
      <c r="O38" s="665">
        <v>30570</v>
      </c>
      <c r="P38" s="678">
        <v>0.77786259541984737</v>
      </c>
      <c r="Q38" s="666">
        <v>2038</v>
      </c>
    </row>
    <row r="39" spans="1:17" ht="14.4" customHeight="1" x14ac:dyDescent="0.3">
      <c r="A39" s="661" t="s">
        <v>1109</v>
      </c>
      <c r="B39" s="662" t="s">
        <v>525</v>
      </c>
      <c r="C39" s="662" t="s">
        <v>1138</v>
      </c>
      <c r="D39" s="662" t="s">
        <v>1154</v>
      </c>
      <c r="E39" s="662" t="s">
        <v>1155</v>
      </c>
      <c r="F39" s="665"/>
      <c r="G39" s="665"/>
      <c r="H39" s="662"/>
      <c r="I39" s="662"/>
      <c r="J39" s="665">
        <v>1</v>
      </c>
      <c r="K39" s="665">
        <v>3009</v>
      </c>
      <c r="L39" s="662"/>
      <c r="M39" s="662">
        <v>3009</v>
      </c>
      <c r="N39" s="665">
        <v>1</v>
      </c>
      <c r="O39" s="665">
        <v>3058</v>
      </c>
      <c r="P39" s="678"/>
      <c r="Q39" s="666">
        <v>3058</v>
      </c>
    </row>
    <row r="40" spans="1:17" ht="14.4" customHeight="1" x14ac:dyDescent="0.3">
      <c r="A40" s="661" t="s">
        <v>1109</v>
      </c>
      <c r="B40" s="662" t="s">
        <v>525</v>
      </c>
      <c r="C40" s="662" t="s">
        <v>1138</v>
      </c>
      <c r="D40" s="662" t="s">
        <v>1156</v>
      </c>
      <c r="E40" s="662" t="s">
        <v>1157</v>
      </c>
      <c r="F40" s="665">
        <v>1</v>
      </c>
      <c r="G40" s="665">
        <v>1306</v>
      </c>
      <c r="H40" s="662">
        <v>1</v>
      </c>
      <c r="I40" s="662">
        <v>1306</v>
      </c>
      <c r="J40" s="665"/>
      <c r="K40" s="665"/>
      <c r="L40" s="662"/>
      <c r="M40" s="662"/>
      <c r="N40" s="665">
        <v>1</v>
      </c>
      <c r="O40" s="665">
        <v>1348</v>
      </c>
      <c r="P40" s="678">
        <v>1.0321592649310873</v>
      </c>
      <c r="Q40" s="666">
        <v>1348</v>
      </c>
    </row>
    <row r="41" spans="1:17" ht="14.4" customHeight="1" x14ac:dyDescent="0.3">
      <c r="A41" s="661" t="s">
        <v>1109</v>
      </c>
      <c r="B41" s="662" t="s">
        <v>525</v>
      </c>
      <c r="C41" s="662" t="s">
        <v>1138</v>
      </c>
      <c r="D41" s="662" t="s">
        <v>1158</v>
      </c>
      <c r="E41" s="662" t="s">
        <v>1159</v>
      </c>
      <c r="F41" s="665">
        <v>13</v>
      </c>
      <c r="G41" s="665">
        <v>17979</v>
      </c>
      <c r="H41" s="662">
        <v>1</v>
      </c>
      <c r="I41" s="662">
        <v>1383</v>
      </c>
      <c r="J41" s="665">
        <v>16</v>
      </c>
      <c r="K41" s="665">
        <v>22256</v>
      </c>
      <c r="L41" s="662">
        <v>1.237888647866956</v>
      </c>
      <c r="M41" s="662">
        <v>1391</v>
      </c>
      <c r="N41" s="665">
        <v>15</v>
      </c>
      <c r="O41" s="665">
        <v>21465</v>
      </c>
      <c r="P41" s="678">
        <v>1.1938928750208577</v>
      </c>
      <c r="Q41" s="666">
        <v>1431</v>
      </c>
    </row>
    <row r="42" spans="1:17" ht="14.4" customHeight="1" x14ac:dyDescent="0.3">
      <c r="A42" s="661" t="s">
        <v>1109</v>
      </c>
      <c r="B42" s="662" t="s">
        <v>525</v>
      </c>
      <c r="C42" s="662" t="s">
        <v>1138</v>
      </c>
      <c r="D42" s="662" t="s">
        <v>1160</v>
      </c>
      <c r="E42" s="662" t="s">
        <v>1161</v>
      </c>
      <c r="F42" s="665">
        <v>36</v>
      </c>
      <c r="G42" s="665">
        <v>66240</v>
      </c>
      <c r="H42" s="662">
        <v>1</v>
      </c>
      <c r="I42" s="662">
        <v>1840</v>
      </c>
      <c r="J42" s="665">
        <v>33</v>
      </c>
      <c r="K42" s="665">
        <v>61017</v>
      </c>
      <c r="L42" s="662">
        <v>0.92115036231884062</v>
      </c>
      <c r="M42" s="662">
        <v>1849</v>
      </c>
      <c r="N42" s="665">
        <v>29</v>
      </c>
      <c r="O42" s="665">
        <v>55448</v>
      </c>
      <c r="P42" s="678">
        <v>0.83707729468599035</v>
      </c>
      <c r="Q42" s="666">
        <v>1912</v>
      </c>
    </row>
    <row r="43" spans="1:17" ht="14.4" customHeight="1" x14ac:dyDescent="0.3">
      <c r="A43" s="661" t="s">
        <v>1109</v>
      </c>
      <c r="B43" s="662" t="s">
        <v>525</v>
      </c>
      <c r="C43" s="662" t="s">
        <v>1138</v>
      </c>
      <c r="D43" s="662" t="s">
        <v>1162</v>
      </c>
      <c r="E43" s="662" t="s">
        <v>1163</v>
      </c>
      <c r="F43" s="665"/>
      <c r="G43" s="665"/>
      <c r="H43" s="662"/>
      <c r="I43" s="662"/>
      <c r="J43" s="665">
        <v>1</v>
      </c>
      <c r="K43" s="665">
        <v>1208</v>
      </c>
      <c r="L43" s="662"/>
      <c r="M43" s="662">
        <v>1208</v>
      </c>
      <c r="N43" s="665">
        <v>1</v>
      </c>
      <c r="O43" s="665">
        <v>1279</v>
      </c>
      <c r="P43" s="678"/>
      <c r="Q43" s="666">
        <v>1279</v>
      </c>
    </row>
    <row r="44" spans="1:17" ht="14.4" customHeight="1" x14ac:dyDescent="0.3">
      <c r="A44" s="661" t="s">
        <v>1109</v>
      </c>
      <c r="B44" s="662" t="s">
        <v>525</v>
      </c>
      <c r="C44" s="662" t="s">
        <v>1138</v>
      </c>
      <c r="D44" s="662" t="s">
        <v>1164</v>
      </c>
      <c r="E44" s="662" t="s">
        <v>1165</v>
      </c>
      <c r="F44" s="665">
        <v>8</v>
      </c>
      <c r="G44" s="665">
        <v>9352</v>
      </c>
      <c r="H44" s="662">
        <v>1</v>
      </c>
      <c r="I44" s="662">
        <v>1169</v>
      </c>
      <c r="J44" s="665">
        <v>14</v>
      </c>
      <c r="K44" s="665">
        <v>16478</v>
      </c>
      <c r="L44" s="662">
        <v>1.7619760479041917</v>
      </c>
      <c r="M44" s="662">
        <v>1177</v>
      </c>
      <c r="N44" s="665">
        <v>26</v>
      </c>
      <c r="O44" s="665">
        <v>31538</v>
      </c>
      <c r="P44" s="678">
        <v>3.3723267750213859</v>
      </c>
      <c r="Q44" s="666">
        <v>1213</v>
      </c>
    </row>
    <row r="45" spans="1:17" ht="14.4" customHeight="1" x14ac:dyDescent="0.3">
      <c r="A45" s="661" t="s">
        <v>1109</v>
      </c>
      <c r="B45" s="662" t="s">
        <v>525</v>
      </c>
      <c r="C45" s="662" t="s">
        <v>1138</v>
      </c>
      <c r="D45" s="662" t="s">
        <v>1166</v>
      </c>
      <c r="E45" s="662" t="s">
        <v>1167</v>
      </c>
      <c r="F45" s="665">
        <v>32</v>
      </c>
      <c r="G45" s="665">
        <v>20928</v>
      </c>
      <c r="H45" s="662">
        <v>1</v>
      </c>
      <c r="I45" s="662">
        <v>654</v>
      </c>
      <c r="J45" s="665">
        <v>26</v>
      </c>
      <c r="K45" s="665">
        <v>17108</v>
      </c>
      <c r="L45" s="662">
        <v>0.81746941896024461</v>
      </c>
      <c r="M45" s="662">
        <v>658</v>
      </c>
      <c r="N45" s="665">
        <v>35</v>
      </c>
      <c r="O45" s="665">
        <v>23835</v>
      </c>
      <c r="P45" s="678">
        <v>1.1389048165137614</v>
      </c>
      <c r="Q45" s="666">
        <v>681</v>
      </c>
    </row>
    <row r="46" spans="1:17" ht="14.4" customHeight="1" x14ac:dyDescent="0.3">
      <c r="A46" s="661" t="s">
        <v>1109</v>
      </c>
      <c r="B46" s="662" t="s">
        <v>525</v>
      </c>
      <c r="C46" s="662" t="s">
        <v>1138</v>
      </c>
      <c r="D46" s="662" t="s">
        <v>1168</v>
      </c>
      <c r="E46" s="662" t="s">
        <v>1169</v>
      </c>
      <c r="F46" s="665">
        <v>16</v>
      </c>
      <c r="G46" s="665">
        <v>10960</v>
      </c>
      <c r="H46" s="662">
        <v>1</v>
      </c>
      <c r="I46" s="662">
        <v>685</v>
      </c>
      <c r="J46" s="665">
        <v>14</v>
      </c>
      <c r="K46" s="665">
        <v>9646</v>
      </c>
      <c r="L46" s="662">
        <v>0.88010948905109487</v>
      </c>
      <c r="M46" s="662">
        <v>689</v>
      </c>
      <c r="N46" s="665">
        <v>19</v>
      </c>
      <c r="O46" s="665">
        <v>13604</v>
      </c>
      <c r="P46" s="678">
        <v>1.2412408759124087</v>
      </c>
      <c r="Q46" s="666">
        <v>716</v>
      </c>
    </row>
    <row r="47" spans="1:17" ht="14.4" customHeight="1" x14ac:dyDescent="0.3">
      <c r="A47" s="661" t="s">
        <v>1109</v>
      </c>
      <c r="B47" s="662" t="s">
        <v>525</v>
      </c>
      <c r="C47" s="662" t="s">
        <v>1138</v>
      </c>
      <c r="D47" s="662" t="s">
        <v>1170</v>
      </c>
      <c r="E47" s="662" t="s">
        <v>1171</v>
      </c>
      <c r="F47" s="665">
        <v>851</v>
      </c>
      <c r="G47" s="665">
        <v>1492654</v>
      </c>
      <c r="H47" s="662">
        <v>1</v>
      </c>
      <c r="I47" s="662">
        <v>1754</v>
      </c>
      <c r="J47" s="665">
        <v>924</v>
      </c>
      <c r="K47" s="665">
        <v>1628088</v>
      </c>
      <c r="L47" s="662">
        <v>1.090733686440394</v>
      </c>
      <c r="M47" s="662">
        <v>1762</v>
      </c>
      <c r="N47" s="665">
        <v>968</v>
      </c>
      <c r="O47" s="665">
        <v>1766600</v>
      </c>
      <c r="P47" s="678">
        <v>1.1835294716659051</v>
      </c>
      <c r="Q47" s="666">
        <v>1825</v>
      </c>
    </row>
    <row r="48" spans="1:17" ht="14.4" customHeight="1" x14ac:dyDescent="0.3">
      <c r="A48" s="661" t="s">
        <v>1109</v>
      </c>
      <c r="B48" s="662" t="s">
        <v>525</v>
      </c>
      <c r="C48" s="662" t="s">
        <v>1138</v>
      </c>
      <c r="D48" s="662" t="s">
        <v>1172</v>
      </c>
      <c r="E48" s="662" t="s">
        <v>1173</v>
      </c>
      <c r="F48" s="665">
        <v>240</v>
      </c>
      <c r="G48" s="665">
        <v>98400</v>
      </c>
      <c r="H48" s="662">
        <v>1</v>
      </c>
      <c r="I48" s="662">
        <v>410</v>
      </c>
      <c r="J48" s="665">
        <v>318</v>
      </c>
      <c r="K48" s="665">
        <v>131334</v>
      </c>
      <c r="L48" s="662">
        <v>1.3346951219512195</v>
      </c>
      <c r="M48" s="662">
        <v>413</v>
      </c>
      <c r="N48" s="665">
        <v>288</v>
      </c>
      <c r="O48" s="665">
        <v>123552</v>
      </c>
      <c r="P48" s="678">
        <v>1.255609756097561</v>
      </c>
      <c r="Q48" s="666">
        <v>429</v>
      </c>
    </row>
    <row r="49" spans="1:17" ht="14.4" customHeight="1" x14ac:dyDescent="0.3">
      <c r="A49" s="661" t="s">
        <v>1109</v>
      </c>
      <c r="B49" s="662" t="s">
        <v>525</v>
      </c>
      <c r="C49" s="662" t="s">
        <v>1138</v>
      </c>
      <c r="D49" s="662" t="s">
        <v>1174</v>
      </c>
      <c r="E49" s="662" t="s">
        <v>1175</v>
      </c>
      <c r="F49" s="665">
        <v>2</v>
      </c>
      <c r="G49" s="665">
        <v>6874</v>
      </c>
      <c r="H49" s="662">
        <v>1</v>
      </c>
      <c r="I49" s="662">
        <v>3437</v>
      </c>
      <c r="J49" s="665">
        <v>2</v>
      </c>
      <c r="K49" s="665">
        <v>6910</v>
      </c>
      <c r="L49" s="662">
        <v>1.0052371254000583</v>
      </c>
      <c r="M49" s="662">
        <v>3455</v>
      </c>
      <c r="N49" s="665">
        <v>4</v>
      </c>
      <c r="O49" s="665">
        <v>14072</v>
      </c>
      <c r="P49" s="678">
        <v>2.0471341286005238</v>
      </c>
      <c r="Q49" s="666">
        <v>3518</v>
      </c>
    </row>
    <row r="50" spans="1:17" ht="14.4" customHeight="1" x14ac:dyDescent="0.3">
      <c r="A50" s="661" t="s">
        <v>1109</v>
      </c>
      <c r="B50" s="662" t="s">
        <v>525</v>
      </c>
      <c r="C50" s="662" t="s">
        <v>1138</v>
      </c>
      <c r="D50" s="662" t="s">
        <v>1176</v>
      </c>
      <c r="E50" s="662" t="s">
        <v>1177</v>
      </c>
      <c r="F50" s="665">
        <v>2</v>
      </c>
      <c r="G50" s="665">
        <v>0</v>
      </c>
      <c r="H50" s="662"/>
      <c r="I50" s="662">
        <v>0</v>
      </c>
      <c r="J50" s="665"/>
      <c r="K50" s="665"/>
      <c r="L50" s="662"/>
      <c r="M50" s="662"/>
      <c r="N50" s="665"/>
      <c r="O50" s="665"/>
      <c r="P50" s="678"/>
      <c r="Q50" s="666"/>
    </row>
    <row r="51" spans="1:17" ht="14.4" customHeight="1" x14ac:dyDescent="0.3">
      <c r="A51" s="661" t="s">
        <v>1109</v>
      </c>
      <c r="B51" s="662" t="s">
        <v>525</v>
      </c>
      <c r="C51" s="662" t="s">
        <v>1138</v>
      </c>
      <c r="D51" s="662" t="s">
        <v>1178</v>
      </c>
      <c r="E51" s="662" t="s">
        <v>1179</v>
      </c>
      <c r="F51" s="665">
        <v>298</v>
      </c>
      <c r="G51" s="665">
        <v>0</v>
      </c>
      <c r="H51" s="662"/>
      <c r="I51" s="662">
        <v>0</v>
      </c>
      <c r="J51" s="665">
        <v>323</v>
      </c>
      <c r="K51" s="665">
        <v>0</v>
      </c>
      <c r="L51" s="662"/>
      <c r="M51" s="662">
        <v>0</v>
      </c>
      <c r="N51" s="665">
        <v>112</v>
      </c>
      <c r="O51" s="665">
        <v>3733.3199999999997</v>
      </c>
      <c r="P51" s="678"/>
      <c r="Q51" s="666">
        <v>33.333214285714284</v>
      </c>
    </row>
    <row r="52" spans="1:17" ht="14.4" customHeight="1" x14ac:dyDescent="0.3">
      <c r="A52" s="661" t="s">
        <v>1109</v>
      </c>
      <c r="B52" s="662" t="s">
        <v>525</v>
      </c>
      <c r="C52" s="662" t="s">
        <v>1138</v>
      </c>
      <c r="D52" s="662" t="s">
        <v>1180</v>
      </c>
      <c r="E52" s="662" t="s">
        <v>1181</v>
      </c>
      <c r="F52" s="665"/>
      <c r="G52" s="665"/>
      <c r="H52" s="662"/>
      <c r="I52" s="662"/>
      <c r="J52" s="665">
        <v>315</v>
      </c>
      <c r="K52" s="665">
        <v>11340</v>
      </c>
      <c r="L52" s="662"/>
      <c r="M52" s="662">
        <v>36</v>
      </c>
      <c r="N52" s="665">
        <v>109</v>
      </c>
      <c r="O52" s="665">
        <v>4033</v>
      </c>
      <c r="P52" s="678"/>
      <c r="Q52" s="666">
        <v>37</v>
      </c>
    </row>
    <row r="53" spans="1:17" ht="14.4" customHeight="1" x14ac:dyDescent="0.3">
      <c r="A53" s="661" t="s">
        <v>1109</v>
      </c>
      <c r="B53" s="662" t="s">
        <v>525</v>
      </c>
      <c r="C53" s="662" t="s">
        <v>1138</v>
      </c>
      <c r="D53" s="662" t="s">
        <v>1182</v>
      </c>
      <c r="E53" s="662" t="s">
        <v>1183</v>
      </c>
      <c r="F53" s="665">
        <v>109</v>
      </c>
      <c r="G53" s="665">
        <v>63220</v>
      </c>
      <c r="H53" s="662">
        <v>1</v>
      </c>
      <c r="I53" s="662">
        <v>580</v>
      </c>
      <c r="J53" s="665">
        <v>127</v>
      </c>
      <c r="K53" s="665">
        <v>74422</v>
      </c>
      <c r="L53" s="662">
        <v>1.1771907624169566</v>
      </c>
      <c r="M53" s="662">
        <v>586</v>
      </c>
      <c r="N53" s="665">
        <v>119</v>
      </c>
      <c r="O53" s="665">
        <v>72471</v>
      </c>
      <c r="P53" s="678">
        <v>1.1463302752293578</v>
      </c>
      <c r="Q53" s="666">
        <v>609</v>
      </c>
    </row>
    <row r="54" spans="1:17" ht="14.4" customHeight="1" x14ac:dyDescent="0.3">
      <c r="A54" s="661" t="s">
        <v>1109</v>
      </c>
      <c r="B54" s="662" t="s">
        <v>525</v>
      </c>
      <c r="C54" s="662" t="s">
        <v>1138</v>
      </c>
      <c r="D54" s="662" t="s">
        <v>1184</v>
      </c>
      <c r="E54" s="662" t="s">
        <v>1185</v>
      </c>
      <c r="F54" s="665"/>
      <c r="G54" s="665"/>
      <c r="H54" s="662"/>
      <c r="I54" s="662"/>
      <c r="J54" s="665">
        <v>1</v>
      </c>
      <c r="K54" s="665">
        <v>1965</v>
      </c>
      <c r="L54" s="662"/>
      <c r="M54" s="662">
        <v>1965</v>
      </c>
      <c r="N54" s="665"/>
      <c r="O54" s="665"/>
      <c r="P54" s="678"/>
      <c r="Q54" s="666"/>
    </row>
    <row r="55" spans="1:17" ht="14.4" customHeight="1" x14ac:dyDescent="0.3">
      <c r="A55" s="661" t="s">
        <v>1109</v>
      </c>
      <c r="B55" s="662" t="s">
        <v>525</v>
      </c>
      <c r="C55" s="662" t="s">
        <v>1138</v>
      </c>
      <c r="D55" s="662" t="s">
        <v>1186</v>
      </c>
      <c r="E55" s="662" t="s">
        <v>1187</v>
      </c>
      <c r="F55" s="665">
        <v>3</v>
      </c>
      <c r="G55" s="665">
        <v>1254</v>
      </c>
      <c r="H55" s="662">
        <v>1</v>
      </c>
      <c r="I55" s="662">
        <v>418</v>
      </c>
      <c r="J55" s="665">
        <v>10</v>
      </c>
      <c r="K55" s="665">
        <v>4210</v>
      </c>
      <c r="L55" s="662">
        <v>3.3572567783094098</v>
      </c>
      <c r="M55" s="662">
        <v>421</v>
      </c>
      <c r="N55" s="665">
        <v>11</v>
      </c>
      <c r="O55" s="665">
        <v>4807</v>
      </c>
      <c r="P55" s="678">
        <v>3.8333333333333335</v>
      </c>
      <c r="Q55" s="666">
        <v>437</v>
      </c>
    </row>
    <row r="56" spans="1:17" ht="14.4" customHeight="1" x14ac:dyDescent="0.3">
      <c r="A56" s="661" t="s">
        <v>1109</v>
      </c>
      <c r="B56" s="662" t="s">
        <v>525</v>
      </c>
      <c r="C56" s="662" t="s">
        <v>1138</v>
      </c>
      <c r="D56" s="662" t="s">
        <v>1188</v>
      </c>
      <c r="E56" s="662" t="s">
        <v>1189</v>
      </c>
      <c r="F56" s="665">
        <v>275</v>
      </c>
      <c r="G56" s="665">
        <v>353650</v>
      </c>
      <c r="H56" s="662">
        <v>1</v>
      </c>
      <c r="I56" s="662">
        <v>1286</v>
      </c>
      <c r="J56" s="665">
        <v>269</v>
      </c>
      <c r="K56" s="665">
        <v>348086</v>
      </c>
      <c r="L56" s="662">
        <v>0.98426693058108294</v>
      </c>
      <c r="M56" s="662">
        <v>1294</v>
      </c>
      <c r="N56" s="665">
        <v>277</v>
      </c>
      <c r="O56" s="665">
        <v>371734</v>
      </c>
      <c r="P56" s="678">
        <v>1.051135303265941</v>
      </c>
      <c r="Q56" s="666">
        <v>1342</v>
      </c>
    </row>
    <row r="57" spans="1:17" ht="14.4" customHeight="1" x14ac:dyDescent="0.3">
      <c r="A57" s="661" t="s">
        <v>1109</v>
      </c>
      <c r="B57" s="662" t="s">
        <v>525</v>
      </c>
      <c r="C57" s="662" t="s">
        <v>1138</v>
      </c>
      <c r="D57" s="662" t="s">
        <v>1190</v>
      </c>
      <c r="E57" s="662" t="s">
        <v>1191</v>
      </c>
      <c r="F57" s="665">
        <v>44</v>
      </c>
      <c r="G57" s="665">
        <v>21428</v>
      </c>
      <c r="H57" s="662">
        <v>1</v>
      </c>
      <c r="I57" s="662">
        <v>487</v>
      </c>
      <c r="J57" s="665">
        <v>40</v>
      </c>
      <c r="K57" s="665">
        <v>19600</v>
      </c>
      <c r="L57" s="662">
        <v>0.91469105842822473</v>
      </c>
      <c r="M57" s="662">
        <v>490</v>
      </c>
      <c r="N57" s="665">
        <v>65</v>
      </c>
      <c r="O57" s="665">
        <v>33085</v>
      </c>
      <c r="P57" s="678">
        <v>1.5440078402090722</v>
      </c>
      <c r="Q57" s="666">
        <v>509</v>
      </c>
    </row>
    <row r="58" spans="1:17" ht="14.4" customHeight="1" x14ac:dyDescent="0.3">
      <c r="A58" s="661" t="s">
        <v>1109</v>
      </c>
      <c r="B58" s="662" t="s">
        <v>525</v>
      </c>
      <c r="C58" s="662" t="s">
        <v>1138</v>
      </c>
      <c r="D58" s="662" t="s">
        <v>1192</v>
      </c>
      <c r="E58" s="662" t="s">
        <v>1193</v>
      </c>
      <c r="F58" s="665">
        <v>19</v>
      </c>
      <c r="G58" s="665">
        <v>42598</v>
      </c>
      <c r="H58" s="662">
        <v>1</v>
      </c>
      <c r="I58" s="662">
        <v>2242</v>
      </c>
      <c r="J58" s="665">
        <v>21</v>
      </c>
      <c r="K58" s="665">
        <v>47418</v>
      </c>
      <c r="L58" s="662">
        <v>1.1131508521526832</v>
      </c>
      <c r="M58" s="662">
        <v>2258</v>
      </c>
      <c r="N58" s="665">
        <v>21</v>
      </c>
      <c r="O58" s="665">
        <v>48909</v>
      </c>
      <c r="P58" s="678">
        <v>1.1481524954223203</v>
      </c>
      <c r="Q58" s="666">
        <v>2329</v>
      </c>
    </row>
    <row r="59" spans="1:17" ht="14.4" customHeight="1" x14ac:dyDescent="0.3">
      <c r="A59" s="661" t="s">
        <v>1109</v>
      </c>
      <c r="B59" s="662" t="s">
        <v>525</v>
      </c>
      <c r="C59" s="662" t="s">
        <v>1138</v>
      </c>
      <c r="D59" s="662" t="s">
        <v>1194</v>
      </c>
      <c r="E59" s="662" t="s">
        <v>1195</v>
      </c>
      <c r="F59" s="665">
        <v>13</v>
      </c>
      <c r="G59" s="665">
        <v>32955</v>
      </c>
      <c r="H59" s="662">
        <v>1</v>
      </c>
      <c r="I59" s="662">
        <v>2535</v>
      </c>
      <c r="J59" s="665">
        <v>14</v>
      </c>
      <c r="K59" s="665">
        <v>35714</v>
      </c>
      <c r="L59" s="662">
        <v>1.0837202245486268</v>
      </c>
      <c r="M59" s="662">
        <v>2551</v>
      </c>
      <c r="N59" s="665">
        <v>12</v>
      </c>
      <c r="O59" s="665">
        <v>31740</v>
      </c>
      <c r="P59" s="678">
        <v>0.96313154301319981</v>
      </c>
      <c r="Q59" s="666">
        <v>2645</v>
      </c>
    </row>
    <row r="60" spans="1:17" ht="14.4" customHeight="1" x14ac:dyDescent="0.3">
      <c r="A60" s="661" t="s">
        <v>1109</v>
      </c>
      <c r="B60" s="662" t="s">
        <v>525</v>
      </c>
      <c r="C60" s="662" t="s">
        <v>1138</v>
      </c>
      <c r="D60" s="662" t="s">
        <v>1196</v>
      </c>
      <c r="E60" s="662" t="s">
        <v>1197</v>
      </c>
      <c r="F60" s="665">
        <v>1</v>
      </c>
      <c r="G60" s="665">
        <v>327</v>
      </c>
      <c r="H60" s="662">
        <v>1</v>
      </c>
      <c r="I60" s="662">
        <v>327</v>
      </c>
      <c r="J60" s="665">
        <v>8</v>
      </c>
      <c r="K60" s="665">
        <v>2648</v>
      </c>
      <c r="L60" s="662">
        <v>8.097859327217126</v>
      </c>
      <c r="M60" s="662">
        <v>331</v>
      </c>
      <c r="N60" s="665">
        <v>4</v>
      </c>
      <c r="O60" s="665">
        <v>1416</v>
      </c>
      <c r="P60" s="678">
        <v>4.330275229357798</v>
      </c>
      <c r="Q60" s="666">
        <v>354</v>
      </c>
    </row>
    <row r="61" spans="1:17" ht="14.4" customHeight="1" x14ac:dyDescent="0.3">
      <c r="A61" s="661" t="s">
        <v>1109</v>
      </c>
      <c r="B61" s="662" t="s">
        <v>525</v>
      </c>
      <c r="C61" s="662" t="s">
        <v>1138</v>
      </c>
      <c r="D61" s="662" t="s">
        <v>1198</v>
      </c>
      <c r="E61" s="662" t="s">
        <v>1199</v>
      </c>
      <c r="F61" s="665">
        <v>3</v>
      </c>
      <c r="G61" s="665">
        <v>552</v>
      </c>
      <c r="H61" s="662">
        <v>1</v>
      </c>
      <c r="I61" s="662">
        <v>184</v>
      </c>
      <c r="J61" s="665">
        <v>1</v>
      </c>
      <c r="K61" s="665">
        <v>187</v>
      </c>
      <c r="L61" s="662">
        <v>0.33876811594202899</v>
      </c>
      <c r="M61" s="662">
        <v>187</v>
      </c>
      <c r="N61" s="665">
        <v>1</v>
      </c>
      <c r="O61" s="665">
        <v>195</v>
      </c>
      <c r="P61" s="678">
        <v>0.35326086956521741</v>
      </c>
      <c r="Q61" s="666">
        <v>195</v>
      </c>
    </row>
    <row r="62" spans="1:17" ht="14.4" customHeight="1" x14ac:dyDescent="0.3">
      <c r="A62" s="661" t="s">
        <v>1109</v>
      </c>
      <c r="B62" s="662" t="s">
        <v>525</v>
      </c>
      <c r="C62" s="662" t="s">
        <v>1138</v>
      </c>
      <c r="D62" s="662" t="s">
        <v>1200</v>
      </c>
      <c r="E62" s="662" t="s">
        <v>1201</v>
      </c>
      <c r="F62" s="665">
        <v>2</v>
      </c>
      <c r="G62" s="665">
        <v>1964</v>
      </c>
      <c r="H62" s="662">
        <v>1</v>
      </c>
      <c r="I62" s="662">
        <v>982</v>
      </c>
      <c r="J62" s="665">
        <v>2</v>
      </c>
      <c r="K62" s="665">
        <v>2018</v>
      </c>
      <c r="L62" s="662">
        <v>1.0274949083503055</v>
      </c>
      <c r="M62" s="662">
        <v>1009</v>
      </c>
      <c r="N62" s="665"/>
      <c r="O62" s="665"/>
      <c r="P62" s="678"/>
      <c r="Q62" s="666"/>
    </row>
    <row r="63" spans="1:17" ht="14.4" customHeight="1" x14ac:dyDescent="0.3">
      <c r="A63" s="661" t="s">
        <v>1109</v>
      </c>
      <c r="B63" s="662" t="s">
        <v>525</v>
      </c>
      <c r="C63" s="662" t="s">
        <v>1138</v>
      </c>
      <c r="D63" s="662" t="s">
        <v>1202</v>
      </c>
      <c r="E63" s="662" t="s">
        <v>1203</v>
      </c>
      <c r="F63" s="665">
        <v>3</v>
      </c>
      <c r="G63" s="665">
        <v>1497</v>
      </c>
      <c r="H63" s="662">
        <v>1</v>
      </c>
      <c r="I63" s="662">
        <v>499</v>
      </c>
      <c r="J63" s="665">
        <v>1</v>
      </c>
      <c r="K63" s="665">
        <v>502</v>
      </c>
      <c r="L63" s="662">
        <v>0.33533734134936538</v>
      </c>
      <c r="M63" s="662">
        <v>502</v>
      </c>
      <c r="N63" s="665">
        <v>2</v>
      </c>
      <c r="O63" s="665">
        <v>1050</v>
      </c>
      <c r="P63" s="678">
        <v>0.70140280561122248</v>
      </c>
      <c r="Q63" s="666">
        <v>525</v>
      </c>
    </row>
    <row r="64" spans="1:17" ht="14.4" customHeight="1" x14ac:dyDescent="0.3">
      <c r="A64" s="661" t="s">
        <v>1109</v>
      </c>
      <c r="B64" s="662" t="s">
        <v>525</v>
      </c>
      <c r="C64" s="662" t="s">
        <v>1138</v>
      </c>
      <c r="D64" s="662" t="s">
        <v>1204</v>
      </c>
      <c r="E64" s="662" t="s">
        <v>1205</v>
      </c>
      <c r="F64" s="665">
        <v>4</v>
      </c>
      <c r="G64" s="665">
        <v>532</v>
      </c>
      <c r="H64" s="662">
        <v>1</v>
      </c>
      <c r="I64" s="662">
        <v>133</v>
      </c>
      <c r="J64" s="665">
        <v>1</v>
      </c>
      <c r="K64" s="665">
        <v>134</v>
      </c>
      <c r="L64" s="662">
        <v>0.25187969924812031</v>
      </c>
      <c r="M64" s="662">
        <v>134</v>
      </c>
      <c r="N64" s="665"/>
      <c r="O64" s="665"/>
      <c r="P64" s="678"/>
      <c r="Q64" s="666"/>
    </row>
    <row r="65" spans="1:17" ht="14.4" customHeight="1" x14ac:dyDescent="0.3">
      <c r="A65" s="661" t="s">
        <v>1109</v>
      </c>
      <c r="B65" s="662" t="s">
        <v>525</v>
      </c>
      <c r="C65" s="662" t="s">
        <v>1138</v>
      </c>
      <c r="D65" s="662" t="s">
        <v>1206</v>
      </c>
      <c r="E65" s="662" t="s">
        <v>1207</v>
      </c>
      <c r="F65" s="665">
        <v>1</v>
      </c>
      <c r="G65" s="665">
        <v>1630</v>
      </c>
      <c r="H65" s="662">
        <v>1</v>
      </c>
      <c r="I65" s="662">
        <v>1630</v>
      </c>
      <c r="J65" s="665"/>
      <c r="K65" s="665"/>
      <c r="L65" s="662"/>
      <c r="M65" s="662"/>
      <c r="N65" s="665"/>
      <c r="O65" s="665"/>
      <c r="P65" s="678"/>
      <c r="Q65" s="666"/>
    </row>
    <row r="66" spans="1:17" ht="14.4" customHeight="1" x14ac:dyDescent="0.3">
      <c r="A66" s="661" t="s">
        <v>1109</v>
      </c>
      <c r="B66" s="662" t="s">
        <v>525</v>
      </c>
      <c r="C66" s="662" t="s">
        <v>1138</v>
      </c>
      <c r="D66" s="662" t="s">
        <v>1208</v>
      </c>
      <c r="E66" s="662" t="s">
        <v>1209</v>
      </c>
      <c r="F66" s="665"/>
      <c r="G66" s="665"/>
      <c r="H66" s="662"/>
      <c r="I66" s="662"/>
      <c r="J66" s="665"/>
      <c r="K66" s="665"/>
      <c r="L66" s="662"/>
      <c r="M66" s="662"/>
      <c r="N66" s="665">
        <v>18</v>
      </c>
      <c r="O66" s="665">
        <v>12924</v>
      </c>
      <c r="P66" s="678"/>
      <c r="Q66" s="666">
        <v>718</v>
      </c>
    </row>
    <row r="67" spans="1:17" ht="14.4" customHeight="1" x14ac:dyDescent="0.3">
      <c r="A67" s="661" t="s">
        <v>1109</v>
      </c>
      <c r="B67" s="662" t="s">
        <v>531</v>
      </c>
      <c r="C67" s="662" t="s">
        <v>1110</v>
      </c>
      <c r="D67" s="662" t="s">
        <v>1210</v>
      </c>
      <c r="E67" s="662" t="s">
        <v>1211</v>
      </c>
      <c r="F67" s="665">
        <v>27.449999999999989</v>
      </c>
      <c r="G67" s="665">
        <v>54296.939999999995</v>
      </c>
      <c r="H67" s="662">
        <v>1</v>
      </c>
      <c r="I67" s="662">
        <v>1978.0306010928969</v>
      </c>
      <c r="J67" s="665">
        <v>38.999999999999993</v>
      </c>
      <c r="K67" s="665">
        <v>74204.179999999978</v>
      </c>
      <c r="L67" s="662">
        <v>1.366636499220766</v>
      </c>
      <c r="M67" s="662">
        <v>1902.6712820512819</v>
      </c>
      <c r="N67" s="665">
        <v>25.599999999999994</v>
      </c>
      <c r="O67" s="665">
        <v>50938.749999999985</v>
      </c>
      <c r="P67" s="678">
        <v>0.93815139490365373</v>
      </c>
      <c r="Q67" s="666">
        <v>1989.7949218749998</v>
      </c>
    </row>
    <row r="68" spans="1:17" ht="14.4" customHeight="1" x14ac:dyDescent="0.3">
      <c r="A68" s="661" t="s">
        <v>1109</v>
      </c>
      <c r="B68" s="662" t="s">
        <v>531</v>
      </c>
      <c r="C68" s="662" t="s">
        <v>1110</v>
      </c>
      <c r="D68" s="662" t="s">
        <v>1212</v>
      </c>
      <c r="E68" s="662" t="s">
        <v>1213</v>
      </c>
      <c r="F68" s="665"/>
      <c r="G68" s="665"/>
      <c r="H68" s="662"/>
      <c r="I68" s="662"/>
      <c r="J68" s="665"/>
      <c r="K68" s="665"/>
      <c r="L68" s="662"/>
      <c r="M68" s="662"/>
      <c r="N68" s="665">
        <v>0.04</v>
      </c>
      <c r="O68" s="665">
        <v>395.5</v>
      </c>
      <c r="P68" s="678"/>
      <c r="Q68" s="666">
        <v>9887.5</v>
      </c>
    </row>
    <row r="69" spans="1:17" ht="14.4" customHeight="1" x14ac:dyDescent="0.3">
      <c r="A69" s="661" t="s">
        <v>1109</v>
      </c>
      <c r="B69" s="662" t="s">
        <v>531</v>
      </c>
      <c r="C69" s="662" t="s">
        <v>1110</v>
      </c>
      <c r="D69" s="662" t="s">
        <v>1214</v>
      </c>
      <c r="E69" s="662" t="s">
        <v>717</v>
      </c>
      <c r="F69" s="665"/>
      <c r="G69" s="665"/>
      <c r="H69" s="662"/>
      <c r="I69" s="662"/>
      <c r="J69" s="665">
        <v>1.4100000000000006</v>
      </c>
      <c r="K69" s="665">
        <v>12484.139999999996</v>
      </c>
      <c r="L69" s="662"/>
      <c r="M69" s="662">
        <v>8853.9999999999927</v>
      </c>
      <c r="N69" s="665">
        <v>1.2700000000000007</v>
      </c>
      <c r="O69" s="665">
        <v>11244.579999999996</v>
      </c>
      <c r="P69" s="678"/>
      <c r="Q69" s="666">
        <v>8853.9999999999927</v>
      </c>
    </row>
    <row r="70" spans="1:17" ht="14.4" customHeight="1" x14ac:dyDescent="0.3">
      <c r="A70" s="661" t="s">
        <v>1109</v>
      </c>
      <c r="B70" s="662" t="s">
        <v>531</v>
      </c>
      <c r="C70" s="662" t="s">
        <v>1110</v>
      </c>
      <c r="D70" s="662" t="s">
        <v>1215</v>
      </c>
      <c r="E70" s="662"/>
      <c r="F70" s="665">
        <v>16.949999999999992</v>
      </c>
      <c r="G70" s="665">
        <v>18511.990000000009</v>
      </c>
      <c r="H70" s="662">
        <v>1</v>
      </c>
      <c r="I70" s="662">
        <v>1092.152802359883</v>
      </c>
      <c r="J70" s="665"/>
      <c r="K70" s="665"/>
      <c r="L70" s="662"/>
      <c r="M70" s="662"/>
      <c r="N70" s="665"/>
      <c r="O70" s="665"/>
      <c r="P70" s="678"/>
      <c r="Q70" s="666"/>
    </row>
    <row r="71" spans="1:17" ht="14.4" customHeight="1" x14ac:dyDescent="0.3">
      <c r="A71" s="661" t="s">
        <v>1109</v>
      </c>
      <c r="B71" s="662" t="s">
        <v>531</v>
      </c>
      <c r="C71" s="662" t="s">
        <v>1110</v>
      </c>
      <c r="D71" s="662" t="s">
        <v>1216</v>
      </c>
      <c r="E71" s="662" t="s">
        <v>717</v>
      </c>
      <c r="F71" s="665">
        <v>231.51</v>
      </c>
      <c r="G71" s="665">
        <v>505669.07999999903</v>
      </c>
      <c r="H71" s="662">
        <v>1</v>
      </c>
      <c r="I71" s="662">
        <v>2184.2213295321976</v>
      </c>
      <c r="J71" s="665">
        <v>231.91999999999996</v>
      </c>
      <c r="K71" s="665">
        <v>410675.08000000048</v>
      </c>
      <c r="L71" s="662">
        <v>0.81214196446419318</v>
      </c>
      <c r="M71" s="662">
        <v>1770.7618144187675</v>
      </c>
      <c r="N71" s="665">
        <v>279.89000000000004</v>
      </c>
      <c r="O71" s="665">
        <v>495620.35000000056</v>
      </c>
      <c r="P71" s="678">
        <v>0.98012785357570509</v>
      </c>
      <c r="Q71" s="666">
        <v>1770.7683375611864</v>
      </c>
    </row>
    <row r="72" spans="1:17" ht="14.4" customHeight="1" x14ac:dyDescent="0.3">
      <c r="A72" s="661" t="s">
        <v>1109</v>
      </c>
      <c r="B72" s="662" t="s">
        <v>531</v>
      </c>
      <c r="C72" s="662" t="s">
        <v>1110</v>
      </c>
      <c r="D72" s="662" t="s">
        <v>1217</v>
      </c>
      <c r="E72" s="662" t="s">
        <v>709</v>
      </c>
      <c r="F72" s="665">
        <v>14.330000000000028</v>
      </c>
      <c r="G72" s="665">
        <v>13510.63999999997</v>
      </c>
      <c r="H72" s="662">
        <v>1</v>
      </c>
      <c r="I72" s="662">
        <v>942.82205163991227</v>
      </c>
      <c r="J72" s="665">
        <v>13.960000000000024</v>
      </c>
      <c r="K72" s="665">
        <v>12585.380000000008</v>
      </c>
      <c r="L72" s="662">
        <v>0.93151619760426119</v>
      </c>
      <c r="M72" s="662">
        <v>901.53151862464085</v>
      </c>
      <c r="N72" s="665">
        <v>16.44000000000004</v>
      </c>
      <c r="O72" s="665">
        <v>14799.660000000016</v>
      </c>
      <c r="P72" s="678">
        <v>1.0954077675076865</v>
      </c>
      <c r="Q72" s="666">
        <v>900.22262773722503</v>
      </c>
    </row>
    <row r="73" spans="1:17" ht="14.4" customHeight="1" x14ac:dyDescent="0.3">
      <c r="A73" s="661" t="s">
        <v>1109</v>
      </c>
      <c r="B73" s="662" t="s">
        <v>531</v>
      </c>
      <c r="C73" s="662" t="s">
        <v>1113</v>
      </c>
      <c r="D73" s="662" t="s">
        <v>1218</v>
      </c>
      <c r="E73" s="662"/>
      <c r="F73" s="665">
        <v>234848</v>
      </c>
      <c r="G73" s="665">
        <v>7820438.4000000032</v>
      </c>
      <c r="H73" s="662">
        <v>1</v>
      </c>
      <c r="I73" s="662">
        <v>33.300000000000011</v>
      </c>
      <c r="J73" s="665">
        <v>239382</v>
      </c>
      <c r="K73" s="665">
        <v>8031266.0999999987</v>
      </c>
      <c r="L73" s="662">
        <v>1.0269585526049276</v>
      </c>
      <c r="M73" s="662">
        <v>33.549999999999997</v>
      </c>
      <c r="N73" s="665">
        <v>172010</v>
      </c>
      <c r="O73" s="665">
        <v>5678050.1000000015</v>
      </c>
      <c r="P73" s="678">
        <v>0.72605265965652244</v>
      </c>
      <c r="Q73" s="666">
        <v>33.010000000000005</v>
      </c>
    </row>
    <row r="74" spans="1:17" ht="14.4" customHeight="1" x14ac:dyDescent="0.3">
      <c r="A74" s="661" t="s">
        <v>1109</v>
      </c>
      <c r="B74" s="662" t="s">
        <v>531</v>
      </c>
      <c r="C74" s="662" t="s">
        <v>1113</v>
      </c>
      <c r="D74" s="662" t="s">
        <v>1219</v>
      </c>
      <c r="E74" s="662"/>
      <c r="F74" s="665">
        <v>5</v>
      </c>
      <c r="G74" s="665">
        <v>286.39999999999998</v>
      </c>
      <c r="H74" s="662">
        <v>1</v>
      </c>
      <c r="I74" s="662">
        <v>57.279999999999994</v>
      </c>
      <c r="J74" s="665">
        <v>9</v>
      </c>
      <c r="K74" s="665">
        <v>583.02</v>
      </c>
      <c r="L74" s="662">
        <v>2.0356843575418995</v>
      </c>
      <c r="M74" s="662">
        <v>64.78</v>
      </c>
      <c r="N74" s="665">
        <v>12</v>
      </c>
      <c r="O74" s="665">
        <v>730.43999999999994</v>
      </c>
      <c r="P74" s="678">
        <v>2.5504189944134077</v>
      </c>
      <c r="Q74" s="666">
        <v>60.87</v>
      </c>
    </row>
    <row r="75" spans="1:17" ht="14.4" customHeight="1" x14ac:dyDescent="0.3">
      <c r="A75" s="661" t="s">
        <v>1109</v>
      </c>
      <c r="B75" s="662" t="s">
        <v>531</v>
      </c>
      <c r="C75" s="662" t="s">
        <v>1113</v>
      </c>
      <c r="D75" s="662" t="s">
        <v>1220</v>
      </c>
      <c r="E75" s="662"/>
      <c r="F75" s="665">
        <v>900</v>
      </c>
      <c r="G75" s="665">
        <v>52938</v>
      </c>
      <c r="H75" s="662">
        <v>1</v>
      </c>
      <c r="I75" s="662">
        <v>58.82</v>
      </c>
      <c r="J75" s="665">
        <v>1540</v>
      </c>
      <c r="K75" s="665">
        <v>94017</v>
      </c>
      <c r="L75" s="662">
        <v>1.7759832256602064</v>
      </c>
      <c r="M75" s="662">
        <v>61.05</v>
      </c>
      <c r="N75" s="665">
        <v>1136</v>
      </c>
      <c r="O75" s="665">
        <v>65831.199999999997</v>
      </c>
      <c r="P75" s="678">
        <v>1.2435528353923457</v>
      </c>
      <c r="Q75" s="666">
        <v>57.949999999999996</v>
      </c>
    </row>
    <row r="76" spans="1:17" ht="14.4" customHeight="1" x14ac:dyDescent="0.3">
      <c r="A76" s="661" t="s">
        <v>1109</v>
      </c>
      <c r="B76" s="662" t="s">
        <v>531</v>
      </c>
      <c r="C76" s="662" t="s">
        <v>1221</v>
      </c>
      <c r="D76" s="662" t="s">
        <v>1222</v>
      </c>
      <c r="E76" s="662" t="s">
        <v>1223</v>
      </c>
      <c r="F76" s="665">
        <v>289</v>
      </c>
      <c r="G76" s="665">
        <v>255568.4800000008</v>
      </c>
      <c r="H76" s="662">
        <v>1</v>
      </c>
      <c r="I76" s="662">
        <v>884.32000000000278</v>
      </c>
      <c r="J76" s="665">
        <v>561</v>
      </c>
      <c r="K76" s="665">
        <v>496103.52000000165</v>
      </c>
      <c r="L76" s="662">
        <v>1.9411764705882357</v>
      </c>
      <c r="M76" s="662">
        <v>884.32000000000289</v>
      </c>
      <c r="N76" s="665"/>
      <c r="O76" s="665"/>
      <c r="P76" s="678"/>
      <c r="Q76" s="666"/>
    </row>
    <row r="77" spans="1:17" ht="14.4" customHeight="1" x14ac:dyDescent="0.3">
      <c r="A77" s="661" t="s">
        <v>1109</v>
      </c>
      <c r="B77" s="662" t="s">
        <v>531</v>
      </c>
      <c r="C77" s="662" t="s">
        <v>1138</v>
      </c>
      <c r="D77" s="662" t="s">
        <v>1224</v>
      </c>
      <c r="E77" s="662" t="s">
        <v>1225</v>
      </c>
      <c r="F77" s="665"/>
      <c r="G77" s="665"/>
      <c r="H77" s="662"/>
      <c r="I77" s="662"/>
      <c r="J77" s="665"/>
      <c r="K77" s="665"/>
      <c r="L77" s="662"/>
      <c r="M77" s="662"/>
      <c r="N77" s="665">
        <v>1</v>
      </c>
      <c r="O77" s="665">
        <v>8595</v>
      </c>
      <c r="P77" s="678"/>
      <c r="Q77" s="666">
        <v>8595</v>
      </c>
    </row>
    <row r="78" spans="1:17" ht="14.4" customHeight="1" thickBot="1" x14ac:dyDescent="0.35">
      <c r="A78" s="667" t="s">
        <v>1109</v>
      </c>
      <c r="B78" s="668" t="s">
        <v>531</v>
      </c>
      <c r="C78" s="668" t="s">
        <v>1138</v>
      </c>
      <c r="D78" s="668" t="s">
        <v>1226</v>
      </c>
      <c r="E78" s="668" t="s">
        <v>1227</v>
      </c>
      <c r="F78" s="671">
        <v>555</v>
      </c>
      <c r="G78" s="671">
        <v>7952040</v>
      </c>
      <c r="H78" s="668">
        <v>1</v>
      </c>
      <c r="I78" s="668">
        <v>14328</v>
      </c>
      <c r="J78" s="671">
        <v>572</v>
      </c>
      <c r="K78" s="671">
        <v>8202480</v>
      </c>
      <c r="L78" s="668">
        <v>1.0314938053631522</v>
      </c>
      <c r="M78" s="668">
        <v>14340</v>
      </c>
      <c r="N78" s="671">
        <v>674</v>
      </c>
      <c r="O78" s="671">
        <v>9777044</v>
      </c>
      <c r="P78" s="679">
        <v>1.2295013606571394</v>
      </c>
      <c r="Q78" s="672">
        <v>14506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313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2175331</v>
      </c>
      <c r="C3" s="351">
        <f t="shared" ref="C3:R3" si="0">SUBTOTAL(9,C6:C1048576)</f>
        <v>16</v>
      </c>
      <c r="D3" s="351">
        <f t="shared" si="0"/>
        <v>1607520</v>
      </c>
      <c r="E3" s="351">
        <f t="shared" si="0"/>
        <v>12.179482720409215</v>
      </c>
      <c r="F3" s="351">
        <f t="shared" si="0"/>
        <v>1535750</v>
      </c>
      <c r="G3" s="354">
        <f>IF(B3&lt;&gt;0,F3/B3,"")</f>
        <v>0.70598451454054578</v>
      </c>
      <c r="H3" s="350">
        <f t="shared" si="0"/>
        <v>2054191.62</v>
      </c>
      <c r="I3" s="351">
        <f t="shared" si="0"/>
        <v>16</v>
      </c>
      <c r="J3" s="351">
        <f t="shared" si="0"/>
        <v>1337280.2500000002</v>
      </c>
      <c r="K3" s="351">
        <f t="shared" si="0"/>
        <v>11.703216496825462</v>
      </c>
      <c r="L3" s="351">
        <f t="shared" si="0"/>
        <v>1010005.9300000002</v>
      </c>
      <c r="M3" s="352">
        <f>IF(H3&lt;&gt;0,L3/H3,"")</f>
        <v>0.49168048402417303</v>
      </c>
      <c r="N3" s="353">
        <f t="shared" si="0"/>
        <v>20569.86</v>
      </c>
      <c r="O3" s="351">
        <f t="shared" si="0"/>
        <v>1</v>
      </c>
      <c r="P3" s="351">
        <f t="shared" si="0"/>
        <v>168590.88</v>
      </c>
      <c r="Q3" s="351">
        <f t="shared" si="0"/>
        <v>8.196014946139643</v>
      </c>
      <c r="R3" s="351">
        <f t="shared" si="0"/>
        <v>37464.639999999999</v>
      </c>
      <c r="S3" s="352">
        <f>IF(N3&lt;&gt;0,R3/N3,"")</f>
        <v>1.8213366546976983</v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x14ac:dyDescent="0.3">
      <c r="A6" s="750" t="s">
        <v>1229</v>
      </c>
      <c r="B6" s="797">
        <v>147223</v>
      </c>
      <c r="C6" s="736">
        <v>1</v>
      </c>
      <c r="D6" s="797">
        <v>178418</v>
      </c>
      <c r="E6" s="736">
        <v>1.2118894466217913</v>
      </c>
      <c r="F6" s="797">
        <v>181484</v>
      </c>
      <c r="G6" s="741">
        <v>1.2327149969773745</v>
      </c>
      <c r="H6" s="797">
        <v>177616.13000000003</v>
      </c>
      <c r="I6" s="736">
        <v>1</v>
      </c>
      <c r="J6" s="797">
        <v>186063.33000000002</v>
      </c>
      <c r="K6" s="736">
        <v>1.0475587436794169</v>
      </c>
      <c r="L6" s="797">
        <v>157436.03</v>
      </c>
      <c r="M6" s="741">
        <v>0.88638362968498396</v>
      </c>
      <c r="N6" s="797"/>
      <c r="O6" s="736"/>
      <c r="P6" s="797"/>
      <c r="Q6" s="736"/>
      <c r="R6" s="797"/>
      <c r="S6" s="235"/>
    </row>
    <row r="7" spans="1:19" ht="14.4" customHeight="1" x14ac:dyDescent="0.3">
      <c r="A7" s="751" t="s">
        <v>1230</v>
      </c>
      <c r="B7" s="801">
        <v>68681</v>
      </c>
      <c r="C7" s="662">
        <v>1</v>
      </c>
      <c r="D7" s="801">
        <v>30414</v>
      </c>
      <c r="E7" s="662">
        <v>0.44282989473071155</v>
      </c>
      <c r="F7" s="801">
        <v>37250</v>
      </c>
      <c r="G7" s="678">
        <v>0.5423625165620769</v>
      </c>
      <c r="H7" s="801">
        <v>91750.070000000022</v>
      </c>
      <c r="I7" s="662">
        <v>1</v>
      </c>
      <c r="J7" s="801">
        <v>54497.229999999996</v>
      </c>
      <c r="K7" s="662">
        <v>0.59397480568679661</v>
      </c>
      <c r="L7" s="801">
        <v>28725.37</v>
      </c>
      <c r="M7" s="678">
        <v>0.31308281290684564</v>
      </c>
      <c r="N7" s="801"/>
      <c r="O7" s="662"/>
      <c r="P7" s="801"/>
      <c r="Q7" s="662"/>
      <c r="R7" s="801"/>
      <c r="S7" s="700"/>
    </row>
    <row r="8" spans="1:19" ht="14.4" customHeight="1" x14ac:dyDescent="0.3">
      <c r="A8" s="751" t="s">
        <v>1231</v>
      </c>
      <c r="B8" s="801">
        <v>285475</v>
      </c>
      <c r="C8" s="662">
        <v>1</v>
      </c>
      <c r="D8" s="801">
        <v>130120</v>
      </c>
      <c r="E8" s="662">
        <v>0.45580173395218493</v>
      </c>
      <c r="F8" s="801">
        <v>166949</v>
      </c>
      <c r="G8" s="678">
        <v>0.58481127944653644</v>
      </c>
      <c r="H8" s="801">
        <v>309718.21999999991</v>
      </c>
      <c r="I8" s="662">
        <v>1</v>
      </c>
      <c r="J8" s="801">
        <v>133206.83000000002</v>
      </c>
      <c r="K8" s="662">
        <v>0.43009038990344206</v>
      </c>
      <c r="L8" s="801">
        <v>129809.54000000001</v>
      </c>
      <c r="M8" s="678">
        <v>0.41912141946314957</v>
      </c>
      <c r="N8" s="801"/>
      <c r="O8" s="662"/>
      <c r="P8" s="801"/>
      <c r="Q8" s="662"/>
      <c r="R8" s="801"/>
      <c r="S8" s="700"/>
    </row>
    <row r="9" spans="1:19" ht="14.4" customHeight="1" x14ac:dyDescent="0.3">
      <c r="A9" s="751" t="s">
        <v>1232</v>
      </c>
      <c r="B9" s="801">
        <v>237918</v>
      </c>
      <c r="C9" s="662">
        <v>1</v>
      </c>
      <c r="D9" s="801">
        <v>180047</v>
      </c>
      <c r="E9" s="662">
        <v>0.75676073268941402</v>
      </c>
      <c r="F9" s="801">
        <v>211948</v>
      </c>
      <c r="G9" s="678">
        <v>0.89084474482804998</v>
      </c>
      <c r="H9" s="801">
        <v>196839.11000000002</v>
      </c>
      <c r="I9" s="662">
        <v>1</v>
      </c>
      <c r="J9" s="801">
        <v>161141.88</v>
      </c>
      <c r="K9" s="662">
        <v>0.81864767626718082</v>
      </c>
      <c r="L9" s="801">
        <v>149765.79</v>
      </c>
      <c r="M9" s="678">
        <v>0.7608538262543455</v>
      </c>
      <c r="N9" s="801"/>
      <c r="O9" s="662"/>
      <c r="P9" s="801"/>
      <c r="Q9" s="662"/>
      <c r="R9" s="801"/>
      <c r="S9" s="700"/>
    </row>
    <row r="10" spans="1:19" ht="14.4" customHeight="1" x14ac:dyDescent="0.3">
      <c r="A10" s="751" t="s">
        <v>1233</v>
      </c>
      <c r="B10" s="801">
        <v>32652</v>
      </c>
      <c r="C10" s="662">
        <v>1</v>
      </c>
      <c r="D10" s="801"/>
      <c r="E10" s="662"/>
      <c r="F10" s="801"/>
      <c r="G10" s="678"/>
      <c r="H10" s="801">
        <v>40083.269999999997</v>
      </c>
      <c r="I10" s="662">
        <v>1</v>
      </c>
      <c r="J10" s="801"/>
      <c r="K10" s="662"/>
      <c r="L10" s="801"/>
      <c r="M10" s="678"/>
      <c r="N10" s="801"/>
      <c r="O10" s="662"/>
      <c r="P10" s="801"/>
      <c r="Q10" s="662"/>
      <c r="R10" s="801"/>
      <c r="S10" s="700"/>
    </row>
    <row r="11" spans="1:19" ht="14.4" customHeight="1" x14ac:dyDescent="0.3">
      <c r="A11" s="751" t="s">
        <v>1234</v>
      </c>
      <c r="B11" s="801"/>
      <c r="C11" s="662"/>
      <c r="D11" s="801"/>
      <c r="E11" s="662"/>
      <c r="F11" s="801">
        <v>4992</v>
      </c>
      <c r="G11" s="678"/>
      <c r="H11" s="801"/>
      <c r="I11" s="662"/>
      <c r="J11" s="801"/>
      <c r="K11" s="662"/>
      <c r="L11" s="801">
        <v>2140.92</v>
      </c>
      <c r="M11" s="678"/>
      <c r="N11" s="801"/>
      <c r="O11" s="662"/>
      <c r="P11" s="801"/>
      <c r="Q11" s="662"/>
      <c r="R11" s="801"/>
      <c r="S11" s="700"/>
    </row>
    <row r="12" spans="1:19" ht="14.4" customHeight="1" x14ac:dyDescent="0.3">
      <c r="A12" s="751" t="s">
        <v>1235</v>
      </c>
      <c r="B12" s="801"/>
      <c r="C12" s="662"/>
      <c r="D12" s="801">
        <v>2252</v>
      </c>
      <c r="E12" s="662"/>
      <c r="F12" s="801"/>
      <c r="G12" s="678"/>
      <c r="H12" s="801"/>
      <c r="I12" s="662"/>
      <c r="J12" s="801">
        <v>957.6</v>
      </c>
      <c r="K12" s="662"/>
      <c r="L12" s="801"/>
      <c r="M12" s="678"/>
      <c r="N12" s="801"/>
      <c r="O12" s="662"/>
      <c r="P12" s="801"/>
      <c r="Q12" s="662"/>
      <c r="R12" s="801"/>
      <c r="S12" s="700"/>
    </row>
    <row r="13" spans="1:19" ht="14.4" customHeight="1" x14ac:dyDescent="0.3">
      <c r="A13" s="751" t="s">
        <v>1236</v>
      </c>
      <c r="B13" s="801"/>
      <c r="C13" s="662"/>
      <c r="D13" s="801"/>
      <c r="E13" s="662"/>
      <c r="F13" s="801">
        <v>14506</v>
      </c>
      <c r="G13" s="678"/>
      <c r="H13" s="801"/>
      <c r="I13" s="662"/>
      <c r="J13" s="801"/>
      <c r="K13" s="662"/>
      <c r="L13" s="801">
        <v>10402.77</v>
      </c>
      <c r="M13" s="678"/>
      <c r="N13" s="801"/>
      <c r="O13" s="662"/>
      <c r="P13" s="801"/>
      <c r="Q13" s="662"/>
      <c r="R13" s="801"/>
      <c r="S13" s="700"/>
    </row>
    <row r="14" spans="1:19" ht="14.4" customHeight="1" x14ac:dyDescent="0.3">
      <c r="A14" s="751" t="s">
        <v>1237</v>
      </c>
      <c r="B14" s="801">
        <v>42984</v>
      </c>
      <c r="C14" s="662">
        <v>1</v>
      </c>
      <c r="D14" s="801">
        <v>19342</v>
      </c>
      <c r="E14" s="662">
        <v>0.44998138842359947</v>
      </c>
      <c r="F14" s="801">
        <v>10979</v>
      </c>
      <c r="G14" s="678">
        <v>0.2554206216266518</v>
      </c>
      <c r="H14" s="801">
        <v>24642.47</v>
      </c>
      <c r="I14" s="662">
        <v>1</v>
      </c>
      <c r="J14" s="801">
        <v>15507.970000000001</v>
      </c>
      <c r="K14" s="662">
        <v>0.62931881422600899</v>
      </c>
      <c r="L14" s="801">
        <v>1694.89</v>
      </c>
      <c r="M14" s="678">
        <v>6.8779225459136201E-2</v>
      </c>
      <c r="N14" s="801"/>
      <c r="O14" s="662"/>
      <c r="P14" s="801"/>
      <c r="Q14" s="662"/>
      <c r="R14" s="801"/>
      <c r="S14" s="700"/>
    </row>
    <row r="15" spans="1:19" ht="14.4" customHeight="1" x14ac:dyDescent="0.3">
      <c r="A15" s="751" t="s">
        <v>1238</v>
      </c>
      <c r="B15" s="801"/>
      <c r="C15" s="662"/>
      <c r="D15" s="801">
        <v>6067</v>
      </c>
      <c r="E15" s="662"/>
      <c r="F15" s="801">
        <v>4872</v>
      </c>
      <c r="G15" s="678"/>
      <c r="H15" s="801"/>
      <c r="I15" s="662"/>
      <c r="J15" s="801">
        <v>14107.5</v>
      </c>
      <c r="K15" s="662"/>
      <c r="L15" s="801">
        <v>12024.2</v>
      </c>
      <c r="M15" s="678"/>
      <c r="N15" s="801"/>
      <c r="O15" s="662"/>
      <c r="P15" s="801"/>
      <c r="Q15" s="662"/>
      <c r="R15" s="801"/>
      <c r="S15" s="700"/>
    </row>
    <row r="16" spans="1:19" ht="14.4" customHeight="1" x14ac:dyDescent="0.3">
      <c r="A16" s="751" t="s">
        <v>1239</v>
      </c>
      <c r="B16" s="801">
        <v>18751</v>
      </c>
      <c r="C16" s="662">
        <v>1</v>
      </c>
      <c r="D16" s="801">
        <v>13279</v>
      </c>
      <c r="E16" s="662">
        <v>0.70817556396992165</v>
      </c>
      <c r="F16" s="801">
        <v>3167</v>
      </c>
      <c r="G16" s="678">
        <v>0.16889765879153112</v>
      </c>
      <c r="H16" s="801">
        <v>19544.14</v>
      </c>
      <c r="I16" s="662">
        <v>1</v>
      </c>
      <c r="J16" s="801">
        <v>6573.4400000000005</v>
      </c>
      <c r="K16" s="662">
        <v>0.33633815558013813</v>
      </c>
      <c r="L16" s="801">
        <v>2869.38</v>
      </c>
      <c r="M16" s="678">
        <v>0.14681536255880281</v>
      </c>
      <c r="N16" s="801"/>
      <c r="O16" s="662"/>
      <c r="P16" s="801"/>
      <c r="Q16" s="662"/>
      <c r="R16" s="801"/>
      <c r="S16" s="700"/>
    </row>
    <row r="17" spans="1:19" ht="14.4" customHeight="1" x14ac:dyDescent="0.3">
      <c r="A17" s="751" t="s">
        <v>1240</v>
      </c>
      <c r="B17" s="801">
        <v>32093</v>
      </c>
      <c r="C17" s="662">
        <v>1</v>
      </c>
      <c r="D17" s="801"/>
      <c r="E17" s="662"/>
      <c r="F17" s="801"/>
      <c r="G17" s="678"/>
      <c r="H17" s="801">
        <v>33354.759999999995</v>
      </c>
      <c r="I17" s="662">
        <v>1</v>
      </c>
      <c r="J17" s="801"/>
      <c r="K17" s="662"/>
      <c r="L17" s="801"/>
      <c r="M17" s="678"/>
      <c r="N17" s="801"/>
      <c r="O17" s="662"/>
      <c r="P17" s="801"/>
      <c r="Q17" s="662"/>
      <c r="R17" s="801"/>
      <c r="S17" s="700"/>
    </row>
    <row r="18" spans="1:19" ht="14.4" customHeight="1" x14ac:dyDescent="0.3">
      <c r="A18" s="751" t="s">
        <v>1241</v>
      </c>
      <c r="B18" s="801">
        <v>319725</v>
      </c>
      <c r="C18" s="662">
        <v>1</v>
      </c>
      <c r="D18" s="801">
        <v>144282</v>
      </c>
      <c r="E18" s="662">
        <v>0.45126905934787709</v>
      </c>
      <c r="F18" s="801">
        <v>113859</v>
      </c>
      <c r="G18" s="678">
        <v>0.35611541168191413</v>
      </c>
      <c r="H18" s="801">
        <v>411698.31000000006</v>
      </c>
      <c r="I18" s="662">
        <v>1</v>
      </c>
      <c r="J18" s="801">
        <v>142407.83000000005</v>
      </c>
      <c r="K18" s="662">
        <v>0.34590336307185721</v>
      </c>
      <c r="L18" s="801">
        <v>90967.47</v>
      </c>
      <c r="M18" s="678">
        <v>0.2209566271962593</v>
      </c>
      <c r="N18" s="801"/>
      <c r="O18" s="662"/>
      <c r="P18" s="801"/>
      <c r="Q18" s="662"/>
      <c r="R18" s="801"/>
      <c r="S18" s="700"/>
    </row>
    <row r="19" spans="1:19" ht="14.4" customHeight="1" x14ac:dyDescent="0.3">
      <c r="A19" s="751" t="s">
        <v>1242</v>
      </c>
      <c r="B19" s="801">
        <v>36490</v>
      </c>
      <c r="C19" s="662">
        <v>1</v>
      </c>
      <c r="D19" s="801">
        <v>54831</v>
      </c>
      <c r="E19" s="662">
        <v>1.5026308577692518</v>
      </c>
      <c r="F19" s="801">
        <v>51221</v>
      </c>
      <c r="G19" s="678">
        <v>1.4036996437380105</v>
      </c>
      <c r="H19" s="801">
        <v>42234.139999999992</v>
      </c>
      <c r="I19" s="662">
        <v>1</v>
      </c>
      <c r="J19" s="801">
        <v>55212.990000000005</v>
      </c>
      <c r="K19" s="662">
        <v>1.3073070743242319</v>
      </c>
      <c r="L19" s="801">
        <v>43343.400000000009</v>
      </c>
      <c r="M19" s="678">
        <v>1.026264533858154</v>
      </c>
      <c r="N19" s="801"/>
      <c r="O19" s="662"/>
      <c r="P19" s="801"/>
      <c r="Q19" s="662"/>
      <c r="R19" s="801"/>
      <c r="S19" s="700"/>
    </row>
    <row r="20" spans="1:19" ht="14.4" customHeight="1" x14ac:dyDescent="0.3">
      <c r="A20" s="751" t="s">
        <v>1243</v>
      </c>
      <c r="B20" s="801">
        <v>166562</v>
      </c>
      <c r="C20" s="662">
        <v>1</v>
      </c>
      <c r="D20" s="801">
        <v>64947</v>
      </c>
      <c r="E20" s="662">
        <v>0.38992687407692028</v>
      </c>
      <c r="F20" s="801">
        <v>45709</v>
      </c>
      <c r="G20" s="678">
        <v>0.27442633974135755</v>
      </c>
      <c r="H20" s="801">
        <v>160011.46000000002</v>
      </c>
      <c r="I20" s="662">
        <v>1</v>
      </c>
      <c r="J20" s="801">
        <v>61395.44</v>
      </c>
      <c r="K20" s="662">
        <v>0.38369401791596675</v>
      </c>
      <c r="L20" s="801">
        <v>31811.08</v>
      </c>
      <c r="M20" s="678">
        <v>0.19880501059111638</v>
      </c>
      <c r="N20" s="801"/>
      <c r="O20" s="662"/>
      <c r="P20" s="801"/>
      <c r="Q20" s="662"/>
      <c r="R20" s="801"/>
      <c r="S20" s="700"/>
    </row>
    <row r="21" spans="1:19" ht="14.4" customHeight="1" x14ac:dyDescent="0.3">
      <c r="A21" s="751" t="s">
        <v>743</v>
      </c>
      <c r="B21" s="801">
        <v>498725</v>
      </c>
      <c r="C21" s="662">
        <v>1</v>
      </c>
      <c r="D21" s="801">
        <v>590989</v>
      </c>
      <c r="E21" s="662">
        <v>1.1849997493608702</v>
      </c>
      <c r="F21" s="801">
        <v>576051</v>
      </c>
      <c r="G21" s="678">
        <v>1.1550473707955287</v>
      </c>
      <c r="H21" s="801">
        <v>223682.10000000006</v>
      </c>
      <c r="I21" s="662">
        <v>1</v>
      </c>
      <c r="J21" s="801">
        <v>292044.38</v>
      </c>
      <c r="K21" s="662">
        <v>1.3056224883439485</v>
      </c>
      <c r="L21" s="801">
        <v>272783.03000000003</v>
      </c>
      <c r="M21" s="678">
        <v>1.219512111161331</v>
      </c>
      <c r="N21" s="801">
        <v>20569.86</v>
      </c>
      <c r="O21" s="662">
        <v>1</v>
      </c>
      <c r="P21" s="801">
        <v>168590.88</v>
      </c>
      <c r="Q21" s="662">
        <v>8.196014946139643</v>
      </c>
      <c r="R21" s="801">
        <v>37464.639999999999</v>
      </c>
      <c r="S21" s="700">
        <v>1.8213366546976983</v>
      </c>
    </row>
    <row r="22" spans="1:19" ht="14.4" customHeight="1" x14ac:dyDescent="0.3">
      <c r="A22" s="751" t="s">
        <v>1244</v>
      </c>
      <c r="B22" s="801"/>
      <c r="C22" s="662"/>
      <c r="D22" s="801">
        <v>14340</v>
      </c>
      <c r="E22" s="662"/>
      <c r="F22" s="801">
        <v>29012</v>
      </c>
      <c r="G22" s="678"/>
      <c r="H22" s="801"/>
      <c r="I22" s="662"/>
      <c r="J22" s="801">
        <v>15750.27</v>
      </c>
      <c r="K22" s="662"/>
      <c r="L22" s="801">
        <v>8483.42</v>
      </c>
      <c r="M22" s="678"/>
      <c r="N22" s="801"/>
      <c r="O22" s="662"/>
      <c r="P22" s="801"/>
      <c r="Q22" s="662"/>
      <c r="R22" s="801"/>
      <c r="S22" s="700"/>
    </row>
    <row r="23" spans="1:19" ht="14.4" customHeight="1" x14ac:dyDescent="0.3">
      <c r="A23" s="751" t="s">
        <v>1245</v>
      </c>
      <c r="B23" s="801"/>
      <c r="C23" s="662"/>
      <c r="D23" s="801">
        <v>2340</v>
      </c>
      <c r="E23" s="662"/>
      <c r="F23" s="801">
        <v>5117</v>
      </c>
      <c r="G23" s="678"/>
      <c r="H23" s="801"/>
      <c r="I23" s="662"/>
      <c r="J23" s="801">
        <v>1693.6</v>
      </c>
      <c r="K23" s="662"/>
      <c r="L23" s="801">
        <v>8437.91</v>
      </c>
      <c r="M23" s="678"/>
      <c r="N23" s="801"/>
      <c r="O23" s="662"/>
      <c r="P23" s="801"/>
      <c r="Q23" s="662"/>
      <c r="R23" s="801"/>
      <c r="S23" s="700"/>
    </row>
    <row r="24" spans="1:19" ht="14.4" customHeight="1" x14ac:dyDescent="0.3">
      <c r="A24" s="751" t="s">
        <v>1246</v>
      </c>
      <c r="B24" s="801">
        <v>7076</v>
      </c>
      <c r="C24" s="662">
        <v>1</v>
      </c>
      <c r="D24" s="801">
        <v>18112</v>
      </c>
      <c r="E24" s="662">
        <v>2.5596382136800453</v>
      </c>
      <c r="F24" s="801">
        <v>7252</v>
      </c>
      <c r="G24" s="678">
        <v>1.0248728094968909</v>
      </c>
      <c r="H24" s="801">
        <v>8463.5</v>
      </c>
      <c r="I24" s="662">
        <v>1</v>
      </c>
      <c r="J24" s="801">
        <v>22400.84</v>
      </c>
      <c r="K24" s="662">
        <v>2.6467584332722871</v>
      </c>
      <c r="L24" s="801">
        <v>15772.779999999999</v>
      </c>
      <c r="M24" s="678">
        <v>1.8636237963017663</v>
      </c>
      <c r="N24" s="801"/>
      <c r="O24" s="662"/>
      <c r="P24" s="801"/>
      <c r="Q24" s="662"/>
      <c r="R24" s="801"/>
      <c r="S24" s="700"/>
    </row>
    <row r="25" spans="1:19" ht="14.4" customHeight="1" x14ac:dyDescent="0.3">
      <c r="A25" s="751" t="s">
        <v>1247</v>
      </c>
      <c r="B25" s="801">
        <v>18324</v>
      </c>
      <c r="C25" s="662">
        <v>1</v>
      </c>
      <c r="D25" s="801">
        <v>28680</v>
      </c>
      <c r="E25" s="662">
        <v>1.5651604453176162</v>
      </c>
      <c r="F25" s="801">
        <v>4380</v>
      </c>
      <c r="G25" s="678">
        <v>0.23903077930582842</v>
      </c>
      <c r="H25" s="801">
        <v>23119.5</v>
      </c>
      <c r="I25" s="662">
        <v>1</v>
      </c>
      <c r="J25" s="801">
        <v>31398.05</v>
      </c>
      <c r="K25" s="662">
        <v>1.3580765154955774</v>
      </c>
      <c r="L25" s="801">
        <v>2281.14</v>
      </c>
      <c r="M25" s="678">
        <v>9.8667358723155768E-2</v>
      </c>
      <c r="N25" s="801"/>
      <c r="O25" s="662"/>
      <c r="P25" s="801"/>
      <c r="Q25" s="662"/>
      <c r="R25" s="801"/>
      <c r="S25" s="700"/>
    </row>
    <row r="26" spans="1:19" ht="14.4" customHeight="1" x14ac:dyDescent="0.3">
      <c r="A26" s="751" t="s">
        <v>1248</v>
      </c>
      <c r="B26" s="801">
        <v>257904</v>
      </c>
      <c r="C26" s="662">
        <v>1</v>
      </c>
      <c r="D26" s="801">
        <v>129060</v>
      </c>
      <c r="E26" s="662">
        <v>0.50041876046901168</v>
      </c>
      <c r="F26" s="801">
        <v>62494</v>
      </c>
      <c r="G26" s="678">
        <v>0.24231496991128482</v>
      </c>
      <c r="H26" s="801">
        <v>285884.44000000006</v>
      </c>
      <c r="I26" s="662">
        <v>1</v>
      </c>
      <c r="J26" s="801">
        <v>142921.07</v>
      </c>
      <c r="K26" s="662">
        <v>0.49992601905860973</v>
      </c>
      <c r="L26" s="801">
        <v>37501.69000000001</v>
      </c>
      <c r="M26" s="678">
        <v>0.13117779337693231</v>
      </c>
      <c r="N26" s="801"/>
      <c r="O26" s="662"/>
      <c r="P26" s="801"/>
      <c r="Q26" s="662"/>
      <c r="R26" s="801"/>
      <c r="S26" s="700"/>
    </row>
    <row r="27" spans="1:19" ht="14.4" customHeight="1" thickBot="1" x14ac:dyDescent="0.35">
      <c r="A27" s="799" t="s">
        <v>1249</v>
      </c>
      <c r="B27" s="798">
        <v>4748</v>
      </c>
      <c r="C27" s="668">
        <v>1</v>
      </c>
      <c r="D27" s="798"/>
      <c r="E27" s="668"/>
      <c r="F27" s="798">
        <v>4508</v>
      </c>
      <c r="G27" s="679">
        <v>0.94945240101095196</v>
      </c>
      <c r="H27" s="798">
        <v>5550</v>
      </c>
      <c r="I27" s="668">
        <v>1</v>
      </c>
      <c r="J27" s="798"/>
      <c r="K27" s="668"/>
      <c r="L27" s="798">
        <v>3755.12</v>
      </c>
      <c r="M27" s="679">
        <v>0.67659819819819822</v>
      </c>
      <c r="N27" s="798"/>
      <c r="O27" s="668"/>
      <c r="P27" s="798"/>
      <c r="Q27" s="668"/>
      <c r="R27" s="798"/>
      <c r="S27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1297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313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153455.66</v>
      </c>
      <c r="G3" s="212">
        <f t="shared" si="0"/>
        <v>4250092.4800000004</v>
      </c>
      <c r="H3" s="212"/>
      <c r="I3" s="212"/>
      <c r="J3" s="212">
        <f t="shared" si="0"/>
        <v>146745.66</v>
      </c>
      <c r="K3" s="212">
        <f t="shared" si="0"/>
        <v>3113391.13</v>
      </c>
      <c r="L3" s="212"/>
      <c r="M3" s="212"/>
      <c r="N3" s="212">
        <f t="shared" si="0"/>
        <v>125869.52999999998</v>
      </c>
      <c r="O3" s="212">
        <f t="shared" si="0"/>
        <v>2583220.5699999994</v>
      </c>
      <c r="P3" s="79">
        <f>IF(G3=0,0,O3/G3)</f>
        <v>0.60780337890435721</v>
      </c>
      <c r="Q3" s="213">
        <f>IF(N3=0,0,O3/N3)</f>
        <v>20.52300163510581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121</v>
      </c>
      <c r="E4" s="562" t="s">
        <v>81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5" t="s">
        <v>1250</v>
      </c>
      <c r="B6" s="736" t="s">
        <v>1109</v>
      </c>
      <c r="C6" s="736" t="s">
        <v>1110</v>
      </c>
      <c r="D6" s="736" t="s">
        <v>1216</v>
      </c>
      <c r="E6" s="736" t="s">
        <v>717</v>
      </c>
      <c r="F6" s="229">
        <v>0.5</v>
      </c>
      <c r="G6" s="229">
        <v>1092.1600000000001</v>
      </c>
      <c r="H6" s="229">
        <v>1</v>
      </c>
      <c r="I6" s="229">
        <v>2184.3200000000002</v>
      </c>
      <c r="J6" s="229">
        <v>1</v>
      </c>
      <c r="K6" s="229">
        <v>1770.8000000000002</v>
      </c>
      <c r="L6" s="229">
        <v>1.6213741576325813</v>
      </c>
      <c r="M6" s="229">
        <v>1770.8000000000002</v>
      </c>
      <c r="N6" s="229">
        <v>1.5</v>
      </c>
      <c r="O6" s="229">
        <v>2656.2000000000003</v>
      </c>
      <c r="P6" s="741">
        <v>2.4320612364488721</v>
      </c>
      <c r="Q6" s="749">
        <v>1770.8000000000002</v>
      </c>
    </row>
    <row r="7" spans="1:17" ht="14.4" customHeight="1" x14ac:dyDescent="0.3">
      <c r="A7" s="661" t="s">
        <v>1250</v>
      </c>
      <c r="B7" s="662" t="s">
        <v>1109</v>
      </c>
      <c r="C7" s="662" t="s">
        <v>1113</v>
      </c>
      <c r="D7" s="662" t="s">
        <v>1115</v>
      </c>
      <c r="E7" s="662"/>
      <c r="F7" s="665"/>
      <c r="G7" s="665"/>
      <c r="H7" s="665"/>
      <c r="I7" s="665"/>
      <c r="J7" s="665">
        <v>100</v>
      </c>
      <c r="K7" s="665">
        <v>211</v>
      </c>
      <c r="L7" s="665"/>
      <c r="M7" s="665">
        <v>2.11</v>
      </c>
      <c r="N7" s="665">
        <v>100</v>
      </c>
      <c r="O7" s="665">
        <v>267</v>
      </c>
      <c r="P7" s="678"/>
      <c r="Q7" s="666">
        <v>2.67</v>
      </c>
    </row>
    <row r="8" spans="1:17" ht="14.4" customHeight="1" x14ac:dyDescent="0.3">
      <c r="A8" s="661" t="s">
        <v>1250</v>
      </c>
      <c r="B8" s="662" t="s">
        <v>1109</v>
      </c>
      <c r="C8" s="662" t="s">
        <v>1113</v>
      </c>
      <c r="D8" s="662" t="s">
        <v>1116</v>
      </c>
      <c r="E8" s="662"/>
      <c r="F8" s="665">
        <v>2010</v>
      </c>
      <c r="G8" s="665">
        <v>10251</v>
      </c>
      <c r="H8" s="665">
        <v>1</v>
      </c>
      <c r="I8" s="665">
        <v>5.0999999999999996</v>
      </c>
      <c r="J8" s="665">
        <v>4980</v>
      </c>
      <c r="K8" s="665">
        <v>26493.599999999995</v>
      </c>
      <c r="L8" s="665">
        <v>2.5844893181153052</v>
      </c>
      <c r="M8" s="665">
        <v>5.3199999999999994</v>
      </c>
      <c r="N8" s="665">
        <v>3480</v>
      </c>
      <c r="O8" s="665">
        <v>18270</v>
      </c>
      <c r="P8" s="678">
        <v>1.7822651448639157</v>
      </c>
      <c r="Q8" s="666">
        <v>5.25</v>
      </c>
    </row>
    <row r="9" spans="1:17" ht="14.4" customHeight="1" x14ac:dyDescent="0.3">
      <c r="A9" s="661" t="s">
        <v>1250</v>
      </c>
      <c r="B9" s="662" t="s">
        <v>1109</v>
      </c>
      <c r="C9" s="662" t="s">
        <v>1113</v>
      </c>
      <c r="D9" s="662" t="s">
        <v>1119</v>
      </c>
      <c r="E9" s="662"/>
      <c r="F9" s="665">
        <v>23200</v>
      </c>
      <c r="G9" s="665">
        <v>128760</v>
      </c>
      <c r="H9" s="665">
        <v>1</v>
      </c>
      <c r="I9" s="665">
        <v>5.55</v>
      </c>
      <c r="J9" s="665">
        <v>14221</v>
      </c>
      <c r="K9" s="665">
        <v>83050.640000000014</v>
      </c>
      <c r="L9" s="665">
        <v>0.64500341721031385</v>
      </c>
      <c r="M9" s="665">
        <v>5.8400000000000007</v>
      </c>
      <c r="N9" s="665">
        <v>10595</v>
      </c>
      <c r="O9" s="665">
        <v>63401.37999999999</v>
      </c>
      <c r="P9" s="678">
        <v>0.49239965827896853</v>
      </c>
      <c r="Q9" s="666">
        <v>5.9840849457291165</v>
      </c>
    </row>
    <row r="10" spans="1:17" ht="14.4" customHeight="1" x14ac:dyDescent="0.3">
      <c r="A10" s="661" t="s">
        <v>1250</v>
      </c>
      <c r="B10" s="662" t="s">
        <v>1109</v>
      </c>
      <c r="C10" s="662" t="s">
        <v>1113</v>
      </c>
      <c r="D10" s="662" t="s">
        <v>1121</v>
      </c>
      <c r="E10" s="662"/>
      <c r="F10" s="665">
        <v>450</v>
      </c>
      <c r="G10" s="665">
        <v>3550.5</v>
      </c>
      <c r="H10" s="665">
        <v>1</v>
      </c>
      <c r="I10" s="665">
        <v>7.89</v>
      </c>
      <c r="J10" s="665"/>
      <c r="K10" s="665"/>
      <c r="L10" s="665"/>
      <c r="M10" s="665"/>
      <c r="N10" s="665"/>
      <c r="O10" s="665"/>
      <c r="P10" s="678"/>
      <c r="Q10" s="666"/>
    </row>
    <row r="11" spans="1:17" ht="14.4" customHeight="1" x14ac:dyDescent="0.3">
      <c r="A11" s="661" t="s">
        <v>1250</v>
      </c>
      <c r="B11" s="662" t="s">
        <v>1109</v>
      </c>
      <c r="C11" s="662" t="s">
        <v>1113</v>
      </c>
      <c r="D11" s="662" t="s">
        <v>1251</v>
      </c>
      <c r="E11" s="662"/>
      <c r="F11" s="665"/>
      <c r="G11" s="665"/>
      <c r="H11" s="665"/>
      <c r="I11" s="665"/>
      <c r="J11" s="665"/>
      <c r="K11" s="665"/>
      <c r="L11" s="665"/>
      <c r="M11" s="665"/>
      <c r="N11" s="665">
        <v>700</v>
      </c>
      <c r="O11" s="665">
        <v>13734</v>
      </c>
      <c r="P11" s="678"/>
      <c r="Q11" s="666">
        <v>19.62</v>
      </c>
    </row>
    <row r="12" spans="1:17" ht="14.4" customHeight="1" x14ac:dyDescent="0.3">
      <c r="A12" s="661" t="s">
        <v>1250</v>
      </c>
      <c r="B12" s="662" t="s">
        <v>1109</v>
      </c>
      <c r="C12" s="662" t="s">
        <v>1113</v>
      </c>
      <c r="D12" s="662" t="s">
        <v>1125</v>
      </c>
      <c r="E12" s="662"/>
      <c r="F12" s="665"/>
      <c r="G12" s="665"/>
      <c r="H12" s="665"/>
      <c r="I12" s="665"/>
      <c r="J12" s="665">
        <v>490</v>
      </c>
      <c r="K12" s="665">
        <v>9770.6</v>
      </c>
      <c r="L12" s="665"/>
      <c r="M12" s="665">
        <v>19.940000000000001</v>
      </c>
      <c r="N12" s="665"/>
      <c r="O12" s="665"/>
      <c r="P12" s="678"/>
      <c r="Q12" s="666"/>
    </row>
    <row r="13" spans="1:17" ht="14.4" customHeight="1" x14ac:dyDescent="0.3">
      <c r="A13" s="661" t="s">
        <v>1250</v>
      </c>
      <c r="B13" s="662" t="s">
        <v>1109</v>
      </c>
      <c r="C13" s="662" t="s">
        <v>1113</v>
      </c>
      <c r="D13" s="662" t="s">
        <v>1128</v>
      </c>
      <c r="E13" s="662"/>
      <c r="F13" s="665">
        <v>9</v>
      </c>
      <c r="G13" s="665">
        <v>19758.149999999998</v>
      </c>
      <c r="H13" s="665">
        <v>1</v>
      </c>
      <c r="I13" s="665">
        <v>2195.35</v>
      </c>
      <c r="J13" s="665">
        <v>15</v>
      </c>
      <c r="K13" s="665">
        <v>32903.699999999997</v>
      </c>
      <c r="L13" s="665">
        <v>1.6653229173783983</v>
      </c>
      <c r="M13" s="665">
        <v>2193.58</v>
      </c>
      <c r="N13" s="665">
        <v>14</v>
      </c>
      <c r="O13" s="665">
        <v>30292.359999999993</v>
      </c>
      <c r="P13" s="678">
        <v>1.5331577096033786</v>
      </c>
      <c r="Q13" s="666">
        <v>2163.7399999999993</v>
      </c>
    </row>
    <row r="14" spans="1:17" ht="14.4" customHeight="1" x14ac:dyDescent="0.3">
      <c r="A14" s="661" t="s">
        <v>1250</v>
      </c>
      <c r="B14" s="662" t="s">
        <v>1109</v>
      </c>
      <c r="C14" s="662" t="s">
        <v>1113</v>
      </c>
      <c r="D14" s="662" t="s">
        <v>1130</v>
      </c>
      <c r="E14" s="662"/>
      <c r="F14" s="665"/>
      <c r="G14" s="665"/>
      <c r="H14" s="665"/>
      <c r="I14" s="665"/>
      <c r="J14" s="665"/>
      <c r="K14" s="665"/>
      <c r="L14" s="665"/>
      <c r="M14" s="665"/>
      <c r="N14" s="665">
        <v>810</v>
      </c>
      <c r="O14" s="665">
        <v>2770.2</v>
      </c>
      <c r="P14" s="678"/>
      <c r="Q14" s="666">
        <v>3.42</v>
      </c>
    </row>
    <row r="15" spans="1:17" ht="14.4" customHeight="1" x14ac:dyDescent="0.3">
      <c r="A15" s="661" t="s">
        <v>1250</v>
      </c>
      <c r="B15" s="662" t="s">
        <v>1109</v>
      </c>
      <c r="C15" s="662" t="s">
        <v>1113</v>
      </c>
      <c r="D15" s="662" t="s">
        <v>1218</v>
      </c>
      <c r="E15" s="662"/>
      <c r="F15" s="665">
        <v>400</v>
      </c>
      <c r="G15" s="665">
        <v>13320</v>
      </c>
      <c r="H15" s="665">
        <v>1</v>
      </c>
      <c r="I15" s="665">
        <v>33.299999999999997</v>
      </c>
      <c r="J15" s="665">
        <v>897</v>
      </c>
      <c r="K15" s="665">
        <v>30094.35</v>
      </c>
      <c r="L15" s="665">
        <v>2.2593355855855854</v>
      </c>
      <c r="M15" s="665">
        <v>33.549999999999997</v>
      </c>
      <c r="N15" s="665">
        <v>789</v>
      </c>
      <c r="O15" s="665">
        <v>26044.89</v>
      </c>
      <c r="P15" s="678">
        <v>1.9553220720720721</v>
      </c>
      <c r="Q15" s="666">
        <v>33.01</v>
      </c>
    </row>
    <row r="16" spans="1:17" ht="14.4" customHeight="1" x14ac:dyDescent="0.3">
      <c r="A16" s="661" t="s">
        <v>1250</v>
      </c>
      <c r="B16" s="662" t="s">
        <v>1109</v>
      </c>
      <c r="C16" s="662" t="s">
        <v>1221</v>
      </c>
      <c r="D16" s="662" t="s">
        <v>1222</v>
      </c>
      <c r="E16" s="662" t="s">
        <v>1223</v>
      </c>
      <c r="F16" s="665">
        <v>1</v>
      </c>
      <c r="G16" s="665">
        <v>884.32</v>
      </c>
      <c r="H16" s="665">
        <v>1</v>
      </c>
      <c r="I16" s="665">
        <v>884.32</v>
      </c>
      <c r="J16" s="665">
        <v>2</v>
      </c>
      <c r="K16" s="665">
        <v>1768.64</v>
      </c>
      <c r="L16" s="665">
        <v>2</v>
      </c>
      <c r="M16" s="665">
        <v>884.32</v>
      </c>
      <c r="N16" s="665"/>
      <c r="O16" s="665"/>
      <c r="P16" s="678"/>
      <c r="Q16" s="666"/>
    </row>
    <row r="17" spans="1:17" ht="14.4" customHeight="1" x14ac:dyDescent="0.3">
      <c r="A17" s="661" t="s">
        <v>1250</v>
      </c>
      <c r="B17" s="662" t="s">
        <v>1109</v>
      </c>
      <c r="C17" s="662" t="s">
        <v>1138</v>
      </c>
      <c r="D17" s="662" t="s">
        <v>1141</v>
      </c>
      <c r="E17" s="662" t="s">
        <v>1142</v>
      </c>
      <c r="F17" s="665">
        <v>1</v>
      </c>
      <c r="G17" s="665">
        <v>420</v>
      </c>
      <c r="H17" s="665">
        <v>1</v>
      </c>
      <c r="I17" s="665">
        <v>420</v>
      </c>
      <c r="J17" s="665">
        <v>3</v>
      </c>
      <c r="K17" s="665">
        <v>1272</v>
      </c>
      <c r="L17" s="665">
        <v>3.0285714285714285</v>
      </c>
      <c r="M17" s="665">
        <v>424</v>
      </c>
      <c r="N17" s="665">
        <v>1</v>
      </c>
      <c r="O17" s="665">
        <v>443</v>
      </c>
      <c r="P17" s="678">
        <v>1.0547619047619048</v>
      </c>
      <c r="Q17" s="666">
        <v>443</v>
      </c>
    </row>
    <row r="18" spans="1:17" ht="14.4" customHeight="1" x14ac:dyDescent="0.3">
      <c r="A18" s="661" t="s">
        <v>1250</v>
      </c>
      <c r="B18" s="662" t="s">
        <v>1109</v>
      </c>
      <c r="C18" s="662" t="s">
        <v>1138</v>
      </c>
      <c r="D18" s="662" t="s">
        <v>1143</v>
      </c>
      <c r="E18" s="662" t="s">
        <v>1144</v>
      </c>
      <c r="F18" s="665"/>
      <c r="G18" s="665"/>
      <c r="H18" s="665"/>
      <c r="I18" s="665"/>
      <c r="J18" s="665"/>
      <c r="K18" s="665"/>
      <c r="L18" s="665"/>
      <c r="M18" s="665"/>
      <c r="N18" s="665">
        <v>1</v>
      </c>
      <c r="O18" s="665">
        <v>177</v>
      </c>
      <c r="P18" s="678"/>
      <c r="Q18" s="666">
        <v>177</v>
      </c>
    </row>
    <row r="19" spans="1:17" ht="14.4" customHeight="1" x14ac:dyDescent="0.3">
      <c r="A19" s="661" t="s">
        <v>1250</v>
      </c>
      <c r="B19" s="662" t="s">
        <v>1109</v>
      </c>
      <c r="C19" s="662" t="s">
        <v>1138</v>
      </c>
      <c r="D19" s="662" t="s">
        <v>1149</v>
      </c>
      <c r="E19" s="662" t="s">
        <v>1150</v>
      </c>
      <c r="F19" s="665">
        <v>1</v>
      </c>
      <c r="G19" s="665">
        <v>1376</v>
      </c>
      <c r="H19" s="665">
        <v>1</v>
      </c>
      <c r="I19" s="665">
        <v>1376</v>
      </c>
      <c r="J19" s="665"/>
      <c r="K19" s="665"/>
      <c r="L19" s="665"/>
      <c r="M19" s="665"/>
      <c r="N19" s="665"/>
      <c r="O19" s="665"/>
      <c r="P19" s="678"/>
      <c r="Q19" s="666"/>
    </row>
    <row r="20" spans="1:17" ht="14.4" customHeight="1" x14ac:dyDescent="0.3">
      <c r="A20" s="661" t="s">
        <v>1250</v>
      </c>
      <c r="B20" s="662" t="s">
        <v>1109</v>
      </c>
      <c r="C20" s="662" t="s">
        <v>1138</v>
      </c>
      <c r="D20" s="662" t="s">
        <v>1152</v>
      </c>
      <c r="E20" s="662" t="s">
        <v>1153</v>
      </c>
      <c r="F20" s="665"/>
      <c r="G20" s="665"/>
      <c r="H20" s="665"/>
      <c r="I20" s="665"/>
      <c r="J20" s="665">
        <v>1</v>
      </c>
      <c r="K20" s="665">
        <v>1975</v>
      </c>
      <c r="L20" s="665"/>
      <c r="M20" s="665">
        <v>1975</v>
      </c>
      <c r="N20" s="665">
        <v>1</v>
      </c>
      <c r="O20" s="665">
        <v>2038</v>
      </c>
      <c r="P20" s="678"/>
      <c r="Q20" s="666">
        <v>2038</v>
      </c>
    </row>
    <row r="21" spans="1:17" ht="14.4" customHeight="1" x14ac:dyDescent="0.3">
      <c r="A21" s="661" t="s">
        <v>1250</v>
      </c>
      <c r="B21" s="662" t="s">
        <v>1109</v>
      </c>
      <c r="C21" s="662" t="s">
        <v>1138</v>
      </c>
      <c r="D21" s="662" t="s">
        <v>1166</v>
      </c>
      <c r="E21" s="662" t="s">
        <v>1167</v>
      </c>
      <c r="F21" s="665">
        <v>9</v>
      </c>
      <c r="G21" s="665">
        <v>5886</v>
      </c>
      <c r="H21" s="665">
        <v>1</v>
      </c>
      <c r="I21" s="665">
        <v>654</v>
      </c>
      <c r="J21" s="665">
        <v>15</v>
      </c>
      <c r="K21" s="665">
        <v>9870</v>
      </c>
      <c r="L21" s="665">
        <v>1.6768603465851173</v>
      </c>
      <c r="M21" s="665">
        <v>658</v>
      </c>
      <c r="N21" s="665">
        <v>14</v>
      </c>
      <c r="O21" s="665">
        <v>9534</v>
      </c>
      <c r="P21" s="678">
        <v>1.6197757390417942</v>
      </c>
      <c r="Q21" s="666">
        <v>681</v>
      </c>
    </row>
    <row r="22" spans="1:17" ht="14.4" customHeight="1" x14ac:dyDescent="0.3">
      <c r="A22" s="661" t="s">
        <v>1250</v>
      </c>
      <c r="B22" s="662" t="s">
        <v>1109</v>
      </c>
      <c r="C22" s="662" t="s">
        <v>1138</v>
      </c>
      <c r="D22" s="662" t="s">
        <v>1252</v>
      </c>
      <c r="E22" s="662" t="s">
        <v>1253</v>
      </c>
      <c r="F22" s="665"/>
      <c r="G22" s="665"/>
      <c r="H22" s="665"/>
      <c r="I22" s="665"/>
      <c r="J22" s="665"/>
      <c r="K22" s="665"/>
      <c r="L22" s="665"/>
      <c r="M22" s="665"/>
      <c r="N22" s="665">
        <v>1</v>
      </c>
      <c r="O22" s="665">
        <v>2637</v>
      </c>
      <c r="P22" s="678"/>
      <c r="Q22" s="666">
        <v>2637</v>
      </c>
    </row>
    <row r="23" spans="1:17" ht="14.4" customHeight="1" x14ac:dyDescent="0.3">
      <c r="A23" s="661" t="s">
        <v>1250</v>
      </c>
      <c r="B23" s="662" t="s">
        <v>1109</v>
      </c>
      <c r="C23" s="662" t="s">
        <v>1138</v>
      </c>
      <c r="D23" s="662" t="s">
        <v>1170</v>
      </c>
      <c r="E23" s="662" t="s">
        <v>1171</v>
      </c>
      <c r="F23" s="665">
        <v>53</v>
      </c>
      <c r="G23" s="665">
        <v>92962</v>
      </c>
      <c r="H23" s="665">
        <v>1</v>
      </c>
      <c r="I23" s="665">
        <v>1754</v>
      </c>
      <c r="J23" s="665">
        <v>57</v>
      </c>
      <c r="K23" s="665">
        <v>100434</v>
      </c>
      <c r="L23" s="665">
        <v>1.0803769282072244</v>
      </c>
      <c r="M23" s="665">
        <v>1762</v>
      </c>
      <c r="N23" s="665">
        <v>51</v>
      </c>
      <c r="O23" s="665">
        <v>93075</v>
      </c>
      <c r="P23" s="678">
        <v>1.0012155504399647</v>
      </c>
      <c r="Q23" s="666">
        <v>1825</v>
      </c>
    </row>
    <row r="24" spans="1:17" ht="14.4" customHeight="1" x14ac:dyDescent="0.3">
      <c r="A24" s="661" t="s">
        <v>1250</v>
      </c>
      <c r="B24" s="662" t="s">
        <v>1109</v>
      </c>
      <c r="C24" s="662" t="s">
        <v>1138</v>
      </c>
      <c r="D24" s="662" t="s">
        <v>1172</v>
      </c>
      <c r="E24" s="662" t="s">
        <v>1173</v>
      </c>
      <c r="F24" s="665">
        <v>42</v>
      </c>
      <c r="G24" s="665">
        <v>17220</v>
      </c>
      <c r="H24" s="665">
        <v>1</v>
      </c>
      <c r="I24" s="665">
        <v>410</v>
      </c>
      <c r="J24" s="665">
        <v>39</v>
      </c>
      <c r="K24" s="665">
        <v>16107</v>
      </c>
      <c r="L24" s="665">
        <v>0.93536585365853664</v>
      </c>
      <c r="M24" s="665">
        <v>413</v>
      </c>
      <c r="N24" s="665">
        <v>29</v>
      </c>
      <c r="O24" s="665">
        <v>12441</v>
      </c>
      <c r="P24" s="678">
        <v>0.72247386759581878</v>
      </c>
      <c r="Q24" s="666">
        <v>429</v>
      </c>
    </row>
    <row r="25" spans="1:17" ht="14.4" customHeight="1" x14ac:dyDescent="0.3">
      <c r="A25" s="661" t="s">
        <v>1250</v>
      </c>
      <c r="B25" s="662" t="s">
        <v>1109</v>
      </c>
      <c r="C25" s="662" t="s">
        <v>1138</v>
      </c>
      <c r="D25" s="662" t="s">
        <v>1226</v>
      </c>
      <c r="E25" s="662" t="s">
        <v>1227</v>
      </c>
      <c r="F25" s="665">
        <v>1</v>
      </c>
      <c r="G25" s="665">
        <v>14328</v>
      </c>
      <c r="H25" s="665">
        <v>1</v>
      </c>
      <c r="I25" s="665">
        <v>14328</v>
      </c>
      <c r="J25" s="665">
        <v>2</v>
      </c>
      <c r="K25" s="665">
        <v>28680</v>
      </c>
      <c r="L25" s="665">
        <v>2.0016750418760467</v>
      </c>
      <c r="M25" s="665">
        <v>14340</v>
      </c>
      <c r="N25" s="665">
        <v>3</v>
      </c>
      <c r="O25" s="665">
        <v>43518</v>
      </c>
      <c r="P25" s="678">
        <v>3.0372696817420435</v>
      </c>
      <c r="Q25" s="666">
        <v>14506</v>
      </c>
    </row>
    <row r="26" spans="1:17" ht="14.4" customHeight="1" x14ac:dyDescent="0.3">
      <c r="A26" s="661" t="s">
        <v>1250</v>
      </c>
      <c r="B26" s="662" t="s">
        <v>1109</v>
      </c>
      <c r="C26" s="662" t="s">
        <v>1138</v>
      </c>
      <c r="D26" s="662" t="s">
        <v>1182</v>
      </c>
      <c r="E26" s="662" t="s">
        <v>1183</v>
      </c>
      <c r="F26" s="665">
        <v>15</v>
      </c>
      <c r="G26" s="665">
        <v>8700</v>
      </c>
      <c r="H26" s="665">
        <v>1</v>
      </c>
      <c r="I26" s="665">
        <v>580</v>
      </c>
      <c r="J26" s="665">
        <v>7</v>
      </c>
      <c r="K26" s="665">
        <v>4102</v>
      </c>
      <c r="L26" s="665">
        <v>0.47149425287356322</v>
      </c>
      <c r="M26" s="665">
        <v>586</v>
      </c>
      <c r="N26" s="665">
        <v>8</v>
      </c>
      <c r="O26" s="665">
        <v>4872</v>
      </c>
      <c r="P26" s="678">
        <v>0.56000000000000005</v>
      </c>
      <c r="Q26" s="666">
        <v>609</v>
      </c>
    </row>
    <row r="27" spans="1:17" ht="14.4" customHeight="1" x14ac:dyDescent="0.3">
      <c r="A27" s="661" t="s">
        <v>1250</v>
      </c>
      <c r="B27" s="662" t="s">
        <v>1109</v>
      </c>
      <c r="C27" s="662" t="s">
        <v>1138</v>
      </c>
      <c r="D27" s="662" t="s">
        <v>1188</v>
      </c>
      <c r="E27" s="662" t="s">
        <v>1189</v>
      </c>
      <c r="F27" s="665"/>
      <c r="G27" s="665"/>
      <c r="H27" s="665"/>
      <c r="I27" s="665"/>
      <c r="J27" s="665"/>
      <c r="K27" s="665"/>
      <c r="L27" s="665"/>
      <c r="M27" s="665"/>
      <c r="N27" s="665">
        <v>1</v>
      </c>
      <c r="O27" s="665">
        <v>1342</v>
      </c>
      <c r="P27" s="678"/>
      <c r="Q27" s="666">
        <v>1342</v>
      </c>
    </row>
    <row r="28" spans="1:17" ht="14.4" customHeight="1" x14ac:dyDescent="0.3">
      <c r="A28" s="661" t="s">
        <v>1250</v>
      </c>
      <c r="B28" s="662" t="s">
        <v>1109</v>
      </c>
      <c r="C28" s="662" t="s">
        <v>1138</v>
      </c>
      <c r="D28" s="662" t="s">
        <v>1190</v>
      </c>
      <c r="E28" s="662" t="s">
        <v>1191</v>
      </c>
      <c r="F28" s="665">
        <v>13</v>
      </c>
      <c r="G28" s="665">
        <v>6331</v>
      </c>
      <c r="H28" s="665">
        <v>1</v>
      </c>
      <c r="I28" s="665">
        <v>487</v>
      </c>
      <c r="J28" s="665">
        <v>28</v>
      </c>
      <c r="K28" s="665">
        <v>13720</v>
      </c>
      <c r="L28" s="665">
        <v>2.1671141999684096</v>
      </c>
      <c r="M28" s="665">
        <v>490</v>
      </c>
      <c r="N28" s="665">
        <v>21</v>
      </c>
      <c r="O28" s="665">
        <v>10689</v>
      </c>
      <c r="P28" s="678">
        <v>1.688358869057021</v>
      </c>
      <c r="Q28" s="666">
        <v>509</v>
      </c>
    </row>
    <row r="29" spans="1:17" ht="14.4" customHeight="1" x14ac:dyDescent="0.3">
      <c r="A29" s="661" t="s">
        <v>1250</v>
      </c>
      <c r="B29" s="662" t="s">
        <v>1109</v>
      </c>
      <c r="C29" s="662" t="s">
        <v>1138</v>
      </c>
      <c r="D29" s="662" t="s">
        <v>1192</v>
      </c>
      <c r="E29" s="662" t="s">
        <v>1193</v>
      </c>
      <c r="F29" s="665"/>
      <c r="G29" s="665"/>
      <c r="H29" s="665"/>
      <c r="I29" s="665"/>
      <c r="J29" s="665">
        <v>1</v>
      </c>
      <c r="K29" s="665">
        <v>2258</v>
      </c>
      <c r="L29" s="665"/>
      <c r="M29" s="665">
        <v>2258</v>
      </c>
      <c r="N29" s="665"/>
      <c r="O29" s="665"/>
      <c r="P29" s="678"/>
      <c r="Q29" s="666"/>
    </row>
    <row r="30" spans="1:17" ht="14.4" customHeight="1" x14ac:dyDescent="0.3">
      <c r="A30" s="661" t="s">
        <v>1250</v>
      </c>
      <c r="B30" s="662" t="s">
        <v>1109</v>
      </c>
      <c r="C30" s="662" t="s">
        <v>1138</v>
      </c>
      <c r="D30" s="662" t="s">
        <v>1208</v>
      </c>
      <c r="E30" s="662" t="s">
        <v>1209</v>
      </c>
      <c r="F30" s="665"/>
      <c r="G30" s="665"/>
      <c r="H30" s="665"/>
      <c r="I30" s="665"/>
      <c r="J30" s="665"/>
      <c r="K30" s="665"/>
      <c r="L30" s="665"/>
      <c r="M30" s="665"/>
      <c r="N30" s="665">
        <v>1</v>
      </c>
      <c r="O30" s="665">
        <v>718</v>
      </c>
      <c r="P30" s="678"/>
      <c r="Q30" s="666">
        <v>718</v>
      </c>
    </row>
    <row r="31" spans="1:17" ht="14.4" customHeight="1" x14ac:dyDescent="0.3">
      <c r="A31" s="661" t="s">
        <v>1254</v>
      </c>
      <c r="B31" s="662" t="s">
        <v>1109</v>
      </c>
      <c r="C31" s="662" t="s">
        <v>1110</v>
      </c>
      <c r="D31" s="662" t="s">
        <v>1214</v>
      </c>
      <c r="E31" s="662" t="s">
        <v>717</v>
      </c>
      <c r="F31" s="665"/>
      <c r="G31" s="665"/>
      <c r="H31" s="665"/>
      <c r="I31" s="665"/>
      <c r="J31" s="665"/>
      <c r="K31" s="665"/>
      <c r="L31" s="665"/>
      <c r="M31" s="665"/>
      <c r="N31" s="665">
        <v>0.02</v>
      </c>
      <c r="O31" s="665">
        <v>177.08</v>
      </c>
      <c r="P31" s="678"/>
      <c r="Q31" s="666">
        <v>8854</v>
      </c>
    </row>
    <row r="32" spans="1:17" ht="14.4" customHeight="1" x14ac:dyDescent="0.3">
      <c r="A32" s="661" t="s">
        <v>1254</v>
      </c>
      <c r="B32" s="662" t="s">
        <v>1109</v>
      </c>
      <c r="C32" s="662" t="s">
        <v>1110</v>
      </c>
      <c r="D32" s="662" t="s">
        <v>1215</v>
      </c>
      <c r="E32" s="662"/>
      <c r="F32" s="665">
        <v>1</v>
      </c>
      <c r="G32" s="665">
        <v>1092.1600000000001</v>
      </c>
      <c r="H32" s="665">
        <v>1</v>
      </c>
      <c r="I32" s="665">
        <v>1092.1600000000001</v>
      </c>
      <c r="J32" s="665"/>
      <c r="K32" s="665"/>
      <c r="L32" s="665"/>
      <c r="M32" s="665"/>
      <c r="N32" s="665"/>
      <c r="O32" s="665"/>
      <c r="P32" s="678"/>
      <c r="Q32" s="666"/>
    </row>
    <row r="33" spans="1:17" ht="14.4" customHeight="1" x14ac:dyDescent="0.3">
      <c r="A33" s="661" t="s">
        <v>1254</v>
      </c>
      <c r="B33" s="662" t="s">
        <v>1109</v>
      </c>
      <c r="C33" s="662" t="s">
        <v>1110</v>
      </c>
      <c r="D33" s="662" t="s">
        <v>1216</v>
      </c>
      <c r="E33" s="662" t="s">
        <v>717</v>
      </c>
      <c r="F33" s="665">
        <v>1.6</v>
      </c>
      <c r="G33" s="665">
        <v>3494.91</v>
      </c>
      <c r="H33" s="665">
        <v>1</v>
      </c>
      <c r="I33" s="665">
        <v>2184.3187499999999</v>
      </c>
      <c r="J33" s="665">
        <v>0.55000000000000004</v>
      </c>
      <c r="K33" s="665">
        <v>973.94</v>
      </c>
      <c r="L33" s="665">
        <v>0.27867384281712548</v>
      </c>
      <c r="M33" s="665">
        <v>1770.8</v>
      </c>
      <c r="N33" s="665">
        <v>0.85000000000000009</v>
      </c>
      <c r="O33" s="665">
        <v>1505.18</v>
      </c>
      <c r="P33" s="678">
        <v>0.43067775708101214</v>
      </c>
      <c r="Q33" s="666">
        <v>1770.8</v>
      </c>
    </row>
    <row r="34" spans="1:17" ht="14.4" customHeight="1" x14ac:dyDescent="0.3">
      <c r="A34" s="661" t="s">
        <v>1254</v>
      </c>
      <c r="B34" s="662" t="s">
        <v>1109</v>
      </c>
      <c r="C34" s="662" t="s">
        <v>1110</v>
      </c>
      <c r="D34" s="662" t="s">
        <v>1217</v>
      </c>
      <c r="E34" s="662" t="s">
        <v>709</v>
      </c>
      <c r="F34" s="665">
        <v>0.05</v>
      </c>
      <c r="G34" s="665">
        <v>47.24</v>
      </c>
      <c r="H34" s="665">
        <v>1</v>
      </c>
      <c r="I34" s="665">
        <v>944.8</v>
      </c>
      <c r="J34" s="665"/>
      <c r="K34" s="665"/>
      <c r="L34" s="665"/>
      <c r="M34" s="665"/>
      <c r="N34" s="665"/>
      <c r="O34" s="665"/>
      <c r="P34" s="678"/>
      <c r="Q34" s="666"/>
    </row>
    <row r="35" spans="1:17" ht="14.4" customHeight="1" x14ac:dyDescent="0.3">
      <c r="A35" s="661" t="s">
        <v>1254</v>
      </c>
      <c r="B35" s="662" t="s">
        <v>1109</v>
      </c>
      <c r="C35" s="662" t="s">
        <v>1113</v>
      </c>
      <c r="D35" s="662" t="s">
        <v>1116</v>
      </c>
      <c r="E35" s="662"/>
      <c r="F35" s="665">
        <v>1430</v>
      </c>
      <c r="G35" s="665">
        <v>7293</v>
      </c>
      <c r="H35" s="665">
        <v>1</v>
      </c>
      <c r="I35" s="665">
        <v>5.0999999999999996</v>
      </c>
      <c r="J35" s="665">
        <v>1960</v>
      </c>
      <c r="K35" s="665">
        <v>10427.200000000001</v>
      </c>
      <c r="L35" s="665">
        <v>1.4297545591663239</v>
      </c>
      <c r="M35" s="665">
        <v>5.32</v>
      </c>
      <c r="N35" s="665">
        <v>840</v>
      </c>
      <c r="O35" s="665">
        <v>4410</v>
      </c>
      <c r="P35" s="678">
        <v>0.60468942821883997</v>
      </c>
      <c r="Q35" s="666">
        <v>5.25</v>
      </c>
    </row>
    <row r="36" spans="1:17" ht="14.4" customHeight="1" x14ac:dyDescent="0.3">
      <c r="A36" s="661" t="s">
        <v>1254</v>
      </c>
      <c r="B36" s="662" t="s">
        <v>1109</v>
      </c>
      <c r="C36" s="662" t="s">
        <v>1113</v>
      </c>
      <c r="D36" s="662" t="s">
        <v>1126</v>
      </c>
      <c r="E36" s="662"/>
      <c r="F36" s="665"/>
      <c r="G36" s="665"/>
      <c r="H36" s="665"/>
      <c r="I36" s="665"/>
      <c r="J36" s="665">
        <v>5</v>
      </c>
      <c r="K36" s="665">
        <v>7271.4</v>
      </c>
      <c r="L36" s="665"/>
      <c r="M36" s="665">
        <v>1454.28</v>
      </c>
      <c r="N36" s="665"/>
      <c r="O36" s="665"/>
      <c r="P36" s="678"/>
      <c r="Q36" s="666"/>
    </row>
    <row r="37" spans="1:17" ht="14.4" customHeight="1" x14ac:dyDescent="0.3">
      <c r="A37" s="661" t="s">
        <v>1254</v>
      </c>
      <c r="B37" s="662" t="s">
        <v>1109</v>
      </c>
      <c r="C37" s="662" t="s">
        <v>1113</v>
      </c>
      <c r="D37" s="662" t="s">
        <v>1128</v>
      </c>
      <c r="E37" s="662"/>
      <c r="F37" s="665">
        <v>8</v>
      </c>
      <c r="G37" s="665">
        <v>17562.8</v>
      </c>
      <c r="H37" s="665">
        <v>1</v>
      </c>
      <c r="I37" s="665">
        <v>2195.35</v>
      </c>
      <c r="J37" s="665">
        <v>9</v>
      </c>
      <c r="K37" s="665">
        <v>19742.22</v>
      </c>
      <c r="L37" s="665">
        <v>1.1240929692304189</v>
      </c>
      <c r="M37" s="665">
        <v>2193.58</v>
      </c>
      <c r="N37" s="665">
        <v>3</v>
      </c>
      <c r="O37" s="665">
        <v>6491.2199999999993</v>
      </c>
      <c r="P37" s="678">
        <v>0.36960051927938598</v>
      </c>
      <c r="Q37" s="666">
        <v>2163.7399999999998</v>
      </c>
    </row>
    <row r="38" spans="1:17" ht="14.4" customHeight="1" x14ac:dyDescent="0.3">
      <c r="A38" s="661" t="s">
        <v>1254</v>
      </c>
      <c r="B38" s="662" t="s">
        <v>1109</v>
      </c>
      <c r="C38" s="662" t="s">
        <v>1113</v>
      </c>
      <c r="D38" s="662" t="s">
        <v>1218</v>
      </c>
      <c r="E38" s="662"/>
      <c r="F38" s="665">
        <v>1790</v>
      </c>
      <c r="G38" s="665">
        <v>59606.999999999993</v>
      </c>
      <c r="H38" s="665">
        <v>1</v>
      </c>
      <c r="I38" s="665">
        <v>33.299999999999997</v>
      </c>
      <c r="J38" s="665">
        <v>453</v>
      </c>
      <c r="K38" s="665">
        <v>15198.15</v>
      </c>
      <c r="L38" s="665">
        <v>0.25497257033569887</v>
      </c>
      <c r="M38" s="665">
        <v>33.549999999999997</v>
      </c>
      <c r="N38" s="665">
        <v>489</v>
      </c>
      <c r="O38" s="665">
        <v>16141.89</v>
      </c>
      <c r="P38" s="678">
        <v>0.27080527454829134</v>
      </c>
      <c r="Q38" s="666">
        <v>33.01</v>
      </c>
    </row>
    <row r="39" spans="1:17" ht="14.4" customHeight="1" x14ac:dyDescent="0.3">
      <c r="A39" s="661" t="s">
        <v>1254</v>
      </c>
      <c r="B39" s="662" t="s">
        <v>1109</v>
      </c>
      <c r="C39" s="662" t="s">
        <v>1221</v>
      </c>
      <c r="D39" s="662" t="s">
        <v>1222</v>
      </c>
      <c r="E39" s="662" t="s">
        <v>1223</v>
      </c>
      <c r="F39" s="665">
        <v>3</v>
      </c>
      <c r="G39" s="665">
        <v>2652.96</v>
      </c>
      <c r="H39" s="665">
        <v>1</v>
      </c>
      <c r="I39" s="665">
        <v>884.32</v>
      </c>
      <c r="J39" s="665">
        <v>1</v>
      </c>
      <c r="K39" s="665">
        <v>884.32</v>
      </c>
      <c r="L39" s="665">
        <v>0.33333333333333337</v>
      </c>
      <c r="M39" s="665">
        <v>884.32</v>
      </c>
      <c r="N39" s="665"/>
      <c r="O39" s="665"/>
      <c r="P39" s="678"/>
      <c r="Q39" s="666"/>
    </row>
    <row r="40" spans="1:17" ht="14.4" customHeight="1" x14ac:dyDescent="0.3">
      <c r="A40" s="661" t="s">
        <v>1254</v>
      </c>
      <c r="B40" s="662" t="s">
        <v>1109</v>
      </c>
      <c r="C40" s="662" t="s">
        <v>1138</v>
      </c>
      <c r="D40" s="662" t="s">
        <v>1166</v>
      </c>
      <c r="E40" s="662" t="s">
        <v>1167</v>
      </c>
      <c r="F40" s="665">
        <v>8</v>
      </c>
      <c r="G40" s="665">
        <v>5232</v>
      </c>
      <c r="H40" s="665">
        <v>1</v>
      </c>
      <c r="I40" s="665">
        <v>654</v>
      </c>
      <c r="J40" s="665">
        <v>8</v>
      </c>
      <c r="K40" s="665">
        <v>5264</v>
      </c>
      <c r="L40" s="665">
        <v>1.0061162079510704</v>
      </c>
      <c r="M40" s="665">
        <v>658</v>
      </c>
      <c r="N40" s="665">
        <v>3</v>
      </c>
      <c r="O40" s="665">
        <v>2043</v>
      </c>
      <c r="P40" s="678">
        <v>0.39048165137614677</v>
      </c>
      <c r="Q40" s="666">
        <v>681</v>
      </c>
    </row>
    <row r="41" spans="1:17" ht="14.4" customHeight="1" x14ac:dyDescent="0.3">
      <c r="A41" s="661" t="s">
        <v>1254</v>
      </c>
      <c r="B41" s="662" t="s">
        <v>1109</v>
      </c>
      <c r="C41" s="662" t="s">
        <v>1138</v>
      </c>
      <c r="D41" s="662" t="s">
        <v>1170</v>
      </c>
      <c r="E41" s="662" t="s">
        <v>1171</v>
      </c>
      <c r="F41" s="665">
        <v>1</v>
      </c>
      <c r="G41" s="665">
        <v>1754</v>
      </c>
      <c r="H41" s="665">
        <v>1</v>
      </c>
      <c r="I41" s="665">
        <v>1754</v>
      </c>
      <c r="J41" s="665">
        <v>3</v>
      </c>
      <c r="K41" s="665">
        <v>5286</v>
      </c>
      <c r="L41" s="665">
        <v>3.0136830102622576</v>
      </c>
      <c r="M41" s="665">
        <v>1762</v>
      </c>
      <c r="N41" s="665">
        <v>2</v>
      </c>
      <c r="O41" s="665">
        <v>3650</v>
      </c>
      <c r="P41" s="678">
        <v>2.0809578107183579</v>
      </c>
      <c r="Q41" s="666">
        <v>1825</v>
      </c>
    </row>
    <row r="42" spans="1:17" ht="14.4" customHeight="1" x14ac:dyDescent="0.3">
      <c r="A42" s="661" t="s">
        <v>1254</v>
      </c>
      <c r="B42" s="662" t="s">
        <v>1109</v>
      </c>
      <c r="C42" s="662" t="s">
        <v>1138</v>
      </c>
      <c r="D42" s="662" t="s">
        <v>1226</v>
      </c>
      <c r="E42" s="662" t="s">
        <v>1227</v>
      </c>
      <c r="F42" s="665">
        <v>4</v>
      </c>
      <c r="G42" s="665">
        <v>57312</v>
      </c>
      <c r="H42" s="665">
        <v>1</v>
      </c>
      <c r="I42" s="665">
        <v>14328</v>
      </c>
      <c r="J42" s="665">
        <v>1</v>
      </c>
      <c r="K42" s="665">
        <v>14340</v>
      </c>
      <c r="L42" s="665">
        <v>0.25020938023450584</v>
      </c>
      <c r="M42" s="665">
        <v>14340</v>
      </c>
      <c r="N42" s="665">
        <v>2</v>
      </c>
      <c r="O42" s="665">
        <v>29012</v>
      </c>
      <c r="P42" s="678">
        <v>0.50621161362367395</v>
      </c>
      <c r="Q42" s="666">
        <v>14506</v>
      </c>
    </row>
    <row r="43" spans="1:17" ht="14.4" customHeight="1" x14ac:dyDescent="0.3">
      <c r="A43" s="661" t="s">
        <v>1254</v>
      </c>
      <c r="B43" s="662" t="s">
        <v>1109</v>
      </c>
      <c r="C43" s="662" t="s">
        <v>1138</v>
      </c>
      <c r="D43" s="662" t="s">
        <v>1190</v>
      </c>
      <c r="E43" s="662" t="s">
        <v>1191</v>
      </c>
      <c r="F43" s="665">
        <v>9</v>
      </c>
      <c r="G43" s="665">
        <v>4383</v>
      </c>
      <c r="H43" s="665">
        <v>1</v>
      </c>
      <c r="I43" s="665">
        <v>487</v>
      </c>
      <c r="J43" s="665">
        <v>11</v>
      </c>
      <c r="K43" s="665">
        <v>5390</v>
      </c>
      <c r="L43" s="665">
        <v>1.2297513118868355</v>
      </c>
      <c r="M43" s="665">
        <v>490</v>
      </c>
      <c r="N43" s="665">
        <v>5</v>
      </c>
      <c r="O43" s="665">
        <v>2545</v>
      </c>
      <c r="P43" s="678">
        <v>0.58065252110426646</v>
      </c>
      <c r="Q43" s="666">
        <v>509</v>
      </c>
    </row>
    <row r="44" spans="1:17" ht="14.4" customHeight="1" x14ac:dyDescent="0.3">
      <c r="A44" s="661" t="s">
        <v>1254</v>
      </c>
      <c r="B44" s="662" t="s">
        <v>1109</v>
      </c>
      <c r="C44" s="662" t="s">
        <v>1138</v>
      </c>
      <c r="D44" s="662" t="s">
        <v>1204</v>
      </c>
      <c r="E44" s="662" t="s">
        <v>1205</v>
      </c>
      <c r="F44" s="665"/>
      <c r="G44" s="665"/>
      <c r="H44" s="665"/>
      <c r="I44" s="665"/>
      <c r="J44" s="665">
        <v>1</v>
      </c>
      <c r="K44" s="665">
        <v>134</v>
      </c>
      <c r="L44" s="665"/>
      <c r="M44" s="665">
        <v>134</v>
      </c>
      <c r="N44" s="665"/>
      <c r="O44" s="665"/>
      <c r="P44" s="678"/>
      <c r="Q44" s="666"/>
    </row>
    <row r="45" spans="1:17" ht="14.4" customHeight="1" x14ac:dyDescent="0.3">
      <c r="A45" s="661" t="s">
        <v>1255</v>
      </c>
      <c r="B45" s="662" t="s">
        <v>1109</v>
      </c>
      <c r="C45" s="662" t="s">
        <v>1110</v>
      </c>
      <c r="D45" s="662" t="s">
        <v>1210</v>
      </c>
      <c r="E45" s="662" t="s">
        <v>1211</v>
      </c>
      <c r="F45" s="665"/>
      <c r="G45" s="665"/>
      <c r="H45" s="665"/>
      <c r="I45" s="665"/>
      <c r="J45" s="665"/>
      <c r="K45" s="665"/>
      <c r="L45" s="665"/>
      <c r="M45" s="665"/>
      <c r="N45" s="665">
        <v>0.45</v>
      </c>
      <c r="O45" s="665">
        <v>904.34</v>
      </c>
      <c r="P45" s="678"/>
      <c r="Q45" s="666">
        <v>2009.6444444444444</v>
      </c>
    </row>
    <row r="46" spans="1:17" ht="14.4" customHeight="1" x14ac:dyDescent="0.3">
      <c r="A46" s="661" t="s">
        <v>1255</v>
      </c>
      <c r="B46" s="662" t="s">
        <v>1109</v>
      </c>
      <c r="C46" s="662" t="s">
        <v>1110</v>
      </c>
      <c r="D46" s="662" t="s">
        <v>1216</v>
      </c>
      <c r="E46" s="662" t="s">
        <v>717</v>
      </c>
      <c r="F46" s="665">
        <v>6.5</v>
      </c>
      <c r="G46" s="665">
        <v>14198.03</v>
      </c>
      <c r="H46" s="665">
        <v>1</v>
      </c>
      <c r="I46" s="665">
        <v>2184.312307692308</v>
      </c>
      <c r="J46" s="665">
        <v>1.35</v>
      </c>
      <c r="K46" s="665">
        <v>2390.58</v>
      </c>
      <c r="L46" s="665">
        <v>0.16837406316228376</v>
      </c>
      <c r="M46" s="665">
        <v>1770.7999999999997</v>
      </c>
      <c r="N46" s="665">
        <v>2.65</v>
      </c>
      <c r="O46" s="665">
        <v>4692.62</v>
      </c>
      <c r="P46" s="678">
        <v>0.33051204991114963</v>
      </c>
      <c r="Q46" s="666">
        <v>1770.8</v>
      </c>
    </row>
    <row r="47" spans="1:17" ht="14.4" customHeight="1" x14ac:dyDescent="0.3">
      <c r="A47" s="661" t="s">
        <v>1255</v>
      </c>
      <c r="B47" s="662" t="s">
        <v>1109</v>
      </c>
      <c r="C47" s="662" t="s">
        <v>1110</v>
      </c>
      <c r="D47" s="662" t="s">
        <v>1217</v>
      </c>
      <c r="E47" s="662" t="s">
        <v>709</v>
      </c>
      <c r="F47" s="665">
        <v>0.25</v>
      </c>
      <c r="G47" s="665">
        <v>236.20000000000002</v>
      </c>
      <c r="H47" s="665">
        <v>1</v>
      </c>
      <c r="I47" s="665">
        <v>944.80000000000007</v>
      </c>
      <c r="J47" s="665">
        <v>0.05</v>
      </c>
      <c r="K47" s="665">
        <v>45.19</v>
      </c>
      <c r="L47" s="665">
        <v>0.19132091447925484</v>
      </c>
      <c r="M47" s="665">
        <v>903.8</v>
      </c>
      <c r="N47" s="665">
        <v>0.05</v>
      </c>
      <c r="O47" s="665">
        <v>45.19</v>
      </c>
      <c r="P47" s="678">
        <v>0.19132091447925484</v>
      </c>
      <c r="Q47" s="666">
        <v>903.8</v>
      </c>
    </row>
    <row r="48" spans="1:17" ht="14.4" customHeight="1" x14ac:dyDescent="0.3">
      <c r="A48" s="661" t="s">
        <v>1255</v>
      </c>
      <c r="B48" s="662" t="s">
        <v>1109</v>
      </c>
      <c r="C48" s="662" t="s">
        <v>1113</v>
      </c>
      <c r="D48" s="662" t="s">
        <v>1115</v>
      </c>
      <c r="E48" s="662"/>
      <c r="F48" s="665">
        <v>100</v>
      </c>
      <c r="G48" s="665">
        <v>200</v>
      </c>
      <c r="H48" s="665">
        <v>1</v>
      </c>
      <c r="I48" s="665">
        <v>2</v>
      </c>
      <c r="J48" s="665">
        <v>220</v>
      </c>
      <c r="K48" s="665">
        <v>464.2</v>
      </c>
      <c r="L48" s="665">
        <v>2.3209999999999997</v>
      </c>
      <c r="M48" s="665">
        <v>2.11</v>
      </c>
      <c r="N48" s="665">
        <v>150</v>
      </c>
      <c r="O48" s="665">
        <v>400.5</v>
      </c>
      <c r="P48" s="678">
        <v>2.0024999999999999</v>
      </c>
      <c r="Q48" s="666">
        <v>2.67</v>
      </c>
    </row>
    <row r="49" spans="1:17" ht="14.4" customHeight="1" x14ac:dyDescent="0.3">
      <c r="A49" s="661" t="s">
        <v>1255</v>
      </c>
      <c r="B49" s="662" t="s">
        <v>1109</v>
      </c>
      <c r="C49" s="662" t="s">
        <v>1113</v>
      </c>
      <c r="D49" s="662" t="s">
        <v>1116</v>
      </c>
      <c r="E49" s="662"/>
      <c r="F49" s="665">
        <v>3200</v>
      </c>
      <c r="G49" s="665">
        <v>16320</v>
      </c>
      <c r="H49" s="665">
        <v>1</v>
      </c>
      <c r="I49" s="665">
        <v>5.0999999999999996</v>
      </c>
      <c r="J49" s="665">
        <v>3630</v>
      </c>
      <c r="K49" s="665">
        <v>19311.599999999999</v>
      </c>
      <c r="L49" s="665">
        <v>1.1833088235294116</v>
      </c>
      <c r="M49" s="665">
        <v>5.3199999999999994</v>
      </c>
      <c r="N49" s="665">
        <v>3730</v>
      </c>
      <c r="O49" s="665">
        <v>19582.5</v>
      </c>
      <c r="P49" s="678">
        <v>1.1999080882352942</v>
      </c>
      <c r="Q49" s="666">
        <v>5.25</v>
      </c>
    </row>
    <row r="50" spans="1:17" ht="14.4" customHeight="1" x14ac:dyDescent="0.3">
      <c r="A50" s="661" t="s">
        <v>1255</v>
      </c>
      <c r="B50" s="662" t="s">
        <v>1109</v>
      </c>
      <c r="C50" s="662" t="s">
        <v>1113</v>
      </c>
      <c r="D50" s="662" t="s">
        <v>1119</v>
      </c>
      <c r="E50" s="662"/>
      <c r="F50" s="665">
        <v>4700</v>
      </c>
      <c r="G50" s="665">
        <v>26085</v>
      </c>
      <c r="H50" s="665">
        <v>1</v>
      </c>
      <c r="I50" s="665">
        <v>5.55</v>
      </c>
      <c r="J50" s="665">
        <v>4684</v>
      </c>
      <c r="K50" s="665">
        <v>27354.559999999998</v>
      </c>
      <c r="L50" s="665">
        <v>1.048670116925436</v>
      </c>
      <c r="M50" s="665">
        <v>5.84</v>
      </c>
      <c r="N50" s="665">
        <v>3070</v>
      </c>
      <c r="O50" s="665">
        <v>18484.73</v>
      </c>
      <c r="P50" s="678">
        <v>0.70863446425148546</v>
      </c>
      <c r="Q50" s="666">
        <v>6.0210846905537458</v>
      </c>
    </row>
    <row r="51" spans="1:17" ht="14.4" customHeight="1" x14ac:dyDescent="0.3">
      <c r="A51" s="661" t="s">
        <v>1255</v>
      </c>
      <c r="B51" s="662" t="s">
        <v>1109</v>
      </c>
      <c r="C51" s="662" t="s">
        <v>1113</v>
      </c>
      <c r="D51" s="662" t="s">
        <v>1121</v>
      </c>
      <c r="E51" s="662"/>
      <c r="F51" s="665">
        <v>90</v>
      </c>
      <c r="G51" s="665">
        <v>710.09999999999991</v>
      </c>
      <c r="H51" s="665">
        <v>1</v>
      </c>
      <c r="I51" s="665">
        <v>7.8899999999999988</v>
      </c>
      <c r="J51" s="665">
        <v>30</v>
      </c>
      <c r="K51" s="665">
        <v>241.5</v>
      </c>
      <c r="L51" s="665">
        <v>0.34009294465568235</v>
      </c>
      <c r="M51" s="665">
        <v>8.0500000000000007</v>
      </c>
      <c r="N51" s="665">
        <v>70</v>
      </c>
      <c r="O51" s="665">
        <v>596.20000000000005</v>
      </c>
      <c r="P51" s="678">
        <v>0.83960005633009449</v>
      </c>
      <c r="Q51" s="666">
        <v>8.5171428571428578</v>
      </c>
    </row>
    <row r="52" spans="1:17" ht="14.4" customHeight="1" x14ac:dyDescent="0.3">
      <c r="A52" s="661" t="s">
        <v>1255</v>
      </c>
      <c r="B52" s="662" t="s">
        <v>1109</v>
      </c>
      <c r="C52" s="662" t="s">
        <v>1113</v>
      </c>
      <c r="D52" s="662" t="s">
        <v>1125</v>
      </c>
      <c r="E52" s="662"/>
      <c r="F52" s="665">
        <v>1077</v>
      </c>
      <c r="G52" s="665">
        <v>20592.240000000002</v>
      </c>
      <c r="H52" s="665">
        <v>1</v>
      </c>
      <c r="I52" s="665">
        <v>19.12</v>
      </c>
      <c r="J52" s="665">
        <v>1060</v>
      </c>
      <c r="K52" s="665">
        <v>21136.400000000001</v>
      </c>
      <c r="L52" s="665">
        <v>1.0264254884364208</v>
      </c>
      <c r="M52" s="665">
        <v>19.940000000000001</v>
      </c>
      <c r="N52" s="665">
        <v>490</v>
      </c>
      <c r="O52" s="665">
        <v>9986.2000000000007</v>
      </c>
      <c r="P52" s="678">
        <v>0.4849496703612623</v>
      </c>
      <c r="Q52" s="666">
        <v>20.380000000000003</v>
      </c>
    </row>
    <row r="53" spans="1:17" ht="14.4" customHeight="1" x14ac:dyDescent="0.3">
      <c r="A53" s="661" t="s">
        <v>1255</v>
      </c>
      <c r="B53" s="662" t="s">
        <v>1109</v>
      </c>
      <c r="C53" s="662" t="s">
        <v>1113</v>
      </c>
      <c r="D53" s="662" t="s">
        <v>1128</v>
      </c>
      <c r="E53" s="662"/>
      <c r="F53" s="665">
        <v>9</v>
      </c>
      <c r="G53" s="665">
        <v>19758.149999999998</v>
      </c>
      <c r="H53" s="665">
        <v>1</v>
      </c>
      <c r="I53" s="665">
        <v>2195.35</v>
      </c>
      <c r="J53" s="665">
        <v>6</v>
      </c>
      <c r="K53" s="665">
        <v>13161.48</v>
      </c>
      <c r="L53" s="665">
        <v>0.66612916695135937</v>
      </c>
      <c r="M53" s="665">
        <v>2193.58</v>
      </c>
      <c r="N53" s="665">
        <v>7</v>
      </c>
      <c r="O53" s="665">
        <v>15146.179999999998</v>
      </c>
      <c r="P53" s="678">
        <v>0.76657885480168941</v>
      </c>
      <c r="Q53" s="666">
        <v>2163.7399999999998</v>
      </c>
    </row>
    <row r="54" spans="1:17" ht="14.4" customHeight="1" x14ac:dyDescent="0.3">
      <c r="A54" s="661" t="s">
        <v>1255</v>
      </c>
      <c r="B54" s="662" t="s">
        <v>1109</v>
      </c>
      <c r="C54" s="662" t="s">
        <v>1113</v>
      </c>
      <c r="D54" s="662" t="s">
        <v>1130</v>
      </c>
      <c r="E54" s="662"/>
      <c r="F54" s="665">
        <v>5103</v>
      </c>
      <c r="G54" s="665">
        <v>16635.780000000002</v>
      </c>
      <c r="H54" s="665">
        <v>1</v>
      </c>
      <c r="I54" s="665">
        <v>3.2600000000000007</v>
      </c>
      <c r="J54" s="665">
        <v>1318</v>
      </c>
      <c r="K54" s="665">
        <v>4507.5599999999995</v>
      </c>
      <c r="L54" s="665">
        <v>0.27095573516841404</v>
      </c>
      <c r="M54" s="665">
        <v>3.4199999999999995</v>
      </c>
      <c r="N54" s="665">
        <v>2358</v>
      </c>
      <c r="O54" s="665">
        <v>9201.7000000000007</v>
      </c>
      <c r="P54" s="678">
        <v>0.55312705505843429</v>
      </c>
      <c r="Q54" s="666">
        <v>3.9023324851569128</v>
      </c>
    </row>
    <row r="55" spans="1:17" ht="14.4" customHeight="1" x14ac:dyDescent="0.3">
      <c r="A55" s="661" t="s">
        <v>1255</v>
      </c>
      <c r="B55" s="662" t="s">
        <v>1109</v>
      </c>
      <c r="C55" s="662" t="s">
        <v>1113</v>
      </c>
      <c r="D55" s="662" t="s">
        <v>1218</v>
      </c>
      <c r="E55" s="662"/>
      <c r="F55" s="665">
        <v>5696</v>
      </c>
      <c r="G55" s="665">
        <v>189676.80000000002</v>
      </c>
      <c r="H55" s="665">
        <v>1</v>
      </c>
      <c r="I55" s="665">
        <v>33.300000000000004</v>
      </c>
      <c r="J55" s="665">
        <v>1232</v>
      </c>
      <c r="K55" s="665">
        <v>41333.599999999999</v>
      </c>
      <c r="L55" s="665">
        <v>0.21791594965752267</v>
      </c>
      <c r="M55" s="665">
        <v>33.549999999999997</v>
      </c>
      <c r="N55" s="665">
        <v>1538</v>
      </c>
      <c r="O55" s="665">
        <v>50769.380000000005</v>
      </c>
      <c r="P55" s="678">
        <v>0.26766257127914433</v>
      </c>
      <c r="Q55" s="666">
        <v>33.010000000000005</v>
      </c>
    </row>
    <row r="56" spans="1:17" ht="14.4" customHeight="1" x14ac:dyDescent="0.3">
      <c r="A56" s="661" t="s">
        <v>1255</v>
      </c>
      <c r="B56" s="662" t="s">
        <v>1109</v>
      </c>
      <c r="C56" s="662" t="s">
        <v>1113</v>
      </c>
      <c r="D56" s="662" t="s">
        <v>1134</v>
      </c>
      <c r="E56" s="662"/>
      <c r="F56" s="665"/>
      <c r="G56" s="665"/>
      <c r="H56" s="665"/>
      <c r="I56" s="665"/>
      <c r="J56" s="665">
        <v>30</v>
      </c>
      <c r="K56" s="665">
        <v>607.20000000000005</v>
      </c>
      <c r="L56" s="665"/>
      <c r="M56" s="665">
        <v>20.240000000000002</v>
      </c>
      <c r="N56" s="665"/>
      <c r="O56" s="665"/>
      <c r="P56" s="678"/>
      <c r="Q56" s="666"/>
    </row>
    <row r="57" spans="1:17" ht="14.4" customHeight="1" x14ac:dyDescent="0.3">
      <c r="A57" s="661" t="s">
        <v>1255</v>
      </c>
      <c r="B57" s="662" t="s">
        <v>1109</v>
      </c>
      <c r="C57" s="662" t="s">
        <v>1221</v>
      </c>
      <c r="D57" s="662" t="s">
        <v>1222</v>
      </c>
      <c r="E57" s="662" t="s">
        <v>1223</v>
      </c>
      <c r="F57" s="665">
        <v>6</v>
      </c>
      <c r="G57" s="665">
        <v>5305.92</v>
      </c>
      <c r="H57" s="665">
        <v>1</v>
      </c>
      <c r="I57" s="665">
        <v>884.32</v>
      </c>
      <c r="J57" s="665">
        <v>3</v>
      </c>
      <c r="K57" s="665">
        <v>2652.96</v>
      </c>
      <c r="L57" s="665">
        <v>0.5</v>
      </c>
      <c r="M57" s="665">
        <v>884.32</v>
      </c>
      <c r="N57" s="665"/>
      <c r="O57" s="665"/>
      <c r="P57" s="678"/>
      <c r="Q57" s="666"/>
    </row>
    <row r="58" spans="1:17" ht="14.4" customHeight="1" x14ac:dyDescent="0.3">
      <c r="A58" s="661" t="s">
        <v>1255</v>
      </c>
      <c r="B58" s="662" t="s">
        <v>1109</v>
      </c>
      <c r="C58" s="662" t="s">
        <v>1138</v>
      </c>
      <c r="D58" s="662" t="s">
        <v>1141</v>
      </c>
      <c r="E58" s="662" t="s">
        <v>1142</v>
      </c>
      <c r="F58" s="665"/>
      <c r="G58" s="665"/>
      <c r="H58" s="665"/>
      <c r="I58" s="665"/>
      <c r="J58" s="665">
        <v>2</v>
      </c>
      <c r="K58" s="665">
        <v>848</v>
      </c>
      <c r="L58" s="665"/>
      <c r="M58" s="665">
        <v>424</v>
      </c>
      <c r="N58" s="665">
        <v>1</v>
      </c>
      <c r="O58" s="665">
        <v>443</v>
      </c>
      <c r="P58" s="678"/>
      <c r="Q58" s="666">
        <v>443</v>
      </c>
    </row>
    <row r="59" spans="1:17" ht="14.4" customHeight="1" x14ac:dyDescent="0.3">
      <c r="A59" s="661" t="s">
        <v>1255</v>
      </c>
      <c r="B59" s="662" t="s">
        <v>1109</v>
      </c>
      <c r="C59" s="662" t="s">
        <v>1138</v>
      </c>
      <c r="D59" s="662" t="s">
        <v>1143</v>
      </c>
      <c r="E59" s="662" t="s">
        <v>1144</v>
      </c>
      <c r="F59" s="665"/>
      <c r="G59" s="665"/>
      <c r="H59" s="665"/>
      <c r="I59" s="665"/>
      <c r="J59" s="665">
        <v>1</v>
      </c>
      <c r="K59" s="665">
        <v>165</v>
      </c>
      <c r="L59" s="665"/>
      <c r="M59" s="665">
        <v>165</v>
      </c>
      <c r="N59" s="665"/>
      <c r="O59" s="665"/>
      <c r="P59" s="678"/>
      <c r="Q59" s="666"/>
    </row>
    <row r="60" spans="1:17" ht="14.4" customHeight="1" x14ac:dyDescent="0.3">
      <c r="A60" s="661" t="s">
        <v>1255</v>
      </c>
      <c r="B60" s="662" t="s">
        <v>1109</v>
      </c>
      <c r="C60" s="662" t="s">
        <v>1138</v>
      </c>
      <c r="D60" s="662" t="s">
        <v>1152</v>
      </c>
      <c r="E60" s="662" t="s">
        <v>1153</v>
      </c>
      <c r="F60" s="665">
        <v>1</v>
      </c>
      <c r="G60" s="665">
        <v>1965</v>
      </c>
      <c r="H60" s="665">
        <v>1</v>
      </c>
      <c r="I60" s="665">
        <v>1965</v>
      </c>
      <c r="J60" s="665">
        <v>1</v>
      </c>
      <c r="K60" s="665">
        <v>1975</v>
      </c>
      <c r="L60" s="665">
        <v>1.005089058524173</v>
      </c>
      <c r="M60" s="665">
        <v>1975</v>
      </c>
      <c r="N60" s="665">
        <v>1</v>
      </c>
      <c r="O60" s="665">
        <v>2038</v>
      </c>
      <c r="P60" s="678">
        <v>1.0371501272264632</v>
      </c>
      <c r="Q60" s="666">
        <v>2038</v>
      </c>
    </row>
    <row r="61" spans="1:17" ht="14.4" customHeight="1" x14ac:dyDescent="0.3">
      <c r="A61" s="661" t="s">
        <v>1255</v>
      </c>
      <c r="B61" s="662" t="s">
        <v>1109</v>
      </c>
      <c r="C61" s="662" t="s">
        <v>1138</v>
      </c>
      <c r="D61" s="662" t="s">
        <v>1154</v>
      </c>
      <c r="E61" s="662" t="s">
        <v>1155</v>
      </c>
      <c r="F61" s="665">
        <v>1</v>
      </c>
      <c r="G61" s="665">
        <v>2990</v>
      </c>
      <c r="H61" s="665">
        <v>1</v>
      </c>
      <c r="I61" s="665">
        <v>2990</v>
      </c>
      <c r="J61" s="665"/>
      <c r="K61" s="665"/>
      <c r="L61" s="665"/>
      <c r="M61" s="665"/>
      <c r="N61" s="665"/>
      <c r="O61" s="665"/>
      <c r="P61" s="678"/>
      <c r="Q61" s="666"/>
    </row>
    <row r="62" spans="1:17" ht="14.4" customHeight="1" x14ac:dyDescent="0.3">
      <c r="A62" s="661" t="s">
        <v>1255</v>
      </c>
      <c r="B62" s="662" t="s">
        <v>1109</v>
      </c>
      <c r="C62" s="662" t="s">
        <v>1138</v>
      </c>
      <c r="D62" s="662" t="s">
        <v>1256</v>
      </c>
      <c r="E62" s="662" t="s">
        <v>1257</v>
      </c>
      <c r="F62" s="665">
        <v>1</v>
      </c>
      <c r="G62" s="665">
        <v>639</v>
      </c>
      <c r="H62" s="665">
        <v>1</v>
      </c>
      <c r="I62" s="665">
        <v>639</v>
      </c>
      <c r="J62" s="665">
        <v>2</v>
      </c>
      <c r="K62" s="665">
        <v>1286</v>
      </c>
      <c r="L62" s="665">
        <v>2.0125195618153366</v>
      </c>
      <c r="M62" s="665">
        <v>643</v>
      </c>
      <c r="N62" s="665">
        <v>2</v>
      </c>
      <c r="O62" s="665">
        <v>1332</v>
      </c>
      <c r="P62" s="678">
        <v>2.084507042253521</v>
      </c>
      <c r="Q62" s="666">
        <v>666</v>
      </c>
    </row>
    <row r="63" spans="1:17" ht="14.4" customHeight="1" x14ac:dyDescent="0.3">
      <c r="A63" s="661" t="s">
        <v>1255</v>
      </c>
      <c r="B63" s="662" t="s">
        <v>1109</v>
      </c>
      <c r="C63" s="662" t="s">
        <v>1138</v>
      </c>
      <c r="D63" s="662" t="s">
        <v>1164</v>
      </c>
      <c r="E63" s="662" t="s">
        <v>1165</v>
      </c>
      <c r="F63" s="665">
        <v>2</v>
      </c>
      <c r="G63" s="665">
        <v>2338</v>
      </c>
      <c r="H63" s="665">
        <v>1</v>
      </c>
      <c r="I63" s="665">
        <v>1169</v>
      </c>
      <c r="J63" s="665"/>
      <c r="K63" s="665"/>
      <c r="L63" s="665"/>
      <c r="M63" s="665"/>
      <c r="N63" s="665">
        <v>1</v>
      </c>
      <c r="O63" s="665">
        <v>1213</v>
      </c>
      <c r="P63" s="678">
        <v>0.51881950384944397</v>
      </c>
      <c r="Q63" s="666">
        <v>1213</v>
      </c>
    </row>
    <row r="64" spans="1:17" ht="14.4" customHeight="1" x14ac:dyDescent="0.3">
      <c r="A64" s="661" t="s">
        <v>1255</v>
      </c>
      <c r="B64" s="662" t="s">
        <v>1109</v>
      </c>
      <c r="C64" s="662" t="s">
        <v>1138</v>
      </c>
      <c r="D64" s="662" t="s">
        <v>1166</v>
      </c>
      <c r="E64" s="662" t="s">
        <v>1167</v>
      </c>
      <c r="F64" s="665">
        <v>9</v>
      </c>
      <c r="G64" s="665">
        <v>5886</v>
      </c>
      <c r="H64" s="665">
        <v>1</v>
      </c>
      <c r="I64" s="665">
        <v>654</v>
      </c>
      <c r="J64" s="665">
        <v>6</v>
      </c>
      <c r="K64" s="665">
        <v>3948</v>
      </c>
      <c r="L64" s="665">
        <v>0.67074413863404692</v>
      </c>
      <c r="M64" s="665">
        <v>658</v>
      </c>
      <c r="N64" s="665">
        <v>7</v>
      </c>
      <c r="O64" s="665">
        <v>4767</v>
      </c>
      <c r="P64" s="678">
        <v>0.80988786952089709</v>
      </c>
      <c r="Q64" s="666">
        <v>681</v>
      </c>
    </row>
    <row r="65" spans="1:17" ht="14.4" customHeight="1" x14ac:dyDescent="0.3">
      <c r="A65" s="661" t="s">
        <v>1255</v>
      </c>
      <c r="B65" s="662" t="s">
        <v>1109</v>
      </c>
      <c r="C65" s="662" t="s">
        <v>1138</v>
      </c>
      <c r="D65" s="662" t="s">
        <v>1170</v>
      </c>
      <c r="E65" s="662" t="s">
        <v>1171</v>
      </c>
      <c r="F65" s="665">
        <v>31</v>
      </c>
      <c r="G65" s="665">
        <v>54374</v>
      </c>
      <c r="H65" s="665">
        <v>1</v>
      </c>
      <c r="I65" s="665">
        <v>1754</v>
      </c>
      <c r="J65" s="665">
        <v>31</v>
      </c>
      <c r="K65" s="665">
        <v>54622</v>
      </c>
      <c r="L65" s="665">
        <v>1.0045610034207526</v>
      </c>
      <c r="M65" s="665">
        <v>1762</v>
      </c>
      <c r="N65" s="665">
        <v>27</v>
      </c>
      <c r="O65" s="665">
        <v>49275</v>
      </c>
      <c r="P65" s="678">
        <v>0.90622356273218818</v>
      </c>
      <c r="Q65" s="666">
        <v>1825</v>
      </c>
    </row>
    <row r="66" spans="1:17" ht="14.4" customHeight="1" x14ac:dyDescent="0.3">
      <c r="A66" s="661" t="s">
        <v>1255</v>
      </c>
      <c r="B66" s="662" t="s">
        <v>1109</v>
      </c>
      <c r="C66" s="662" t="s">
        <v>1138</v>
      </c>
      <c r="D66" s="662" t="s">
        <v>1172</v>
      </c>
      <c r="E66" s="662" t="s">
        <v>1173</v>
      </c>
      <c r="F66" s="665">
        <v>5</v>
      </c>
      <c r="G66" s="665">
        <v>2050</v>
      </c>
      <c r="H66" s="665">
        <v>1</v>
      </c>
      <c r="I66" s="665">
        <v>410</v>
      </c>
      <c r="J66" s="665">
        <v>8</v>
      </c>
      <c r="K66" s="665">
        <v>3304</v>
      </c>
      <c r="L66" s="665">
        <v>1.6117073170731708</v>
      </c>
      <c r="M66" s="665">
        <v>413</v>
      </c>
      <c r="N66" s="665">
        <v>6</v>
      </c>
      <c r="O66" s="665">
        <v>2574</v>
      </c>
      <c r="P66" s="678">
        <v>1.255609756097561</v>
      </c>
      <c r="Q66" s="666">
        <v>429</v>
      </c>
    </row>
    <row r="67" spans="1:17" ht="14.4" customHeight="1" x14ac:dyDescent="0.3">
      <c r="A67" s="661" t="s">
        <v>1255</v>
      </c>
      <c r="B67" s="662" t="s">
        <v>1109</v>
      </c>
      <c r="C67" s="662" t="s">
        <v>1138</v>
      </c>
      <c r="D67" s="662" t="s">
        <v>1226</v>
      </c>
      <c r="E67" s="662" t="s">
        <v>1227</v>
      </c>
      <c r="F67" s="665">
        <v>13</v>
      </c>
      <c r="G67" s="665">
        <v>186264</v>
      </c>
      <c r="H67" s="665">
        <v>1</v>
      </c>
      <c r="I67" s="665">
        <v>14328</v>
      </c>
      <c r="J67" s="665">
        <v>3</v>
      </c>
      <c r="K67" s="665">
        <v>43020</v>
      </c>
      <c r="L67" s="665">
        <v>0.23096250483185157</v>
      </c>
      <c r="M67" s="665">
        <v>14340</v>
      </c>
      <c r="N67" s="665">
        <v>6</v>
      </c>
      <c r="O67" s="665">
        <v>87036</v>
      </c>
      <c r="P67" s="678">
        <v>0.46727225872954514</v>
      </c>
      <c r="Q67" s="666">
        <v>14506</v>
      </c>
    </row>
    <row r="68" spans="1:17" ht="14.4" customHeight="1" x14ac:dyDescent="0.3">
      <c r="A68" s="661" t="s">
        <v>1255</v>
      </c>
      <c r="B68" s="662" t="s">
        <v>1109</v>
      </c>
      <c r="C68" s="662" t="s">
        <v>1138</v>
      </c>
      <c r="D68" s="662" t="s">
        <v>1178</v>
      </c>
      <c r="E68" s="662" t="s">
        <v>1179</v>
      </c>
      <c r="F68" s="665"/>
      <c r="G68" s="665"/>
      <c r="H68" s="665"/>
      <c r="I68" s="665"/>
      <c r="J68" s="665">
        <v>1</v>
      </c>
      <c r="K68" s="665">
        <v>0</v>
      </c>
      <c r="L68" s="665"/>
      <c r="M68" s="665">
        <v>0</v>
      </c>
      <c r="N68" s="665"/>
      <c r="O68" s="665"/>
      <c r="P68" s="678"/>
      <c r="Q68" s="666"/>
    </row>
    <row r="69" spans="1:17" ht="14.4" customHeight="1" x14ac:dyDescent="0.3">
      <c r="A69" s="661" t="s">
        <v>1255</v>
      </c>
      <c r="B69" s="662" t="s">
        <v>1109</v>
      </c>
      <c r="C69" s="662" t="s">
        <v>1138</v>
      </c>
      <c r="D69" s="662" t="s">
        <v>1182</v>
      </c>
      <c r="E69" s="662" t="s">
        <v>1183</v>
      </c>
      <c r="F69" s="665">
        <v>2</v>
      </c>
      <c r="G69" s="665">
        <v>1160</v>
      </c>
      <c r="H69" s="665">
        <v>1</v>
      </c>
      <c r="I69" s="665">
        <v>580</v>
      </c>
      <c r="J69" s="665">
        <v>1</v>
      </c>
      <c r="K69" s="665">
        <v>586</v>
      </c>
      <c r="L69" s="665">
        <v>0.5051724137931034</v>
      </c>
      <c r="M69" s="665">
        <v>586</v>
      </c>
      <c r="N69" s="665"/>
      <c r="O69" s="665"/>
      <c r="P69" s="678"/>
      <c r="Q69" s="666"/>
    </row>
    <row r="70" spans="1:17" ht="14.4" customHeight="1" x14ac:dyDescent="0.3">
      <c r="A70" s="661" t="s">
        <v>1255</v>
      </c>
      <c r="B70" s="662" t="s">
        <v>1109</v>
      </c>
      <c r="C70" s="662" t="s">
        <v>1138</v>
      </c>
      <c r="D70" s="662" t="s">
        <v>1186</v>
      </c>
      <c r="E70" s="662" t="s">
        <v>1187</v>
      </c>
      <c r="F70" s="665"/>
      <c r="G70" s="665"/>
      <c r="H70" s="665"/>
      <c r="I70" s="665"/>
      <c r="J70" s="665">
        <v>1</v>
      </c>
      <c r="K70" s="665">
        <v>421</v>
      </c>
      <c r="L70" s="665"/>
      <c r="M70" s="665">
        <v>421</v>
      </c>
      <c r="N70" s="665"/>
      <c r="O70" s="665"/>
      <c r="P70" s="678"/>
      <c r="Q70" s="666"/>
    </row>
    <row r="71" spans="1:17" ht="14.4" customHeight="1" x14ac:dyDescent="0.3">
      <c r="A71" s="661" t="s">
        <v>1255</v>
      </c>
      <c r="B71" s="662" t="s">
        <v>1109</v>
      </c>
      <c r="C71" s="662" t="s">
        <v>1138</v>
      </c>
      <c r="D71" s="662" t="s">
        <v>1188</v>
      </c>
      <c r="E71" s="662" t="s">
        <v>1189</v>
      </c>
      <c r="F71" s="665">
        <v>7</v>
      </c>
      <c r="G71" s="665">
        <v>9002</v>
      </c>
      <c r="H71" s="665">
        <v>1</v>
      </c>
      <c r="I71" s="665">
        <v>1286</v>
      </c>
      <c r="J71" s="665">
        <v>2</v>
      </c>
      <c r="K71" s="665">
        <v>2588</v>
      </c>
      <c r="L71" s="665">
        <v>0.28749166851810709</v>
      </c>
      <c r="M71" s="665">
        <v>1294</v>
      </c>
      <c r="N71" s="665">
        <v>3</v>
      </c>
      <c r="O71" s="665">
        <v>4026</v>
      </c>
      <c r="P71" s="678">
        <v>0.44723394801155297</v>
      </c>
      <c r="Q71" s="666">
        <v>1342</v>
      </c>
    </row>
    <row r="72" spans="1:17" ht="14.4" customHeight="1" x14ac:dyDescent="0.3">
      <c r="A72" s="661" t="s">
        <v>1255</v>
      </c>
      <c r="B72" s="662" t="s">
        <v>1109</v>
      </c>
      <c r="C72" s="662" t="s">
        <v>1138</v>
      </c>
      <c r="D72" s="662" t="s">
        <v>1190</v>
      </c>
      <c r="E72" s="662" t="s">
        <v>1191</v>
      </c>
      <c r="F72" s="665">
        <v>19</v>
      </c>
      <c r="G72" s="665">
        <v>9253</v>
      </c>
      <c r="H72" s="665">
        <v>1</v>
      </c>
      <c r="I72" s="665">
        <v>487</v>
      </c>
      <c r="J72" s="665">
        <v>21</v>
      </c>
      <c r="K72" s="665">
        <v>10290</v>
      </c>
      <c r="L72" s="665">
        <v>1.1120717605101049</v>
      </c>
      <c r="M72" s="665">
        <v>490</v>
      </c>
      <c r="N72" s="665">
        <v>22</v>
      </c>
      <c r="O72" s="665">
        <v>11198</v>
      </c>
      <c r="P72" s="678">
        <v>1.2102020966173133</v>
      </c>
      <c r="Q72" s="666">
        <v>509</v>
      </c>
    </row>
    <row r="73" spans="1:17" ht="14.4" customHeight="1" x14ac:dyDescent="0.3">
      <c r="A73" s="661" t="s">
        <v>1255</v>
      </c>
      <c r="B73" s="662" t="s">
        <v>1109</v>
      </c>
      <c r="C73" s="662" t="s">
        <v>1138</v>
      </c>
      <c r="D73" s="662" t="s">
        <v>1192</v>
      </c>
      <c r="E73" s="662" t="s">
        <v>1193</v>
      </c>
      <c r="F73" s="665">
        <v>2</v>
      </c>
      <c r="G73" s="665">
        <v>4484</v>
      </c>
      <c r="H73" s="665">
        <v>1</v>
      </c>
      <c r="I73" s="665">
        <v>2242</v>
      </c>
      <c r="J73" s="665">
        <v>2</v>
      </c>
      <c r="K73" s="665">
        <v>4516</v>
      </c>
      <c r="L73" s="665">
        <v>1.0071364852809992</v>
      </c>
      <c r="M73" s="665">
        <v>2258</v>
      </c>
      <c r="N73" s="665">
        <v>1</v>
      </c>
      <c r="O73" s="665">
        <v>2329</v>
      </c>
      <c r="P73" s="678">
        <v>0.5194023193577163</v>
      </c>
      <c r="Q73" s="666">
        <v>2329</v>
      </c>
    </row>
    <row r="74" spans="1:17" ht="14.4" customHeight="1" x14ac:dyDescent="0.3">
      <c r="A74" s="661" t="s">
        <v>1255</v>
      </c>
      <c r="B74" s="662" t="s">
        <v>1109</v>
      </c>
      <c r="C74" s="662" t="s">
        <v>1138</v>
      </c>
      <c r="D74" s="662" t="s">
        <v>1194</v>
      </c>
      <c r="E74" s="662" t="s">
        <v>1195</v>
      </c>
      <c r="F74" s="665">
        <v>2</v>
      </c>
      <c r="G74" s="665">
        <v>5070</v>
      </c>
      <c r="H74" s="665">
        <v>1</v>
      </c>
      <c r="I74" s="665">
        <v>2535</v>
      </c>
      <c r="J74" s="665">
        <v>1</v>
      </c>
      <c r="K74" s="665">
        <v>2551</v>
      </c>
      <c r="L74" s="665">
        <v>0.5031558185404339</v>
      </c>
      <c r="M74" s="665">
        <v>2551</v>
      </c>
      <c r="N74" s="665"/>
      <c r="O74" s="665"/>
      <c r="P74" s="678"/>
      <c r="Q74" s="666"/>
    </row>
    <row r="75" spans="1:17" ht="14.4" customHeight="1" x14ac:dyDescent="0.3">
      <c r="A75" s="661" t="s">
        <v>1255</v>
      </c>
      <c r="B75" s="662" t="s">
        <v>1109</v>
      </c>
      <c r="C75" s="662" t="s">
        <v>1138</v>
      </c>
      <c r="D75" s="662" t="s">
        <v>1208</v>
      </c>
      <c r="E75" s="662" t="s">
        <v>1209</v>
      </c>
      <c r="F75" s="665"/>
      <c r="G75" s="665"/>
      <c r="H75" s="665"/>
      <c r="I75" s="665"/>
      <c r="J75" s="665"/>
      <c r="K75" s="665"/>
      <c r="L75" s="665"/>
      <c r="M75" s="665"/>
      <c r="N75" s="665">
        <v>1</v>
      </c>
      <c r="O75" s="665">
        <v>718</v>
      </c>
      <c r="P75" s="678"/>
      <c r="Q75" s="666">
        <v>718</v>
      </c>
    </row>
    <row r="76" spans="1:17" ht="14.4" customHeight="1" x14ac:dyDescent="0.3">
      <c r="A76" s="661" t="s">
        <v>1258</v>
      </c>
      <c r="B76" s="662" t="s">
        <v>1109</v>
      </c>
      <c r="C76" s="662" t="s">
        <v>1110</v>
      </c>
      <c r="D76" s="662" t="s">
        <v>1216</v>
      </c>
      <c r="E76" s="662" t="s">
        <v>717</v>
      </c>
      <c r="F76" s="665">
        <v>2.3499999999999996</v>
      </c>
      <c r="G76" s="665">
        <v>5133.1400000000003</v>
      </c>
      <c r="H76" s="665">
        <v>1</v>
      </c>
      <c r="I76" s="665">
        <v>2184.3148936170219</v>
      </c>
      <c r="J76" s="665">
        <v>1.8499999999999999</v>
      </c>
      <c r="K76" s="665">
        <v>3275.98</v>
      </c>
      <c r="L76" s="665">
        <v>0.63820195825557058</v>
      </c>
      <c r="M76" s="665">
        <v>1770.8000000000002</v>
      </c>
      <c r="N76" s="665">
        <v>0.9</v>
      </c>
      <c r="O76" s="665">
        <v>1593.72</v>
      </c>
      <c r="P76" s="678">
        <v>0.3104766283405479</v>
      </c>
      <c r="Q76" s="666">
        <v>1770.8</v>
      </c>
    </row>
    <row r="77" spans="1:17" ht="14.4" customHeight="1" x14ac:dyDescent="0.3">
      <c r="A77" s="661" t="s">
        <v>1258</v>
      </c>
      <c r="B77" s="662" t="s">
        <v>1109</v>
      </c>
      <c r="C77" s="662" t="s">
        <v>1110</v>
      </c>
      <c r="D77" s="662" t="s">
        <v>1217</v>
      </c>
      <c r="E77" s="662" t="s">
        <v>709</v>
      </c>
      <c r="F77" s="665">
        <v>0.1</v>
      </c>
      <c r="G77" s="665">
        <v>94.48</v>
      </c>
      <c r="H77" s="665">
        <v>1</v>
      </c>
      <c r="I77" s="665">
        <v>944.8</v>
      </c>
      <c r="J77" s="665">
        <v>0.05</v>
      </c>
      <c r="K77" s="665">
        <v>45.19</v>
      </c>
      <c r="L77" s="665">
        <v>0.47830228619813714</v>
      </c>
      <c r="M77" s="665">
        <v>903.8</v>
      </c>
      <c r="N77" s="665"/>
      <c r="O77" s="665"/>
      <c r="P77" s="678"/>
      <c r="Q77" s="666"/>
    </row>
    <row r="78" spans="1:17" ht="14.4" customHeight="1" x14ac:dyDescent="0.3">
      <c r="A78" s="661" t="s">
        <v>1258</v>
      </c>
      <c r="B78" s="662" t="s">
        <v>1109</v>
      </c>
      <c r="C78" s="662" t="s">
        <v>1113</v>
      </c>
      <c r="D78" s="662" t="s">
        <v>1116</v>
      </c>
      <c r="E78" s="662"/>
      <c r="F78" s="665">
        <v>330</v>
      </c>
      <c r="G78" s="665">
        <v>1683</v>
      </c>
      <c r="H78" s="665">
        <v>1</v>
      </c>
      <c r="I78" s="665">
        <v>5.0999999999999996</v>
      </c>
      <c r="J78" s="665"/>
      <c r="K78" s="665"/>
      <c r="L78" s="665"/>
      <c r="M78" s="665"/>
      <c r="N78" s="665"/>
      <c r="O78" s="665"/>
      <c r="P78" s="678"/>
      <c r="Q78" s="666"/>
    </row>
    <row r="79" spans="1:17" ht="14.4" customHeight="1" x14ac:dyDescent="0.3">
      <c r="A79" s="661" t="s">
        <v>1258</v>
      </c>
      <c r="B79" s="662" t="s">
        <v>1109</v>
      </c>
      <c r="C79" s="662" t="s">
        <v>1113</v>
      </c>
      <c r="D79" s="662" t="s">
        <v>1119</v>
      </c>
      <c r="E79" s="662"/>
      <c r="F79" s="665"/>
      <c r="G79" s="665"/>
      <c r="H79" s="665"/>
      <c r="I79" s="665"/>
      <c r="J79" s="665">
        <v>1162</v>
      </c>
      <c r="K79" s="665">
        <v>6786.08</v>
      </c>
      <c r="L79" s="665"/>
      <c r="M79" s="665">
        <v>5.84</v>
      </c>
      <c r="N79" s="665"/>
      <c r="O79" s="665"/>
      <c r="P79" s="678"/>
      <c r="Q79" s="666"/>
    </row>
    <row r="80" spans="1:17" ht="14.4" customHeight="1" x14ac:dyDescent="0.3">
      <c r="A80" s="661" t="s">
        <v>1258</v>
      </c>
      <c r="B80" s="662" t="s">
        <v>1109</v>
      </c>
      <c r="C80" s="662" t="s">
        <v>1113</v>
      </c>
      <c r="D80" s="662" t="s">
        <v>1128</v>
      </c>
      <c r="E80" s="662"/>
      <c r="F80" s="665">
        <v>1</v>
      </c>
      <c r="G80" s="665">
        <v>2195.35</v>
      </c>
      <c r="H80" s="665">
        <v>1</v>
      </c>
      <c r="I80" s="665">
        <v>2195.35</v>
      </c>
      <c r="J80" s="665"/>
      <c r="K80" s="665"/>
      <c r="L80" s="665"/>
      <c r="M80" s="665"/>
      <c r="N80" s="665"/>
      <c r="O80" s="665"/>
      <c r="P80" s="678"/>
      <c r="Q80" s="666"/>
    </row>
    <row r="81" spans="1:17" ht="14.4" customHeight="1" x14ac:dyDescent="0.3">
      <c r="A81" s="661" t="s">
        <v>1258</v>
      </c>
      <c r="B81" s="662" t="s">
        <v>1109</v>
      </c>
      <c r="C81" s="662" t="s">
        <v>1113</v>
      </c>
      <c r="D81" s="662" t="s">
        <v>1130</v>
      </c>
      <c r="E81" s="662"/>
      <c r="F81" s="665">
        <v>765</v>
      </c>
      <c r="G81" s="665">
        <v>2493.9</v>
      </c>
      <c r="H81" s="665">
        <v>1</v>
      </c>
      <c r="I81" s="665">
        <v>3.2600000000000002</v>
      </c>
      <c r="J81" s="665"/>
      <c r="K81" s="665"/>
      <c r="L81" s="665"/>
      <c r="M81" s="665"/>
      <c r="N81" s="665"/>
      <c r="O81" s="665"/>
      <c r="P81" s="678"/>
      <c r="Q81" s="666"/>
    </row>
    <row r="82" spans="1:17" ht="14.4" customHeight="1" x14ac:dyDescent="0.3">
      <c r="A82" s="661" t="s">
        <v>1258</v>
      </c>
      <c r="B82" s="662" t="s">
        <v>1109</v>
      </c>
      <c r="C82" s="662" t="s">
        <v>1113</v>
      </c>
      <c r="D82" s="662" t="s">
        <v>1218</v>
      </c>
      <c r="E82" s="662"/>
      <c r="F82" s="665">
        <v>1993</v>
      </c>
      <c r="G82" s="665">
        <v>66366.899999999994</v>
      </c>
      <c r="H82" s="665">
        <v>1</v>
      </c>
      <c r="I82" s="665">
        <v>33.299999999999997</v>
      </c>
      <c r="J82" s="665">
        <v>1573</v>
      </c>
      <c r="K82" s="665">
        <v>52774.15</v>
      </c>
      <c r="L82" s="665">
        <v>0.79518781199664301</v>
      </c>
      <c r="M82" s="665">
        <v>33.550000000000004</v>
      </c>
      <c r="N82" s="665">
        <v>407</v>
      </c>
      <c r="O82" s="665">
        <v>13435.07</v>
      </c>
      <c r="P82" s="678">
        <v>0.20243630484473435</v>
      </c>
      <c r="Q82" s="666">
        <v>33.01</v>
      </c>
    </row>
    <row r="83" spans="1:17" ht="14.4" customHeight="1" x14ac:dyDescent="0.3">
      <c r="A83" s="661" t="s">
        <v>1258</v>
      </c>
      <c r="B83" s="662" t="s">
        <v>1109</v>
      </c>
      <c r="C83" s="662" t="s">
        <v>1113</v>
      </c>
      <c r="D83" s="662" t="s">
        <v>1134</v>
      </c>
      <c r="E83" s="662"/>
      <c r="F83" s="665">
        <v>6055</v>
      </c>
      <c r="G83" s="665">
        <v>117103.7</v>
      </c>
      <c r="H83" s="665">
        <v>1</v>
      </c>
      <c r="I83" s="665">
        <v>19.34</v>
      </c>
      <c r="J83" s="665">
        <v>4680</v>
      </c>
      <c r="K83" s="665">
        <v>94723.199999999997</v>
      </c>
      <c r="L83" s="665">
        <v>0.80888306688857825</v>
      </c>
      <c r="M83" s="665">
        <v>20.239999999999998</v>
      </c>
      <c r="N83" s="665">
        <v>6700</v>
      </c>
      <c r="O83" s="665">
        <v>134737</v>
      </c>
      <c r="P83" s="678">
        <v>1.1505785043512715</v>
      </c>
      <c r="Q83" s="666">
        <v>20.11</v>
      </c>
    </row>
    <row r="84" spans="1:17" ht="14.4" customHeight="1" x14ac:dyDescent="0.3">
      <c r="A84" s="661" t="s">
        <v>1258</v>
      </c>
      <c r="B84" s="662" t="s">
        <v>1109</v>
      </c>
      <c r="C84" s="662" t="s">
        <v>1221</v>
      </c>
      <c r="D84" s="662" t="s">
        <v>1222</v>
      </c>
      <c r="E84" s="662" t="s">
        <v>1223</v>
      </c>
      <c r="F84" s="665">
        <v>2</v>
      </c>
      <c r="G84" s="665">
        <v>1768.64</v>
      </c>
      <c r="H84" s="665">
        <v>1</v>
      </c>
      <c r="I84" s="665">
        <v>884.32</v>
      </c>
      <c r="J84" s="665">
        <v>4</v>
      </c>
      <c r="K84" s="665">
        <v>3537.28</v>
      </c>
      <c r="L84" s="665">
        <v>2</v>
      </c>
      <c r="M84" s="665">
        <v>884.32</v>
      </c>
      <c r="N84" s="665"/>
      <c r="O84" s="665"/>
      <c r="P84" s="678"/>
      <c r="Q84" s="666"/>
    </row>
    <row r="85" spans="1:17" ht="14.4" customHeight="1" x14ac:dyDescent="0.3">
      <c r="A85" s="661" t="s">
        <v>1258</v>
      </c>
      <c r="B85" s="662" t="s">
        <v>1109</v>
      </c>
      <c r="C85" s="662" t="s">
        <v>1138</v>
      </c>
      <c r="D85" s="662" t="s">
        <v>1166</v>
      </c>
      <c r="E85" s="662" t="s">
        <v>1167</v>
      </c>
      <c r="F85" s="665">
        <v>1</v>
      </c>
      <c r="G85" s="665">
        <v>654</v>
      </c>
      <c r="H85" s="665">
        <v>1</v>
      </c>
      <c r="I85" s="665">
        <v>654</v>
      </c>
      <c r="J85" s="665"/>
      <c r="K85" s="665"/>
      <c r="L85" s="665"/>
      <c r="M85" s="665"/>
      <c r="N85" s="665"/>
      <c r="O85" s="665"/>
      <c r="P85" s="678"/>
      <c r="Q85" s="666"/>
    </row>
    <row r="86" spans="1:17" ht="14.4" customHeight="1" x14ac:dyDescent="0.3">
      <c r="A86" s="661" t="s">
        <v>1258</v>
      </c>
      <c r="B86" s="662" t="s">
        <v>1109</v>
      </c>
      <c r="C86" s="662" t="s">
        <v>1138</v>
      </c>
      <c r="D86" s="662" t="s">
        <v>1170</v>
      </c>
      <c r="E86" s="662" t="s">
        <v>1171</v>
      </c>
      <c r="F86" s="665">
        <v>3</v>
      </c>
      <c r="G86" s="665">
        <v>5262</v>
      </c>
      <c r="H86" s="665">
        <v>1</v>
      </c>
      <c r="I86" s="665">
        <v>1754</v>
      </c>
      <c r="J86" s="665">
        <v>1</v>
      </c>
      <c r="K86" s="665">
        <v>1762</v>
      </c>
      <c r="L86" s="665">
        <v>0.3348536678069175</v>
      </c>
      <c r="M86" s="665">
        <v>1762</v>
      </c>
      <c r="N86" s="665"/>
      <c r="O86" s="665"/>
      <c r="P86" s="678"/>
      <c r="Q86" s="666"/>
    </row>
    <row r="87" spans="1:17" ht="14.4" customHeight="1" x14ac:dyDescent="0.3">
      <c r="A87" s="661" t="s">
        <v>1258</v>
      </c>
      <c r="B87" s="662" t="s">
        <v>1109</v>
      </c>
      <c r="C87" s="662" t="s">
        <v>1138</v>
      </c>
      <c r="D87" s="662" t="s">
        <v>1174</v>
      </c>
      <c r="E87" s="662" t="s">
        <v>1175</v>
      </c>
      <c r="F87" s="665">
        <v>46</v>
      </c>
      <c r="G87" s="665">
        <v>158102</v>
      </c>
      <c r="H87" s="665">
        <v>1</v>
      </c>
      <c r="I87" s="665">
        <v>3437</v>
      </c>
      <c r="J87" s="665">
        <v>35</v>
      </c>
      <c r="K87" s="665">
        <v>120925</v>
      </c>
      <c r="L87" s="665">
        <v>0.76485433454352258</v>
      </c>
      <c r="M87" s="665">
        <v>3455</v>
      </c>
      <c r="N87" s="665">
        <v>52</v>
      </c>
      <c r="O87" s="665">
        <v>182936</v>
      </c>
      <c r="P87" s="678">
        <v>1.1570758118176874</v>
      </c>
      <c r="Q87" s="666">
        <v>3518</v>
      </c>
    </row>
    <row r="88" spans="1:17" ht="14.4" customHeight="1" x14ac:dyDescent="0.3">
      <c r="A88" s="661" t="s">
        <v>1258</v>
      </c>
      <c r="B88" s="662" t="s">
        <v>1109</v>
      </c>
      <c r="C88" s="662" t="s">
        <v>1138</v>
      </c>
      <c r="D88" s="662" t="s">
        <v>1226</v>
      </c>
      <c r="E88" s="662" t="s">
        <v>1227</v>
      </c>
      <c r="F88" s="665">
        <v>5</v>
      </c>
      <c r="G88" s="665">
        <v>71640</v>
      </c>
      <c r="H88" s="665">
        <v>1</v>
      </c>
      <c r="I88" s="665">
        <v>14328</v>
      </c>
      <c r="J88" s="665">
        <v>4</v>
      </c>
      <c r="K88" s="665">
        <v>57360</v>
      </c>
      <c r="L88" s="665">
        <v>0.80067001675041871</v>
      </c>
      <c r="M88" s="665">
        <v>14340</v>
      </c>
      <c r="N88" s="665">
        <v>2</v>
      </c>
      <c r="O88" s="665">
        <v>29012</v>
      </c>
      <c r="P88" s="678">
        <v>0.40496929089893913</v>
      </c>
      <c r="Q88" s="666">
        <v>14506</v>
      </c>
    </row>
    <row r="89" spans="1:17" ht="14.4" customHeight="1" x14ac:dyDescent="0.3">
      <c r="A89" s="661" t="s">
        <v>1258</v>
      </c>
      <c r="B89" s="662" t="s">
        <v>1109</v>
      </c>
      <c r="C89" s="662" t="s">
        <v>1138</v>
      </c>
      <c r="D89" s="662" t="s">
        <v>1188</v>
      </c>
      <c r="E89" s="662" t="s">
        <v>1189</v>
      </c>
      <c r="F89" s="665">
        <v>1</v>
      </c>
      <c r="G89" s="665">
        <v>1286</v>
      </c>
      <c r="H89" s="665">
        <v>1</v>
      </c>
      <c r="I89" s="665">
        <v>1286</v>
      </c>
      <c r="J89" s="665"/>
      <c r="K89" s="665"/>
      <c r="L89" s="665"/>
      <c r="M89" s="665"/>
      <c r="N89" s="665"/>
      <c r="O89" s="665"/>
      <c r="P89" s="678"/>
      <c r="Q89" s="666"/>
    </row>
    <row r="90" spans="1:17" ht="14.4" customHeight="1" x14ac:dyDescent="0.3">
      <c r="A90" s="661" t="s">
        <v>1258</v>
      </c>
      <c r="B90" s="662" t="s">
        <v>1109</v>
      </c>
      <c r="C90" s="662" t="s">
        <v>1138</v>
      </c>
      <c r="D90" s="662" t="s">
        <v>1190</v>
      </c>
      <c r="E90" s="662" t="s">
        <v>1191</v>
      </c>
      <c r="F90" s="665">
        <v>2</v>
      </c>
      <c r="G90" s="665">
        <v>974</v>
      </c>
      <c r="H90" s="665">
        <v>1</v>
      </c>
      <c r="I90" s="665">
        <v>487</v>
      </c>
      <c r="J90" s="665"/>
      <c r="K90" s="665"/>
      <c r="L90" s="665"/>
      <c r="M90" s="665"/>
      <c r="N90" s="665"/>
      <c r="O90" s="665"/>
      <c r="P90" s="678"/>
      <c r="Q90" s="666"/>
    </row>
    <row r="91" spans="1:17" ht="14.4" customHeight="1" x14ac:dyDescent="0.3">
      <c r="A91" s="661" t="s">
        <v>1259</v>
      </c>
      <c r="B91" s="662" t="s">
        <v>1109</v>
      </c>
      <c r="C91" s="662" t="s">
        <v>1110</v>
      </c>
      <c r="D91" s="662" t="s">
        <v>1216</v>
      </c>
      <c r="E91" s="662" t="s">
        <v>717</v>
      </c>
      <c r="F91" s="665">
        <v>0.8</v>
      </c>
      <c r="G91" s="665">
        <v>1747.45</v>
      </c>
      <c r="H91" s="665">
        <v>1</v>
      </c>
      <c r="I91" s="665">
        <v>2184.3125</v>
      </c>
      <c r="J91" s="665"/>
      <c r="K91" s="665"/>
      <c r="L91" s="665"/>
      <c r="M91" s="665"/>
      <c r="N91" s="665"/>
      <c r="O91" s="665"/>
      <c r="P91" s="678"/>
      <c r="Q91" s="666"/>
    </row>
    <row r="92" spans="1:17" ht="14.4" customHeight="1" x14ac:dyDescent="0.3">
      <c r="A92" s="661" t="s">
        <v>1259</v>
      </c>
      <c r="B92" s="662" t="s">
        <v>1109</v>
      </c>
      <c r="C92" s="662" t="s">
        <v>1113</v>
      </c>
      <c r="D92" s="662" t="s">
        <v>1125</v>
      </c>
      <c r="E92" s="662"/>
      <c r="F92" s="665">
        <v>400</v>
      </c>
      <c r="G92" s="665">
        <v>7648</v>
      </c>
      <c r="H92" s="665">
        <v>1</v>
      </c>
      <c r="I92" s="665">
        <v>19.12</v>
      </c>
      <c r="J92" s="665"/>
      <c r="K92" s="665"/>
      <c r="L92" s="665"/>
      <c r="M92" s="665"/>
      <c r="N92" s="665"/>
      <c r="O92" s="665"/>
      <c r="P92" s="678"/>
      <c r="Q92" s="666"/>
    </row>
    <row r="93" spans="1:17" ht="14.4" customHeight="1" x14ac:dyDescent="0.3">
      <c r="A93" s="661" t="s">
        <v>1259</v>
      </c>
      <c r="B93" s="662" t="s">
        <v>1109</v>
      </c>
      <c r="C93" s="662" t="s">
        <v>1113</v>
      </c>
      <c r="D93" s="662" t="s">
        <v>1218</v>
      </c>
      <c r="E93" s="662"/>
      <c r="F93" s="665">
        <v>895</v>
      </c>
      <c r="G93" s="665">
        <v>29803.5</v>
      </c>
      <c r="H93" s="665">
        <v>1</v>
      </c>
      <c r="I93" s="665">
        <v>33.299999999999997</v>
      </c>
      <c r="J93" s="665"/>
      <c r="K93" s="665"/>
      <c r="L93" s="665"/>
      <c r="M93" s="665"/>
      <c r="N93" s="665"/>
      <c r="O93" s="665"/>
      <c r="P93" s="678"/>
      <c r="Q93" s="666"/>
    </row>
    <row r="94" spans="1:17" ht="14.4" customHeight="1" x14ac:dyDescent="0.3">
      <c r="A94" s="661" t="s">
        <v>1259</v>
      </c>
      <c r="B94" s="662" t="s">
        <v>1109</v>
      </c>
      <c r="C94" s="662" t="s">
        <v>1221</v>
      </c>
      <c r="D94" s="662" t="s">
        <v>1222</v>
      </c>
      <c r="E94" s="662" t="s">
        <v>1223</v>
      </c>
      <c r="F94" s="665">
        <v>1</v>
      </c>
      <c r="G94" s="665">
        <v>884.32</v>
      </c>
      <c r="H94" s="665">
        <v>1</v>
      </c>
      <c r="I94" s="665">
        <v>884.32</v>
      </c>
      <c r="J94" s="665"/>
      <c r="K94" s="665"/>
      <c r="L94" s="665"/>
      <c r="M94" s="665"/>
      <c r="N94" s="665"/>
      <c r="O94" s="665"/>
      <c r="P94" s="678"/>
      <c r="Q94" s="666"/>
    </row>
    <row r="95" spans="1:17" ht="14.4" customHeight="1" x14ac:dyDescent="0.3">
      <c r="A95" s="661" t="s">
        <v>1259</v>
      </c>
      <c r="B95" s="662" t="s">
        <v>1109</v>
      </c>
      <c r="C95" s="662" t="s">
        <v>1138</v>
      </c>
      <c r="D95" s="662" t="s">
        <v>1170</v>
      </c>
      <c r="E95" s="662" t="s">
        <v>1171</v>
      </c>
      <c r="F95" s="665">
        <v>1</v>
      </c>
      <c r="G95" s="665">
        <v>1754</v>
      </c>
      <c r="H95" s="665">
        <v>1</v>
      </c>
      <c r="I95" s="665">
        <v>1754</v>
      </c>
      <c r="J95" s="665"/>
      <c r="K95" s="665"/>
      <c r="L95" s="665"/>
      <c r="M95" s="665"/>
      <c r="N95" s="665"/>
      <c r="O95" s="665"/>
      <c r="P95" s="678"/>
      <c r="Q95" s="666"/>
    </row>
    <row r="96" spans="1:17" ht="14.4" customHeight="1" x14ac:dyDescent="0.3">
      <c r="A96" s="661" t="s">
        <v>1259</v>
      </c>
      <c r="B96" s="662" t="s">
        <v>1109</v>
      </c>
      <c r="C96" s="662" t="s">
        <v>1138</v>
      </c>
      <c r="D96" s="662" t="s">
        <v>1226</v>
      </c>
      <c r="E96" s="662" t="s">
        <v>1227</v>
      </c>
      <c r="F96" s="665">
        <v>2</v>
      </c>
      <c r="G96" s="665">
        <v>28656</v>
      </c>
      <c r="H96" s="665">
        <v>1</v>
      </c>
      <c r="I96" s="665">
        <v>14328</v>
      </c>
      <c r="J96" s="665"/>
      <c r="K96" s="665"/>
      <c r="L96" s="665"/>
      <c r="M96" s="665"/>
      <c r="N96" s="665"/>
      <c r="O96" s="665"/>
      <c r="P96" s="678"/>
      <c r="Q96" s="666"/>
    </row>
    <row r="97" spans="1:17" ht="14.4" customHeight="1" x14ac:dyDescent="0.3">
      <c r="A97" s="661" t="s">
        <v>1259</v>
      </c>
      <c r="B97" s="662" t="s">
        <v>1109</v>
      </c>
      <c r="C97" s="662" t="s">
        <v>1138</v>
      </c>
      <c r="D97" s="662" t="s">
        <v>1192</v>
      </c>
      <c r="E97" s="662" t="s">
        <v>1193</v>
      </c>
      <c r="F97" s="665">
        <v>1</v>
      </c>
      <c r="G97" s="665">
        <v>2242</v>
      </c>
      <c r="H97" s="665">
        <v>1</v>
      </c>
      <c r="I97" s="665">
        <v>2242</v>
      </c>
      <c r="J97" s="665"/>
      <c r="K97" s="665"/>
      <c r="L97" s="665"/>
      <c r="M97" s="665"/>
      <c r="N97" s="665"/>
      <c r="O97" s="665"/>
      <c r="P97" s="678"/>
      <c r="Q97" s="666"/>
    </row>
    <row r="98" spans="1:17" ht="14.4" customHeight="1" x14ac:dyDescent="0.3">
      <c r="A98" s="661" t="s">
        <v>1260</v>
      </c>
      <c r="B98" s="662" t="s">
        <v>1109</v>
      </c>
      <c r="C98" s="662" t="s">
        <v>1113</v>
      </c>
      <c r="D98" s="662" t="s">
        <v>1130</v>
      </c>
      <c r="E98" s="662"/>
      <c r="F98" s="665"/>
      <c r="G98" s="665"/>
      <c r="H98" s="665"/>
      <c r="I98" s="665"/>
      <c r="J98" s="665"/>
      <c r="K98" s="665"/>
      <c r="L98" s="665"/>
      <c r="M98" s="665"/>
      <c r="N98" s="665">
        <v>626</v>
      </c>
      <c r="O98" s="665">
        <v>2140.92</v>
      </c>
      <c r="P98" s="678"/>
      <c r="Q98" s="666">
        <v>3.42</v>
      </c>
    </row>
    <row r="99" spans="1:17" ht="14.4" customHeight="1" x14ac:dyDescent="0.3">
      <c r="A99" s="661" t="s">
        <v>1260</v>
      </c>
      <c r="B99" s="662" t="s">
        <v>1109</v>
      </c>
      <c r="C99" s="662" t="s">
        <v>1138</v>
      </c>
      <c r="D99" s="662" t="s">
        <v>1170</v>
      </c>
      <c r="E99" s="662" t="s">
        <v>1171</v>
      </c>
      <c r="F99" s="665"/>
      <c r="G99" s="665"/>
      <c r="H99" s="665"/>
      <c r="I99" s="665"/>
      <c r="J99" s="665"/>
      <c r="K99" s="665"/>
      <c r="L99" s="665"/>
      <c r="M99" s="665"/>
      <c r="N99" s="665">
        <v>2</v>
      </c>
      <c r="O99" s="665">
        <v>3650</v>
      </c>
      <c r="P99" s="678"/>
      <c r="Q99" s="666">
        <v>1825</v>
      </c>
    </row>
    <row r="100" spans="1:17" ht="14.4" customHeight="1" x14ac:dyDescent="0.3">
      <c r="A100" s="661" t="s">
        <v>1260</v>
      </c>
      <c r="B100" s="662" t="s">
        <v>1109</v>
      </c>
      <c r="C100" s="662" t="s">
        <v>1138</v>
      </c>
      <c r="D100" s="662" t="s">
        <v>1188</v>
      </c>
      <c r="E100" s="662" t="s">
        <v>1189</v>
      </c>
      <c r="F100" s="665"/>
      <c r="G100" s="665"/>
      <c r="H100" s="665"/>
      <c r="I100" s="665"/>
      <c r="J100" s="665"/>
      <c r="K100" s="665"/>
      <c r="L100" s="665"/>
      <c r="M100" s="665"/>
      <c r="N100" s="665">
        <v>1</v>
      </c>
      <c r="O100" s="665">
        <v>1342</v>
      </c>
      <c r="P100" s="678"/>
      <c r="Q100" s="666">
        <v>1342</v>
      </c>
    </row>
    <row r="101" spans="1:17" ht="14.4" customHeight="1" x14ac:dyDescent="0.3">
      <c r="A101" s="661" t="s">
        <v>1261</v>
      </c>
      <c r="B101" s="662" t="s">
        <v>1109</v>
      </c>
      <c r="C101" s="662" t="s">
        <v>1113</v>
      </c>
      <c r="D101" s="662" t="s">
        <v>1116</v>
      </c>
      <c r="E101" s="662"/>
      <c r="F101" s="665"/>
      <c r="G101" s="665"/>
      <c r="H101" s="665"/>
      <c r="I101" s="665"/>
      <c r="J101" s="665">
        <v>180</v>
      </c>
      <c r="K101" s="665">
        <v>957.6</v>
      </c>
      <c r="L101" s="665"/>
      <c r="M101" s="665">
        <v>5.32</v>
      </c>
      <c r="N101" s="665"/>
      <c r="O101" s="665"/>
      <c r="P101" s="678"/>
      <c r="Q101" s="666"/>
    </row>
    <row r="102" spans="1:17" ht="14.4" customHeight="1" x14ac:dyDescent="0.3">
      <c r="A102" s="661" t="s">
        <v>1261</v>
      </c>
      <c r="B102" s="662" t="s">
        <v>1109</v>
      </c>
      <c r="C102" s="662" t="s">
        <v>1138</v>
      </c>
      <c r="D102" s="662" t="s">
        <v>1170</v>
      </c>
      <c r="E102" s="662" t="s">
        <v>1171</v>
      </c>
      <c r="F102" s="665"/>
      <c r="G102" s="665"/>
      <c r="H102" s="665"/>
      <c r="I102" s="665"/>
      <c r="J102" s="665">
        <v>1</v>
      </c>
      <c r="K102" s="665">
        <v>1762</v>
      </c>
      <c r="L102" s="665"/>
      <c r="M102" s="665">
        <v>1762</v>
      </c>
      <c r="N102" s="665"/>
      <c r="O102" s="665"/>
      <c r="P102" s="678"/>
      <c r="Q102" s="666"/>
    </row>
    <row r="103" spans="1:17" ht="14.4" customHeight="1" x14ac:dyDescent="0.3">
      <c r="A103" s="661" t="s">
        <v>1261</v>
      </c>
      <c r="B103" s="662" t="s">
        <v>1109</v>
      </c>
      <c r="C103" s="662" t="s">
        <v>1138</v>
      </c>
      <c r="D103" s="662" t="s">
        <v>1190</v>
      </c>
      <c r="E103" s="662" t="s">
        <v>1191</v>
      </c>
      <c r="F103" s="665"/>
      <c r="G103" s="665"/>
      <c r="H103" s="665"/>
      <c r="I103" s="665"/>
      <c r="J103" s="665">
        <v>1</v>
      </c>
      <c r="K103" s="665">
        <v>490</v>
      </c>
      <c r="L103" s="665"/>
      <c r="M103" s="665">
        <v>490</v>
      </c>
      <c r="N103" s="665"/>
      <c r="O103" s="665"/>
      <c r="P103" s="678"/>
      <c r="Q103" s="666"/>
    </row>
    <row r="104" spans="1:17" ht="14.4" customHeight="1" x14ac:dyDescent="0.3">
      <c r="A104" s="661" t="s">
        <v>1262</v>
      </c>
      <c r="B104" s="662" t="s">
        <v>1109</v>
      </c>
      <c r="C104" s="662" t="s">
        <v>1110</v>
      </c>
      <c r="D104" s="662" t="s">
        <v>1216</v>
      </c>
      <c r="E104" s="662" t="s">
        <v>717</v>
      </c>
      <c r="F104" s="665"/>
      <c r="G104" s="665"/>
      <c r="H104" s="665"/>
      <c r="I104" s="665"/>
      <c r="J104" s="665"/>
      <c r="K104" s="665"/>
      <c r="L104" s="665"/>
      <c r="M104" s="665"/>
      <c r="N104" s="665">
        <v>0.45</v>
      </c>
      <c r="O104" s="665">
        <v>796.86</v>
      </c>
      <c r="P104" s="678"/>
      <c r="Q104" s="666">
        <v>1770.8</v>
      </c>
    </row>
    <row r="105" spans="1:17" ht="14.4" customHeight="1" x14ac:dyDescent="0.3">
      <c r="A105" s="661" t="s">
        <v>1262</v>
      </c>
      <c r="B105" s="662" t="s">
        <v>1109</v>
      </c>
      <c r="C105" s="662" t="s">
        <v>1113</v>
      </c>
      <c r="D105" s="662" t="s">
        <v>1218</v>
      </c>
      <c r="E105" s="662"/>
      <c r="F105" s="665"/>
      <c r="G105" s="665"/>
      <c r="H105" s="665"/>
      <c r="I105" s="665"/>
      <c r="J105" s="665"/>
      <c r="K105" s="665"/>
      <c r="L105" s="665"/>
      <c r="M105" s="665"/>
      <c r="N105" s="665">
        <v>291</v>
      </c>
      <c r="O105" s="665">
        <v>9605.91</v>
      </c>
      <c r="P105" s="678"/>
      <c r="Q105" s="666">
        <v>33.01</v>
      </c>
    </row>
    <row r="106" spans="1:17" ht="14.4" customHeight="1" x14ac:dyDescent="0.3">
      <c r="A106" s="661" t="s">
        <v>1262</v>
      </c>
      <c r="B106" s="662" t="s">
        <v>1109</v>
      </c>
      <c r="C106" s="662" t="s">
        <v>1138</v>
      </c>
      <c r="D106" s="662" t="s">
        <v>1226</v>
      </c>
      <c r="E106" s="662" t="s">
        <v>1227</v>
      </c>
      <c r="F106" s="665"/>
      <c r="G106" s="665"/>
      <c r="H106" s="665"/>
      <c r="I106" s="665"/>
      <c r="J106" s="665"/>
      <c r="K106" s="665"/>
      <c r="L106" s="665"/>
      <c r="M106" s="665"/>
      <c r="N106" s="665">
        <v>1</v>
      </c>
      <c r="O106" s="665">
        <v>14506</v>
      </c>
      <c r="P106" s="678"/>
      <c r="Q106" s="666">
        <v>14506</v>
      </c>
    </row>
    <row r="107" spans="1:17" ht="14.4" customHeight="1" x14ac:dyDescent="0.3">
      <c r="A107" s="661" t="s">
        <v>1263</v>
      </c>
      <c r="B107" s="662" t="s">
        <v>1109</v>
      </c>
      <c r="C107" s="662" t="s">
        <v>1110</v>
      </c>
      <c r="D107" s="662" t="s">
        <v>1210</v>
      </c>
      <c r="E107" s="662" t="s">
        <v>1211</v>
      </c>
      <c r="F107" s="665"/>
      <c r="G107" s="665"/>
      <c r="H107" s="665"/>
      <c r="I107" s="665"/>
      <c r="J107" s="665">
        <v>0.4</v>
      </c>
      <c r="K107" s="665">
        <v>761.07</v>
      </c>
      <c r="L107" s="665"/>
      <c r="M107" s="665">
        <v>1902.675</v>
      </c>
      <c r="N107" s="665"/>
      <c r="O107" s="665"/>
      <c r="P107" s="678"/>
      <c r="Q107" s="666"/>
    </row>
    <row r="108" spans="1:17" ht="14.4" customHeight="1" x14ac:dyDescent="0.3">
      <c r="A108" s="661" t="s">
        <v>1263</v>
      </c>
      <c r="B108" s="662" t="s">
        <v>1109</v>
      </c>
      <c r="C108" s="662" t="s">
        <v>1110</v>
      </c>
      <c r="D108" s="662" t="s">
        <v>1215</v>
      </c>
      <c r="E108" s="662"/>
      <c r="F108" s="665">
        <v>0.89999999999999991</v>
      </c>
      <c r="G108" s="665">
        <v>982.93</v>
      </c>
      <c r="H108" s="665">
        <v>1</v>
      </c>
      <c r="I108" s="665">
        <v>1092.1444444444444</v>
      </c>
      <c r="J108" s="665"/>
      <c r="K108" s="665"/>
      <c r="L108" s="665"/>
      <c r="M108" s="665"/>
      <c r="N108" s="665"/>
      <c r="O108" s="665"/>
      <c r="P108" s="678"/>
      <c r="Q108" s="666"/>
    </row>
    <row r="109" spans="1:17" ht="14.4" customHeight="1" x14ac:dyDescent="0.3">
      <c r="A109" s="661" t="s">
        <v>1263</v>
      </c>
      <c r="B109" s="662" t="s">
        <v>1109</v>
      </c>
      <c r="C109" s="662" t="s">
        <v>1110</v>
      </c>
      <c r="D109" s="662" t="s">
        <v>1216</v>
      </c>
      <c r="E109" s="662" t="s">
        <v>717</v>
      </c>
      <c r="F109" s="665">
        <v>0.2</v>
      </c>
      <c r="G109" s="665">
        <v>436.86</v>
      </c>
      <c r="H109" s="665">
        <v>1</v>
      </c>
      <c r="I109" s="665">
        <v>2184.2999999999997</v>
      </c>
      <c r="J109" s="665"/>
      <c r="K109" s="665"/>
      <c r="L109" s="665"/>
      <c r="M109" s="665"/>
      <c r="N109" s="665"/>
      <c r="O109" s="665"/>
      <c r="P109" s="678"/>
      <c r="Q109" s="666"/>
    </row>
    <row r="110" spans="1:17" ht="14.4" customHeight="1" x14ac:dyDescent="0.3">
      <c r="A110" s="661" t="s">
        <v>1263</v>
      </c>
      <c r="B110" s="662" t="s">
        <v>1109</v>
      </c>
      <c r="C110" s="662" t="s">
        <v>1110</v>
      </c>
      <c r="D110" s="662" t="s">
        <v>1217</v>
      </c>
      <c r="E110" s="662" t="s">
        <v>709</v>
      </c>
      <c r="F110" s="665">
        <v>0.03</v>
      </c>
      <c r="G110" s="665">
        <v>23.62</v>
      </c>
      <c r="H110" s="665">
        <v>1</v>
      </c>
      <c r="I110" s="665">
        <v>787.33333333333337</v>
      </c>
      <c r="J110" s="665">
        <v>0.05</v>
      </c>
      <c r="K110" s="665">
        <v>45.19</v>
      </c>
      <c r="L110" s="665">
        <v>1.9132091447925486</v>
      </c>
      <c r="M110" s="665">
        <v>903.8</v>
      </c>
      <c r="N110" s="665"/>
      <c r="O110" s="665"/>
      <c r="P110" s="678"/>
      <c r="Q110" s="666"/>
    </row>
    <row r="111" spans="1:17" ht="14.4" customHeight="1" x14ac:dyDescent="0.3">
      <c r="A111" s="661" t="s">
        <v>1263</v>
      </c>
      <c r="B111" s="662" t="s">
        <v>1109</v>
      </c>
      <c r="C111" s="662" t="s">
        <v>1113</v>
      </c>
      <c r="D111" s="662" t="s">
        <v>1120</v>
      </c>
      <c r="E111" s="662"/>
      <c r="F111" s="665"/>
      <c r="G111" s="665"/>
      <c r="H111" s="665"/>
      <c r="I111" s="665"/>
      <c r="J111" s="665">
        <v>27</v>
      </c>
      <c r="K111" s="665">
        <v>227.34</v>
      </c>
      <c r="L111" s="665"/>
      <c r="M111" s="665">
        <v>8.42</v>
      </c>
      <c r="N111" s="665">
        <v>152.30000000000001</v>
      </c>
      <c r="O111" s="665">
        <v>1353.9699999999998</v>
      </c>
      <c r="P111" s="678"/>
      <c r="Q111" s="666">
        <v>8.8901510177281668</v>
      </c>
    </row>
    <row r="112" spans="1:17" ht="14.4" customHeight="1" x14ac:dyDescent="0.3">
      <c r="A112" s="661" t="s">
        <v>1263</v>
      </c>
      <c r="B112" s="662" t="s">
        <v>1109</v>
      </c>
      <c r="C112" s="662" t="s">
        <v>1113</v>
      </c>
      <c r="D112" s="662" t="s">
        <v>1122</v>
      </c>
      <c r="E112" s="662"/>
      <c r="F112" s="665"/>
      <c r="G112" s="665"/>
      <c r="H112" s="665"/>
      <c r="I112" s="665"/>
      <c r="J112" s="665">
        <v>21.5</v>
      </c>
      <c r="K112" s="665">
        <v>203.6</v>
      </c>
      <c r="L112" s="665"/>
      <c r="M112" s="665">
        <v>9.4697674418604656</v>
      </c>
      <c r="N112" s="665">
        <v>36</v>
      </c>
      <c r="O112" s="665">
        <v>340.92</v>
      </c>
      <c r="P112" s="678"/>
      <c r="Q112" s="666">
        <v>9.4700000000000006</v>
      </c>
    </row>
    <row r="113" spans="1:17" ht="14.4" customHeight="1" x14ac:dyDescent="0.3">
      <c r="A113" s="661" t="s">
        <v>1263</v>
      </c>
      <c r="B113" s="662" t="s">
        <v>1109</v>
      </c>
      <c r="C113" s="662" t="s">
        <v>1113</v>
      </c>
      <c r="D113" s="662" t="s">
        <v>1218</v>
      </c>
      <c r="E113" s="662"/>
      <c r="F113" s="665">
        <v>617</v>
      </c>
      <c r="G113" s="665">
        <v>20546.100000000002</v>
      </c>
      <c r="H113" s="665">
        <v>1</v>
      </c>
      <c r="I113" s="665">
        <v>33.300000000000004</v>
      </c>
      <c r="J113" s="665">
        <v>399</v>
      </c>
      <c r="K113" s="665">
        <v>13386.45</v>
      </c>
      <c r="L113" s="665">
        <v>0.65153240761020337</v>
      </c>
      <c r="M113" s="665">
        <v>33.550000000000004</v>
      </c>
      <c r="N113" s="665"/>
      <c r="O113" s="665"/>
      <c r="P113" s="678"/>
      <c r="Q113" s="666"/>
    </row>
    <row r="114" spans="1:17" ht="14.4" customHeight="1" x14ac:dyDescent="0.3">
      <c r="A114" s="661" t="s">
        <v>1263</v>
      </c>
      <c r="B114" s="662" t="s">
        <v>1109</v>
      </c>
      <c r="C114" s="662" t="s">
        <v>1221</v>
      </c>
      <c r="D114" s="662" t="s">
        <v>1222</v>
      </c>
      <c r="E114" s="662" t="s">
        <v>1223</v>
      </c>
      <c r="F114" s="665">
        <v>3</v>
      </c>
      <c r="G114" s="665">
        <v>2652.96</v>
      </c>
      <c r="H114" s="665">
        <v>1</v>
      </c>
      <c r="I114" s="665">
        <v>884.32</v>
      </c>
      <c r="J114" s="665">
        <v>1</v>
      </c>
      <c r="K114" s="665">
        <v>884.32</v>
      </c>
      <c r="L114" s="665">
        <v>0.33333333333333337</v>
      </c>
      <c r="M114" s="665">
        <v>884.32</v>
      </c>
      <c r="N114" s="665"/>
      <c r="O114" s="665"/>
      <c r="P114" s="678"/>
      <c r="Q114" s="666"/>
    </row>
    <row r="115" spans="1:17" ht="14.4" customHeight="1" x14ac:dyDescent="0.3">
      <c r="A115" s="661" t="s">
        <v>1263</v>
      </c>
      <c r="B115" s="662" t="s">
        <v>1109</v>
      </c>
      <c r="C115" s="662" t="s">
        <v>1138</v>
      </c>
      <c r="D115" s="662" t="s">
        <v>1158</v>
      </c>
      <c r="E115" s="662" t="s">
        <v>1159</v>
      </c>
      <c r="F115" s="665"/>
      <c r="G115" s="665"/>
      <c r="H115" s="665"/>
      <c r="I115" s="665"/>
      <c r="J115" s="665">
        <v>1</v>
      </c>
      <c r="K115" s="665">
        <v>1391</v>
      </c>
      <c r="L115" s="665"/>
      <c r="M115" s="665">
        <v>1391</v>
      </c>
      <c r="N115" s="665">
        <v>5</v>
      </c>
      <c r="O115" s="665">
        <v>7155</v>
      </c>
      <c r="P115" s="678"/>
      <c r="Q115" s="666">
        <v>1431</v>
      </c>
    </row>
    <row r="116" spans="1:17" ht="14.4" customHeight="1" x14ac:dyDescent="0.3">
      <c r="A116" s="661" t="s">
        <v>1263</v>
      </c>
      <c r="B116" s="662" t="s">
        <v>1109</v>
      </c>
      <c r="C116" s="662" t="s">
        <v>1138</v>
      </c>
      <c r="D116" s="662" t="s">
        <v>1160</v>
      </c>
      <c r="E116" s="662" t="s">
        <v>1161</v>
      </c>
      <c r="F116" s="665"/>
      <c r="G116" s="665"/>
      <c r="H116" s="665"/>
      <c r="I116" s="665"/>
      <c r="J116" s="665">
        <v>1</v>
      </c>
      <c r="K116" s="665">
        <v>1849</v>
      </c>
      <c r="L116" s="665"/>
      <c r="M116" s="665">
        <v>1849</v>
      </c>
      <c r="N116" s="665">
        <v>2</v>
      </c>
      <c r="O116" s="665">
        <v>3824</v>
      </c>
      <c r="P116" s="678"/>
      <c r="Q116" s="666">
        <v>1912</v>
      </c>
    </row>
    <row r="117" spans="1:17" ht="14.4" customHeight="1" x14ac:dyDescent="0.3">
      <c r="A117" s="661" t="s">
        <v>1263</v>
      </c>
      <c r="B117" s="662" t="s">
        <v>1109</v>
      </c>
      <c r="C117" s="662" t="s">
        <v>1138</v>
      </c>
      <c r="D117" s="662" t="s">
        <v>1170</v>
      </c>
      <c r="E117" s="662" t="s">
        <v>1171</v>
      </c>
      <c r="F117" s="665"/>
      <c r="G117" s="665"/>
      <c r="H117" s="665"/>
      <c r="I117" s="665"/>
      <c r="J117" s="665">
        <v>1</v>
      </c>
      <c r="K117" s="665">
        <v>1762</v>
      </c>
      <c r="L117" s="665"/>
      <c r="M117" s="665">
        <v>1762</v>
      </c>
      <c r="N117" s="665"/>
      <c r="O117" s="665"/>
      <c r="P117" s="678"/>
      <c r="Q117" s="666"/>
    </row>
    <row r="118" spans="1:17" ht="14.4" customHeight="1" x14ac:dyDescent="0.3">
      <c r="A118" s="661" t="s">
        <v>1263</v>
      </c>
      <c r="B118" s="662" t="s">
        <v>1109</v>
      </c>
      <c r="C118" s="662" t="s">
        <v>1138</v>
      </c>
      <c r="D118" s="662" t="s">
        <v>1226</v>
      </c>
      <c r="E118" s="662" t="s">
        <v>1227</v>
      </c>
      <c r="F118" s="665">
        <v>3</v>
      </c>
      <c r="G118" s="665">
        <v>42984</v>
      </c>
      <c r="H118" s="665">
        <v>1</v>
      </c>
      <c r="I118" s="665">
        <v>14328</v>
      </c>
      <c r="J118" s="665">
        <v>1</v>
      </c>
      <c r="K118" s="665">
        <v>14340</v>
      </c>
      <c r="L118" s="665">
        <v>0.33361250697934114</v>
      </c>
      <c r="M118" s="665">
        <v>14340</v>
      </c>
      <c r="N118" s="665"/>
      <c r="O118" s="665"/>
      <c r="P118" s="678"/>
      <c r="Q118" s="666"/>
    </row>
    <row r="119" spans="1:17" ht="14.4" customHeight="1" x14ac:dyDescent="0.3">
      <c r="A119" s="661" t="s">
        <v>1264</v>
      </c>
      <c r="B119" s="662" t="s">
        <v>1109</v>
      </c>
      <c r="C119" s="662" t="s">
        <v>1113</v>
      </c>
      <c r="D119" s="662" t="s">
        <v>1251</v>
      </c>
      <c r="E119" s="662"/>
      <c r="F119" s="665"/>
      <c r="G119" s="665"/>
      <c r="H119" s="665"/>
      <c r="I119" s="665"/>
      <c r="J119" s="665">
        <v>750</v>
      </c>
      <c r="K119" s="665">
        <v>14107.5</v>
      </c>
      <c r="L119" s="665"/>
      <c r="M119" s="665">
        <v>18.809999999999999</v>
      </c>
      <c r="N119" s="665"/>
      <c r="O119" s="665"/>
      <c r="P119" s="678"/>
      <c r="Q119" s="666"/>
    </row>
    <row r="120" spans="1:17" ht="14.4" customHeight="1" x14ac:dyDescent="0.3">
      <c r="A120" s="661" t="s">
        <v>1264</v>
      </c>
      <c r="B120" s="662" t="s">
        <v>1109</v>
      </c>
      <c r="C120" s="662" t="s">
        <v>1113</v>
      </c>
      <c r="D120" s="662" t="s">
        <v>1125</v>
      </c>
      <c r="E120" s="662"/>
      <c r="F120" s="665"/>
      <c r="G120" s="665"/>
      <c r="H120" s="665"/>
      <c r="I120" s="665"/>
      <c r="J120" s="665"/>
      <c r="K120" s="665"/>
      <c r="L120" s="665"/>
      <c r="M120" s="665"/>
      <c r="N120" s="665">
        <v>590</v>
      </c>
      <c r="O120" s="665">
        <v>12024.2</v>
      </c>
      <c r="P120" s="678"/>
      <c r="Q120" s="666">
        <v>20.380000000000003</v>
      </c>
    </row>
    <row r="121" spans="1:17" ht="14.4" customHeight="1" x14ac:dyDescent="0.3">
      <c r="A121" s="661" t="s">
        <v>1264</v>
      </c>
      <c r="B121" s="662" t="s">
        <v>1109</v>
      </c>
      <c r="C121" s="662" t="s">
        <v>1138</v>
      </c>
      <c r="D121" s="662" t="s">
        <v>1252</v>
      </c>
      <c r="E121" s="662" t="s">
        <v>1253</v>
      </c>
      <c r="F121" s="665"/>
      <c r="G121" s="665"/>
      <c r="H121" s="665"/>
      <c r="I121" s="665"/>
      <c r="J121" s="665">
        <v>1</v>
      </c>
      <c r="K121" s="665">
        <v>2543</v>
      </c>
      <c r="L121" s="665"/>
      <c r="M121" s="665">
        <v>2543</v>
      </c>
      <c r="N121" s="665"/>
      <c r="O121" s="665"/>
      <c r="P121" s="678"/>
      <c r="Q121" s="666"/>
    </row>
    <row r="122" spans="1:17" ht="14.4" customHeight="1" x14ac:dyDescent="0.3">
      <c r="A122" s="661" t="s">
        <v>1264</v>
      </c>
      <c r="B122" s="662" t="s">
        <v>1109</v>
      </c>
      <c r="C122" s="662" t="s">
        <v>1138</v>
      </c>
      <c r="D122" s="662" t="s">
        <v>1170</v>
      </c>
      <c r="E122" s="662" t="s">
        <v>1171</v>
      </c>
      <c r="F122" s="665"/>
      <c r="G122" s="665"/>
      <c r="H122" s="665"/>
      <c r="I122" s="665"/>
      <c r="J122" s="665">
        <v>2</v>
      </c>
      <c r="K122" s="665">
        <v>3524</v>
      </c>
      <c r="L122" s="665"/>
      <c r="M122" s="665">
        <v>1762</v>
      </c>
      <c r="N122" s="665">
        <v>1</v>
      </c>
      <c r="O122" s="665">
        <v>1825</v>
      </c>
      <c r="P122" s="678"/>
      <c r="Q122" s="666">
        <v>1825</v>
      </c>
    </row>
    <row r="123" spans="1:17" ht="14.4" customHeight="1" x14ac:dyDescent="0.3">
      <c r="A123" s="661" t="s">
        <v>1264</v>
      </c>
      <c r="B123" s="662" t="s">
        <v>1109</v>
      </c>
      <c r="C123" s="662" t="s">
        <v>1138</v>
      </c>
      <c r="D123" s="662" t="s">
        <v>1192</v>
      </c>
      <c r="E123" s="662" t="s">
        <v>1193</v>
      </c>
      <c r="F123" s="665"/>
      <c r="G123" s="665"/>
      <c r="H123" s="665"/>
      <c r="I123" s="665"/>
      <c r="J123" s="665"/>
      <c r="K123" s="665"/>
      <c r="L123" s="665"/>
      <c r="M123" s="665"/>
      <c r="N123" s="665">
        <v>1</v>
      </c>
      <c r="O123" s="665">
        <v>2329</v>
      </c>
      <c r="P123" s="678"/>
      <c r="Q123" s="666">
        <v>2329</v>
      </c>
    </row>
    <row r="124" spans="1:17" ht="14.4" customHeight="1" x14ac:dyDescent="0.3">
      <c r="A124" s="661" t="s">
        <v>1264</v>
      </c>
      <c r="B124" s="662" t="s">
        <v>1109</v>
      </c>
      <c r="C124" s="662" t="s">
        <v>1138</v>
      </c>
      <c r="D124" s="662" t="s">
        <v>1208</v>
      </c>
      <c r="E124" s="662" t="s">
        <v>1209</v>
      </c>
      <c r="F124" s="665"/>
      <c r="G124" s="665"/>
      <c r="H124" s="665"/>
      <c r="I124" s="665"/>
      <c r="J124" s="665"/>
      <c r="K124" s="665"/>
      <c r="L124" s="665"/>
      <c r="M124" s="665"/>
      <c r="N124" s="665">
        <v>1</v>
      </c>
      <c r="O124" s="665">
        <v>718</v>
      </c>
      <c r="P124" s="678"/>
      <c r="Q124" s="666">
        <v>718</v>
      </c>
    </row>
    <row r="125" spans="1:17" ht="14.4" customHeight="1" x14ac:dyDescent="0.3">
      <c r="A125" s="661" t="s">
        <v>1265</v>
      </c>
      <c r="B125" s="662" t="s">
        <v>1109</v>
      </c>
      <c r="C125" s="662" t="s">
        <v>1110</v>
      </c>
      <c r="D125" s="662" t="s">
        <v>1216</v>
      </c>
      <c r="E125" s="662" t="s">
        <v>717</v>
      </c>
      <c r="F125" s="665">
        <v>0.5</v>
      </c>
      <c r="G125" s="665">
        <v>1092.1600000000001</v>
      </c>
      <c r="H125" s="665">
        <v>1</v>
      </c>
      <c r="I125" s="665">
        <v>2184.3200000000002</v>
      </c>
      <c r="J125" s="665"/>
      <c r="K125" s="665"/>
      <c r="L125" s="665"/>
      <c r="M125" s="665"/>
      <c r="N125" s="665"/>
      <c r="O125" s="665"/>
      <c r="P125" s="678"/>
      <c r="Q125" s="666"/>
    </row>
    <row r="126" spans="1:17" ht="14.4" customHeight="1" x14ac:dyDescent="0.3">
      <c r="A126" s="661" t="s">
        <v>1265</v>
      </c>
      <c r="B126" s="662" t="s">
        <v>1109</v>
      </c>
      <c r="C126" s="662" t="s">
        <v>1110</v>
      </c>
      <c r="D126" s="662" t="s">
        <v>1217</v>
      </c>
      <c r="E126" s="662" t="s">
        <v>709</v>
      </c>
      <c r="F126" s="665">
        <v>0.05</v>
      </c>
      <c r="G126" s="665">
        <v>47.24</v>
      </c>
      <c r="H126" s="665">
        <v>1</v>
      </c>
      <c r="I126" s="665">
        <v>944.8</v>
      </c>
      <c r="J126" s="665"/>
      <c r="K126" s="665"/>
      <c r="L126" s="665"/>
      <c r="M126" s="665"/>
      <c r="N126" s="665"/>
      <c r="O126" s="665"/>
      <c r="P126" s="678"/>
      <c r="Q126" s="666"/>
    </row>
    <row r="127" spans="1:17" ht="14.4" customHeight="1" x14ac:dyDescent="0.3">
      <c r="A127" s="661" t="s">
        <v>1265</v>
      </c>
      <c r="B127" s="662" t="s">
        <v>1109</v>
      </c>
      <c r="C127" s="662" t="s">
        <v>1113</v>
      </c>
      <c r="D127" s="662" t="s">
        <v>1116</v>
      </c>
      <c r="E127" s="662"/>
      <c r="F127" s="665"/>
      <c r="G127" s="665"/>
      <c r="H127" s="665"/>
      <c r="I127" s="665"/>
      <c r="J127" s="665">
        <v>180</v>
      </c>
      <c r="K127" s="665">
        <v>957.6</v>
      </c>
      <c r="L127" s="665"/>
      <c r="M127" s="665">
        <v>5.32</v>
      </c>
      <c r="N127" s="665"/>
      <c r="O127" s="665"/>
      <c r="P127" s="678"/>
      <c r="Q127" s="666"/>
    </row>
    <row r="128" spans="1:17" ht="14.4" customHeight="1" x14ac:dyDescent="0.3">
      <c r="A128" s="661" t="s">
        <v>1265</v>
      </c>
      <c r="B128" s="662" t="s">
        <v>1109</v>
      </c>
      <c r="C128" s="662" t="s">
        <v>1113</v>
      </c>
      <c r="D128" s="662" t="s">
        <v>1120</v>
      </c>
      <c r="E128" s="662"/>
      <c r="F128" s="665">
        <v>140</v>
      </c>
      <c r="G128" s="665">
        <v>1150.8</v>
      </c>
      <c r="H128" s="665">
        <v>1</v>
      </c>
      <c r="I128" s="665">
        <v>8.2199999999999989</v>
      </c>
      <c r="J128" s="665">
        <v>130</v>
      </c>
      <c r="K128" s="665">
        <v>1094.5999999999999</v>
      </c>
      <c r="L128" s="665">
        <v>0.95116440736878693</v>
      </c>
      <c r="M128" s="665">
        <v>8.42</v>
      </c>
      <c r="N128" s="665"/>
      <c r="O128" s="665"/>
      <c r="P128" s="678"/>
      <c r="Q128" s="666"/>
    </row>
    <row r="129" spans="1:17" ht="14.4" customHeight="1" x14ac:dyDescent="0.3">
      <c r="A129" s="661" t="s">
        <v>1265</v>
      </c>
      <c r="B129" s="662" t="s">
        <v>1109</v>
      </c>
      <c r="C129" s="662" t="s">
        <v>1113</v>
      </c>
      <c r="D129" s="662" t="s">
        <v>1130</v>
      </c>
      <c r="E129" s="662"/>
      <c r="F129" s="665">
        <v>839</v>
      </c>
      <c r="G129" s="665">
        <v>2735.14</v>
      </c>
      <c r="H129" s="665">
        <v>1</v>
      </c>
      <c r="I129" s="665">
        <v>3.26</v>
      </c>
      <c r="J129" s="665">
        <v>1322</v>
      </c>
      <c r="K129" s="665">
        <v>4521.24</v>
      </c>
      <c r="L129" s="665">
        <v>1.6530195894908488</v>
      </c>
      <c r="M129" s="665">
        <v>3.42</v>
      </c>
      <c r="N129" s="665">
        <v>839</v>
      </c>
      <c r="O129" s="665">
        <v>2869.38</v>
      </c>
      <c r="P129" s="678">
        <v>1.0490797546012272</v>
      </c>
      <c r="Q129" s="666">
        <v>3.42</v>
      </c>
    </row>
    <row r="130" spans="1:17" ht="14.4" customHeight="1" x14ac:dyDescent="0.3">
      <c r="A130" s="661" t="s">
        <v>1265</v>
      </c>
      <c r="B130" s="662" t="s">
        <v>1109</v>
      </c>
      <c r="C130" s="662" t="s">
        <v>1113</v>
      </c>
      <c r="D130" s="662" t="s">
        <v>1218</v>
      </c>
      <c r="E130" s="662"/>
      <c r="F130" s="665">
        <v>436</v>
      </c>
      <c r="G130" s="665">
        <v>14518.8</v>
      </c>
      <c r="H130" s="665">
        <v>1</v>
      </c>
      <c r="I130" s="665">
        <v>33.299999999999997</v>
      </c>
      <c r="J130" s="665"/>
      <c r="K130" s="665"/>
      <c r="L130" s="665"/>
      <c r="M130" s="665"/>
      <c r="N130" s="665"/>
      <c r="O130" s="665"/>
      <c r="P130" s="678"/>
      <c r="Q130" s="666"/>
    </row>
    <row r="131" spans="1:17" ht="14.4" customHeight="1" x14ac:dyDescent="0.3">
      <c r="A131" s="661" t="s">
        <v>1265</v>
      </c>
      <c r="B131" s="662" t="s">
        <v>1109</v>
      </c>
      <c r="C131" s="662" t="s">
        <v>1138</v>
      </c>
      <c r="D131" s="662" t="s">
        <v>1158</v>
      </c>
      <c r="E131" s="662" t="s">
        <v>1159</v>
      </c>
      <c r="F131" s="665">
        <v>1</v>
      </c>
      <c r="G131" s="665">
        <v>1383</v>
      </c>
      <c r="H131" s="665">
        <v>1</v>
      </c>
      <c r="I131" s="665">
        <v>1383</v>
      </c>
      <c r="J131" s="665">
        <v>1</v>
      </c>
      <c r="K131" s="665">
        <v>1391</v>
      </c>
      <c r="L131" s="665">
        <v>1.0057845263919016</v>
      </c>
      <c r="M131" s="665">
        <v>1391</v>
      </c>
      <c r="N131" s="665"/>
      <c r="O131" s="665"/>
      <c r="P131" s="678"/>
      <c r="Q131" s="666"/>
    </row>
    <row r="132" spans="1:17" ht="14.4" customHeight="1" x14ac:dyDescent="0.3">
      <c r="A132" s="661" t="s">
        <v>1265</v>
      </c>
      <c r="B132" s="662" t="s">
        <v>1109</v>
      </c>
      <c r="C132" s="662" t="s">
        <v>1138</v>
      </c>
      <c r="D132" s="662" t="s">
        <v>1170</v>
      </c>
      <c r="E132" s="662" t="s">
        <v>1171</v>
      </c>
      <c r="F132" s="665">
        <v>1</v>
      </c>
      <c r="G132" s="665">
        <v>1754</v>
      </c>
      <c r="H132" s="665">
        <v>1</v>
      </c>
      <c r="I132" s="665">
        <v>1754</v>
      </c>
      <c r="J132" s="665">
        <v>5</v>
      </c>
      <c r="K132" s="665">
        <v>8810</v>
      </c>
      <c r="L132" s="665">
        <v>5.0228050171037628</v>
      </c>
      <c r="M132" s="665">
        <v>1762</v>
      </c>
      <c r="N132" s="665">
        <v>1</v>
      </c>
      <c r="O132" s="665">
        <v>1825</v>
      </c>
      <c r="P132" s="678">
        <v>1.040478905359179</v>
      </c>
      <c r="Q132" s="666">
        <v>1825</v>
      </c>
    </row>
    <row r="133" spans="1:17" ht="14.4" customHeight="1" x14ac:dyDescent="0.3">
      <c r="A133" s="661" t="s">
        <v>1265</v>
      </c>
      <c r="B133" s="662" t="s">
        <v>1109</v>
      </c>
      <c r="C133" s="662" t="s">
        <v>1138</v>
      </c>
      <c r="D133" s="662" t="s">
        <v>1226</v>
      </c>
      <c r="E133" s="662" t="s">
        <v>1227</v>
      </c>
      <c r="F133" s="665">
        <v>1</v>
      </c>
      <c r="G133" s="665">
        <v>14328</v>
      </c>
      <c r="H133" s="665">
        <v>1</v>
      </c>
      <c r="I133" s="665">
        <v>14328</v>
      </c>
      <c r="J133" s="665"/>
      <c r="K133" s="665"/>
      <c r="L133" s="665"/>
      <c r="M133" s="665"/>
      <c r="N133" s="665"/>
      <c r="O133" s="665"/>
      <c r="P133" s="678"/>
      <c r="Q133" s="666"/>
    </row>
    <row r="134" spans="1:17" ht="14.4" customHeight="1" x14ac:dyDescent="0.3">
      <c r="A134" s="661" t="s">
        <v>1265</v>
      </c>
      <c r="B134" s="662" t="s">
        <v>1109</v>
      </c>
      <c r="C134" s="662" t="s">
        <v>1138</v>
      </c>
      <c r="D134" s="662" t="s">
        <v>1188</v>
      </c>
      <c r="E134" s="662" t="s">
        <v>1189</v>
      </c>
      <c r="F134" s="665">
        <v>1</v>
      </c>
      <c r="G134" s="665">
        <v>1286</v>
      </c>
      <c r="H134" s="665">
        <v>1</v>
      </c>
      <c r="I134" s="665">
        <v>1286</v>
      </c>
      <c r="J134" s="665">
        <v>2</v>
      </c>
      <c r="K134" s="665">
        <v>2588</v>
      </c>
      <c r="L134" s="665">
        <v>2.0124416796267495</v>
      </c>
      <c r="M134" s="665">
        <v>1294</v>
      </c>
      <c r="N134" s="665">
        <v>1</v>
      </c>
      <c r="O134" s="665">
        <v>1342</v>
      </c>
      <c r="P134" s="678">
        <v>1.0435458786936236</v>
      </c>
      <c r="Q134" s="666">
        <v>1342</v>
      </c>
    </row>
    <row r="135" spans="1:17" ht="14.4" customHeight="1" x14ac:dyDescent="0.3">
      <c r="A135" s="661" t="s">
        <v>1265</v>
      </c>
      <c r="B135" s="662" t="s">
        <v>1109</v>
      </c>
      <c r="C135" s="662" t="s">
        <v>1138</v>
      </c>
      <c r="D135" s="662" t="s">
        <v>1190</v>
      </c>
      <c r="E135" s="662" t="s">
        <v>1191</v>
      </c>
      <c r="F135" s="665"/>
      <c r="G135" s="665"/>
      <c r="H135" s="665"/>
      <c r="I135" s="665"/>
      <c r="J135" s="665">
        <v>1</v>
      </c>
      <c r="K135" s="665">
        <v>490</v>
      </c>
      <c r="L135" s="665"/>
      <c r="M135" s="665">
        <v>490</v>
      </c>
      <c r="N135" s="665"/>
      <c r="O135" s="665"/>
      <c r="P135" s="678"/>
      <c r="Q135" s="666"/>
    </row>
    <row r="136" spans="1:17" ht="14.4" customHeight="1" x14ac:dyDescent="0.3">
      <c r="A136" s="661" t="s">
        <v>1266</v>
      </c>
      <c r="B136" s="662" t="s">
        <v>1109</v>
      </c>
      <c r="C136" s="662" t="s">
        <v>1110</v>
      </c>
      <c r="D136" s="662" t="s">
        <v>1210</v>
      </c>
      <c r="E136" s="662" t="s">
        <v>1211</v>
      </c>
      <c r="F136" s="665">
        <v>0.1</v>
      </c>
      <c r="G136" s="665">
        <v>197.8</v>
      </c>
      <c r="H136" s="665">
        <v>1</v>
      </c>
      <c r="I136" s="665">
        <v>1978</v>
      </c>
      <c r="J136" s="665"/>
      <c r="K136" s="665"/>
      <c r="L136" s="665"/>
      <c r="M136" s="665"/>
      <c r="N136" s="665"/>
      <c r="O136" s="665"/>
      <c r="P136" s="678"/>
      <c r="Q136" s="666"/>
    </row>
    <row r="137" spans="1:17" ht="14.4" customHeight="1" x14ac:dyDescent="0.3">
      <c r="A137" s="661" t="s">
        <v>1266</v>
      </c>
      <c r="B137" s="662" t="s">
        <v>1109</v>
      </c>
      <c r="C137" s="662" t="s">
        <v>1110</v>
      </c>
      <c r="D137" s="662" t="s">
        <v>1216</v>
      </c>
      <c r="E137" s="662" t="s">
        <v>717</v>
      </c>
      <c r="F137" s="665">
        <v>0.95</v>
      </c>
      <c r="G137" s="665">
        <v>2075.1000000000004</v>
      </c>
      <c r="H137" s="665">
        <v>1</v>
      </c>
      <c r="I137" s="665">
        <v>2184.3157894736846</v>
      </c>
      <c r="J137" s="665"/>
      <c r="K137" s="665"/>
      <c r="L137" s="665"/>
      <c r="M137" s="665"/>
      <c r="N137" s="665"/>
      <c r="O137" s="665"/>
      <c r="P137" s="678"/>
      <c r="Q137" s="666"/>
    </row>
    <row r="138" spans="1:17" ht="14.4" customHeight="1" x14ac:dyDescent="0.3">
      <c r="A138" s="661" t="s">
        <v>1266</v>
      </c>
      <c r="B138" s="662" t="s">
        <v>1109</v>
      </c>
      <c r="C138" s="662" t="s">
        <v>1110</v>
      </c>
      <c r="D138" s="662" t="s">
        <v>1217</v>
      </c>
      <c r="E138" s="662" t="s">
        <v>709</v>
      </c>
      <c r="F138" s="665">
        <v>0.03</v>
      </c>
      <c r="G138" s="665">
        <v>23.62</v>
      </c>
      <c r="H138" s="665">
        <v>1</v>
      </c>
      <c r="I138" s="665">
        <v>787.33333333333337</v>
      </c>
      <c r="J138" s="665"/>
      <c r="K138" s="665"/>
      <c r="L138" s="665"/>
      <c r="M138" s="665"/>
      <c r="N138" s="665"/>
      <c r="O138" s="665"/>
      <c r="P138" s="678"/>
      <c r="Q138" s="666"/>
    </row>
    <row r="139" spans="1:17" ht="14.4" customHeight="1" x14ac:dyDescent="0.3">
      <c r="A139" s="661" t="s">
        <v>1266</v>
      </c>
      <c r="B139" s="662" t="s">
        <v>1109</v>
      </c>
      <c r="C139" s="662" t="s">
        <v>1113</v>
      </c>
      <c r="D139" s="662" t="s">
        <v>1117</v>
      </c>
      <c r="E139" s="662"/>
      <c r="F139" s="665">
        <v>300</v>
      </c>
      <c r="G139" s="665">
        <v>2250</v>
      </c>
      <c r="H139" s="665">
        <v>1</v>
      </c>
      <c r="I139" s="665">
        <v>7.5</v>
      </c>
      <c r="J139" s="665"/>
      <c r="K139" s="665"/>
      <c r="L139" s="665"/>
      <c r="M139" s="665"/>
      <c r="N139" s="665"/>
      <c r="O139" s="665"/>
      <c r="P139" s="678"/>
      <c r="Q139" s="666"/>
    </row>
    <row r="140" spans="1:17" ht="14.4" customHeight="1" x14ac:dyDescent="0.3">
      <c r="A140" s="661" t="s">
        <v>1266</v>
      </c>
      <c r="B140" s="662" t="s">
        <v>1109</v>
      </c>
      <c r="C140" s="662" t="s">
        <v>1113</v>
      </c>
      <c r="D140" s="662" t="s">
        <v>1218</v>
      </c>
      <c r="E140" s="662"/>
      <c r="F140" s="665">
        <v>812</v>
      </c>
      <c r="G140" s="665">
        <v>27039.599999999999</v>
      </c>
      <c r="H140" s="665">
        <v>1</v>
      </c>
      <c r="I140" s="665">
        <v>33.299999999999997</v>
      </c>
      <c r="J140" s="665"/>
      <c r="K140" s="665"/>
      <c r="L140" s="665"/>
      <c r="M140" s="665"/>
      <c r="N140" s="665"/>
      <c r="O140" s="665"/>
      <c r="P140" s="678"/>
      <c r="Q140" s="666"/>
    </row>
    <row r="141" spans="1:17" ht="14.4" customHeight="1" x14ac:dyDescent="0.3">
      <c r="A141" s="661" t="s">
        <v>1266</v>
      </c>
      <c r="B141" s="662" t="s">
        <v>1109</v>
      </c>
      <c r="C141" s="662" t="s">
        <v>1221</v>
      </c>
      <c r="D141" s="662" t="s">
        <v>1222</v>
      </c>
      <c r="E141" s="662" t="s">
        <v>1223</v>
      </c>
      <c r="F141" s="665">
        <v>2</v>
      </c>
      <c r="G141" s="665">
        <v>1768.64</v>
      </c>
      <c r="H141" s="665">
        <v>1</v>
      </c>
      <c r="I141" s="665">
        <v>884.32</v>
      </c>
      <c r="J141" s="665"/>
      <c r="K141" s="665"/>
      <c r="L141" s="665"/>
      <c r="M141" s="665"/>
      <c r="N141" s="665"/>
      <c r="O141" s="665"/>
      <c r="P141" s="678"/>
      <c r="Q141" s="666"/>
    </row>
    <row r="142" spans="1:17" ht="14.4" customHeight="1" x14ac:dyDescent="0.3">
      <c r="A142" s="661" t="s">
        <v>1266</v>
      </c>
      <c r="B142" s="662" t="s">
        <v>1109</v>
      </c>
      <c r="C142" s="662" t="s">
        <v>1138</v>
      </c>
      <c r="D142" s="662" t="s">
        <v>1174</v>
      </c>
      <c r="E142" s="662" t="s">
        <v>1175</v>
      </c>
      <c r="F142" s="665">
        <v>1</v>
      </c>
      <c r="G142" s="665">
        <v>3437</v>
      </c>
      <c r="H142" s="665">
        <v>1</v>
      </c>
      <c r="I142" s="665">
        <v>3437</v>
      </c>
      <c r="J142" s="665"/>
      <c r="K142" s="665"/>
      <c r="L142" s="665"/>
      <c r="M142" s="665"/>
      <c r="N142" s="665"/>
      <c r="O142" s="665"/>
      <c r="P142" s="678"/>
      <c r="Q142" s="666"/>
    </row>
    <row r="143" spans="1:17" ht="14.4" customHeight="1" x14ac:dyDescent="0.3">
      <c r="A143" s="661" t="s">
        <v>1266</v>
      </c>
      <c r="B143" s="662" t="s">
        <v>1109</v>
      </c>
      <c r="C143" s="662" t="s">
        <v>1138</v>
      </c>
      <c r="D143" s="662" t="s">
        <v>1226</v>
      </c>
      <c r="E143" s="662" t="s">
        <v>1227</v>
      </c>
      <c r="F143" s="665">
        <v>2</v>
      </c>
      <c r="G143" s="665">
        <v>28656</v>
      </c>
      <c r="H143" s="665">
        <v>1</v>
      </c>
      <c r="I143" s="665">
        <v>14328</v>
      </c>
      <c r="J143" s="665"/>
      <c r="K143" s="665"/>
      <c r="L143" s="665"/>
      <c r="M143" s="665"/>
      <c r="N143" s="665"/>
      <c r="O143" s="665"/>
      <c r="P143" s="678"/>
      <c r="Q143" s="666"/>
    </row>
    <row r="144" spans="1:17" ht="14.4" customHeight="1" x14ac:dyDescent="0.3">
      <c r="A144" s="661" t="s">
        <v>1267</v>
      </c>
      <c r="B144" s="662" t="s">
        <v>1109</v>
      </c>
      <c r="C144" s="662" t="s">
        <v>1110</v>
      </c>
      <c r="D144" s="662" t="s">
        <v>1210</v>
      </c>
      <c r="E144" s="662" t="s">
        <v>1211</v>
      </c>
      <c r="F144" s="665">
        <v>0.95</v>
      </c>
      <c r="G144" s="665">
        <v>1879.13</v>
      </c>
      <c r="H144" s="665">
        <v>1</v>
      </c>
      <c r="I144" s="665">
        <v>1978.0315789473686</v>
      </c>
      <c r="J144" s="665">
        <v>0.45</v>
      </c>
      <c r="K144" s="665">
        <v>856.2</v>
      </c>
      <c r="L144" s="665">
        <v>0.45563638492281</v>
      </c>
      <c r="M144" s="665">
        <v>1902.6666666666667</v>
      </c>
      <c r="N144" s="665"/>
      <c r="O144" s="665"/>
      <c r="P144" s="678"/>
      <c r="Q144" s="666"/>
    </row>
    <row r="145" spans="1:17" ht="14.4" customHeight="1" x14ac:dyDescent="0.3">
      <c r="A145" s="661" t="s">
        <v>1267</v>
      </c>
      <c r="B145" s="662" t="s">
        <v>1109</v>
      </c>
      <c r="C145" s="662" t="s">
        <v>1110</v>
      </c>
      <c r="D145" s="662" t="s">
        <v>1214</v>
      </c>
      <c r="E145" s="662" t="s">
        <v>717</v>
      </c>
      <c r="F145" s="665"/>
      <c r="G145" s="665"/>
      <c r="H145" s="665"/>
      <c r="I145" s="665"/>
      <c r="J145" s="665">
        <v>0.14000000000000001</v>
      </c>
      <c r="K145" s="665">
        <v>1239.56</v>
      </c>
      <c r="L145" s="665"/>
      <c r="M145" s="665">
        <v>8853.9999999999982</v>
      </c>
      <c r="N145" s="665"/>
      <c r="O145" s="665"/>
      <c r="P145" s="678"/>
      <c r="Q145" s="666"/>
    </row>
    <row r="146" spans="1:17" ht="14.4" customHeight="1" x14ac:dyDescent="0.3">
      <c r="A146" s="661" t="s">
        <v>1267</v>
      </c>
      <c r="B146" s="662" t="s">
        <v>1109</v>
      </c>
      <c r="C146" s="662" t="s">
        <v>1110</v>
      </c>
      <c r="D146" s="662" t="s">
        <v>1216</v>
      </c>
      <c r="E146" s="662" t="s">
        <v>717</v>
      </c>
      <c r="F146" s="665">
        <v>6.8000000000000007</v>
      </c>
      <c r="G146" s="665">
        <v>14853.36</v>
      </c>
      <c r="H146" s="665">
        <v>1</v>
      </c>
      <c r="I146" s="665">
        <v>2184.3176470588232</v>
      </c>
      <c r="J146" s="665">
        <v>1.45</v>
      </c>
      <c r="K146" s="665">
        <v>2567.66</v>
      </c>
      <c r="L146" s="665">
        <v>0.17286728390074702</v>
      </c>
      <c r="M146" s="665">
        <v>1770.8</v>
      </c>
      <c r="N146" s="665">
        <v>1.95</v>
      </c>
      <c r="O146" s="665">
        <v>3453.06</v>
      </c>
      <c r="P146" s="678">
        <v>0.23247669214238392</v>
      </c>
      <c r="Q146" s="666">
        <v>1770.8</v>
      </c>
    </row>
    <row r="147" spans="1:17" ht="14.4" customHeight="1" x14ac:dyDescent="0.3">
      <c r="A147" s="661" t="s">
        <v>1267</v>
      </c>
      <c r="B147" s="662" t="s">
        <v>1109</v>
      </c>
      <c r="C147" s="662" t="s">
        <v>1110</v>
      </c>
      <c r="D147" s="662" t="s">
        <v>1217</v>
      </c>
      <c r="E147" s="662" t="s">
        <v>709</v>
      </c>
      <c r="F147" s="665">
        <v>0.75</v>
      </c>
      <c r="G147" s="665">
        <v>708.59999999999991</v>
      </c>
      <c r="H147" s="665">
        <v>1</v>
      </c>
      <c r="I147" s="665">
        <v>944.79999999999984</v>
      </c>
      <c r="J147" s="665">
        <v>0.15000000000000002</v>
      </c>
      <c r="K147" s="665">
        <v>135.57</v>
      </c>
      <c r="L147" s="665">
        <v>0.19132091447925489</v>
      </c>
      <c r="M147" s="665">
        <v>903.79999999999984</v>
      </c>
      <c r="N147" s="665">
        <v>0.1</v>
      </c>
      <c r="O147" s="665">
        <v>90.38</v>
      </c>
      <c r="P147" s="678">
        <v>0.12754727631950324</v>
      </c>
      <c r="Q147" s="666">
        <v>903.8</v>
      </c>
    </row>
    <row r="148" spans="1:17" ht="14.4" customHeight="1" x14ac:dyDescent="0.3">
      <c r="A148" s="661" t="s">
        <v>1267</v>
      </c>
      <c r="B148" s="662" t="s">
        <v>1109</v>
      </c>
      <c r="C148" s="662" t="s">
        <v>1113</v>
      </c>
      <c r="D148" s="662" t="s">
        <v>1116</v>
      </c>
      <c r="E148" s="662"/>
      <c r="F148" s="665">
        <v>2160</v>
      </c>
      <c r="G148" s="665">
        <v>11016</v>
      </c>
      <c r="H148" s="665">
        <v>1</v>
      </c>
      <c r="I148" s="665">
        <v>5.0999999999999996</v>
      </c>
      <c r="J148" s="665">
        <v>2110</v>
      </c>
      <c r="K148" s="665">
        <v>11225.199999999999</v>
      </c>
      <c r="L148" s="665">
        <v>1.0189905591866375</v>
      </c>
      <c r="M148" s="665">
        <v>5.3199999999999994</v>
      </c>
      <c r="N148" s="665">
        <v>2690</v>
      </c>
      <c r="O148" s="665">
        <v>14122.5</v>
      </c>
      <c r="P148" s="678">
        <v>1.2819989106753813</v>
      </c>
      <c r="Q148" s="666">
        <v>5.25</v>
      </c>
    </row>
    <row r="149" spans="1:17" ht="14.4" customHeight="1" x14ac:dyDescent="0.3">
      <c r="A149" s="661" t="s">
        <v>1267</v>
      </c>
      <c r="B149" s="662" t="s">
        <v>1109</v>
      </c>
      <c r="C149" s="662" t="s">
        <v>1113</v>
      </c>
      <c r="D149" s="662" t="s">
        <v>1119</v>
      </c>
      <c r="E149" s="662"/>
      <c r="F149" s="665"/>
      <c r="G149" s="665"/>
      <c r="H149" s="665"/>
      <c r="I149" s="665"/>
      <c r="J149" s="665">
        <v>239</v>
      </c>
      <c r="K149" s="665">
        <v>1395.76</v>
      </c>
      <c r="L149" s="665"/>
      <c r="M149" s="665">
        <v>5.84</v>
      </c>
      <c r="N149" s="665">
        <v>730</v>
      </c>
      <c r="O149" s="665">
        <v>4460.3</v>
      </c>
      <c r="P149" s="678"/>
      <c r="Q149" s="666">
        <v>6.11</v>
      </c>
    </row>
    <row r="150" spans="1:17" ht="14.4" customHeight="1" x14ac:dyDescent="0.3">
      <c r="A150" s="661" t="s">
        <v>1267</v>
      </c>
      <c r="B150" s="662" t="s">
        <v>1109</v>
      </c>
      <c r="C150" s="662" t="s">
        <v>1113</v>
      </c>
      <c r="D150" s="662" t="s">
        <v>1121</v>
      </c>
      <c r="E150" s="662"/>
      <c r="F150" s="665">
        <v>750</v>
      </c>
      <c r="G150" s="665">
        <v>5917.5</v>
      </c>
      <c r="H150" s="665">
        <v>1</v>
      </c>
      <c r="I150" s="665">
        <v>7.89</v>
      </c>
      <c r="J150" s="665">
        <v>150</v>
      </c>
      <c r="K150" s="665">
        <v>1207.5</v>
      </c>
      <c r="L150" s="665">
        <v>0.20405576679340937</v>
      </c>
      <c r="M150" s="665">
        <v>8.0500000000000007</v>
      </c>
      <c r="N150" s="665"/>
      <c r="O150" s="665"/>
      <c r="P150" s="678"/>
      <c r="Q150" s="666"/>
    </row>
    <row r="151" spans="1:17" ht="14.4" customHeight="1" x14ac:dyDescent="0.3">
      <c r="A151" s="661" t="s">
        <v>1267</v>
      </c>
      <c r="B151" s="662" t="s">
        <v>1109</v>
      </c>
      <c r="C151" s="662" t="s">
        <v>1113</v>
      </c>
      <c r="D151" s="662" t="s">
        <v>1125</v>
      </c>
      <c r="E151" s="662"/>
      <c r="F151" s="665"/>
      <c r="G151" s="665"/>
      <c r="H151" s="665"/>
      <c r="I151" s="665"/>
      <c r="J151" s="665">
        <v>460</v>
      </c>
      <c r="K151" s="665">
        <v>9172.4</v>
      </c>
      <c r="L151" s="665"/>
      <c r="M151" s="665">
        <v>19.939999999999998</v>
      </c>
      <c r="N151" s="665"/>
      <c r="O151" s="665"/>
      <c r="P151" s="678"/>
      <c r="Q151" s="666"/>
    </row>
    <row r="152" spans="1:17" ht="14.4" customHeight="1" x14ac:dyDescent="0.3">
      <c r="A152" s="661" t="s">
        <v>1267</v>
      </c>
      <c r="B152" s="662" t="s">
        <v>1109</v>
      </c>
      <c r="C152" s="662" t="s">
        <v>1113</v>
      </c>
      <c r="D152" s="662" t="s">
        <v>1128</v>
      </c>
      <c r="E152" s="662"/>
      <c r="F152" s="665">
        <v>12</v>
      </c>
      <c r="G152" s="665">
        <v>26344.2</v>
      </c>
      <c r="H152" s="665">
        <v>1</v>
      </c>
      <c r="I152" s="665">
        <v>2195.35</v>
      </c>
      <c r="J152" s="665">
        <v>8</v>
      </c>
      <c r="K152" s="665">
        <v>17548.64</v>
      </c>
      <c r="L152" s="665">
        <v>0.66612916695135926</v>
      </c>
      <c r="M152" s="665">
        <v>2193.58</v>
      </c>
      <c r="N152" s="665">
        <v>8</v>
      </c>
      <c r="O152" s="665">
        <v>17309.919999999998</v>
      </c>
      <c r="P152" s="678">
        <v>0.65706758983001945</v>
      </c>
      <c r="Q152" s="666">
        <v>2163.7399999999998</v>
      </c>
    </row>
    <row r="153" spans="1:17" ht="14.4" customHeight="1" x14ac:dyDescent="0.3">
      <c r="A153" s="661" t="s">
        <v>1267</v>
      </c>
      <c r="B153" s="662" t="s">
        <v>1109</v>
      </c>
      <c r="C153" s="662" t="s">
        <v>1113</v>
      </c>
      <c r="D153" s="662" t="s">
        <v>1130</v>
      </c>
      <c r="E153" s="662"/>
      <c r="F153" s="665">
        <v>8387</v>
      </c>
      <c r="G153" s="665">
        <v>27341.620000000003</v>
      </c>
      <c r="H153" s="665">
        <v>1</v>
      </c>
      <c r="I153" s="665">
        <v>3.2600000000000002</v>
      </c>
      <c r="J153" s="665">
        <v>6702</v>
      </c>
      <c r="K153" s="665">
        <v>22920.84</v>
      </c>
      <c r="L153" s="665">
        <v>0.83831316505752029</v>
      </c>
      <c r="M153" s="665">
        <v>3.42</v>
      </c>
      <c r="N153" s="665">
        <v>3740</v>
      </c>
      <c r="O153" s="665">
        <v>15055.26</v>
      </c>
      <c r="P153" s="678">
        <v>0.55063525862768914</v>
      </c>
      <c r="Q153" s="666">
        <v>4.0254705882352946</v>
      </c>
    </row>
    <row r="154" spans="1:17" ht="14.4" customHeight="1" x14ac:dyDescent="0.3">
      <c r="A154" s="661" t="s">
        <v>1267</v>
      </c>
      <c r="B154" s="662" t="s">
        <v>1109</v>
      </c>
      <c r="C154" s="662" t="s">
        <v>1113</v>
      </c>
      <c r="D154" s="662" t="s">
        <v>1131</v>
      </c>
      <c r="E154" s="662"/>
      <c r="F154" s="665">
        <v>220</v>
      </c>
      <c r="G154" s="665">
        <v>53528.2</v>
      </c>
      <c r="H154" s="665">
        <v>1</v>
      </c>
      <c r="I154" s="665">
        <v>243.30999999999997</v>
      </c>
      <c r="J154" s="665"/>
      <c r="K154" s="665"/>
      <c r="L154" s="665"/>
      <c r="M154" s="665"/>
      <c r="N154" s="665"/>
      <c r="O154" s="665"/>
      <c r="P154" s="678"/>
      <c r="Q154" s="666"/>
    </row>
    <row r="155" spans="1:17" ht="14.4" customHeight="1" x14ac:dyDescent="0.3">
      <c r="A155" s="661" t="s">
        <v>1267</v>
      </c>
      <c r="B155" s="662" t="s">
        <v>1109</v>
      </c>
      <c r="C155" s="662" t="s">
        <v>1113</v>
      </c>
      <c r="D155" s="662" t="s">
        <v>1218</v>
      </c>
      <c r="E155" s="662"/>
      <c r="F155" s="665">
        <v>5698</v>
      </c>
      <c r="G155" s="665">
        <v>189743.4</v>
      </c>
      <c r="H155" s="665">
        <v>1</v>
      </c>
      <c r="I155" s="665">
        <v>33.299999999999997</v>
      </c>
      <c r="J155" s="665">
        <v>2078</v>
      </c>
      <c r="K155" s="665">
        <v>69716.899999999994</v>
      </c>
      <c r="L155" s="665">
        <v>0.36742727283267823</v>
      </c>
      <c r="M155" s="665">
        <v>33.549999999999997</v>
      </c>
      <c r="N155" s="665">
        <v>1105</v>
      </c>
      <c r="O155" s="665">
        <v>36476.050000000003</v>
      </c>
      <c r="P155" s="678">
        <v>0.19223883413072604</v>
      </c>
      <c r="Q155" s="666">
        <v>33.010000000000005</v>
      </c>
    </row>
    <row r="156" spans="1:17" ht="14.4" customHeight="1" x14ac:dyDescent="0.3">
      <c r="A156" s="661" t="s">
        <v>1267</v>
      </c>
      <c r="B156" s="662" t="s">
        <v>1109</v>
      </c>
      <c r="C156" s="662" t="s">
        <v>1113</v>
      </c>
      <c r="D156" s="662" t="s">
        <v>1220</v>
      </c>
      <c r="E156" s="662"/>
      <c r="F156" s="665">
        <v>1231</v>
      </c>
      <c r="G156" s="665">
        <v>72407.42</v>
      </c>
      <c r="H156" s="665">
        <v>1</v>
      </c>
      <c r="I156" s="665">
        <v>58.82</v>
      </c>
      <c r="J156" s="665"/>
      <c r="K156" s="665"/>
      <c r="L156" s="665"/>
      <c r="M156" s="665"/>
      <c r="N156" s="665"/>
      <c r="O156" s="665"/>
      <c r="P156" s="678"/>
      <c r="Q156" s="666"/>
    </row>
    <row r="157" spans="1:17" ht="14.4" customHeight="1" x14ac:dyDescent="0.3">
      <c r="A157" s="661" t="s">
        <v>1267</v>
      </c>
      <c r="B157" s="662" t="s">
        <v>1109</v>
      </c>
      <c r="C157" s="662" t="s">
        <v>1221</v>
      </c>
      <c r="D157" s="662" t="s">
        <v>1222</v>
      </c>
      <c r="E157" s="662" t="s">
        <v>1223</v>
      </c>
      <c r="F157" s="665">
        <v>9</v>
      </c>
      <c r="G157" s="665">
        <v>7958.88</v>
      </c>
      <c r="H157" s="665">
        <v>1</v>
      </c>
      <c r="I157" s="665">
        <v>884.32</v>
      </c>
      <c r="J157" s="665">
        <v>5</v>
      </c>
      <c r="K157" s="665">
        <v>4421.6000000000004</v>
      </c>
      <c r="L157" s="665">
        <v>0.55555555555555558</v>
      </c>
      <c r="M157" s="665">
        <v>884.32</v>
      </c>
      <c r="N157" s="665"/>
      <c r="O157" s="665"/>
      <c r="P157" s="678"/>
      <c r="Q157" s="666"/>
    </row>
    <row r="158" spans="1:17" ht="14.4" customHeight="1" x14ac:dyDescent="0.3">
      <c r="A158" s="661" t="s">
        <v>1267</v>
      </c>
      <c r="B158" s="662" t="s">
        <v>1109</v>
      </c>
      <c r="C158" s="662" t="s">
        <v>1138</v>
      </c>
      <c r="D158" s="662" t="s">
        <v>1160</v>
      </c>
      <c r="E158" s="662" t="s">
        <v>1161</v>
      </c>
      <c r="F158" s="665">
        <v>5</v>
      </c>
      <c r="G158" s="665">
        <v>9200</v>
      </c>
      <c r="H158" s="665">
        <v>1</v>
      </c>
      <c r="I158" s="665">
        <v>1840</v>
      </c>
      <c r="J158" s="665">
        <v>1</v>
      </c>
      <c r="K158" s="665">
        <v>1849</v>
      </c>
      <c r="L158" s="665">
        <v>0.20097826086956522</v>
      </c>
      <c r="M158" s="665">
        <v>1849</v>
      </c>
      <c r="N158" s="665"/>
      <c r="O158" s="665"/>
      <c r="P158" s="678"/>
      <c r="Q158" s="666"/>
    </row>
    <row r="159" spans="1:17" ht="14.4" customHeight="1" x14ac:dyDescent="0.3">
      <c r="A159" s="661" t="s">
        <v>1267</v>
      </c>
      <c r="B159" s="662" t="s">
        <v>1109</v>
      </c>
      <c r="C159" s="662" t="s">
        <v>1138</v>
      </c>
      <c r="D159" s="662" t="s">
        <v>1166</v>
      </c>
      <c r="E159" s="662" t="s">
        <v>1167</v>
      </c>
      <c r="F159" s="665">
        <v>12</v>
      </c>
      <c r="G159" s="665">
        <v>7848</v>
      </c>
      <c r="H159" s="665">
        <v>1</v>
      </c>
      <c r="I159" s="665">
        <v>654</v>
      </c>
      <c r="J159" s="665">
        <v>7</v>
      </c>
      <c r="K159" s="665">
        <v>4606</v>
      </c>
      <c r="L159" s="665">
        <v>0.586901121304791</v>
      </c>
      <c r="M159" s="665">
        <v>658</v>
      </c>
      <c r="N159" s="665">
        <v>8</v>
      </c>
      <c r="O159" s="665">
        <v>5448</v>
      </c>
      <c r="P159" s="678">
        <v>0.6941896024464832</v>
      </c>
      <c r="Q159" s="666">
        <v>681</v>
      </c>
    </row>
    <row r="160" spans="1:17" ht="14.4" customHeight="1" x14ac:dyDescent="0.3">
      <c r="A160" s="661" t="s">
        <v>1267</v>
      </c>
      <c r="B160" s="662" t="s">
        <v>1109</v>
      </c>
      <c r="C160" s="662" t="s">
        <v>1138</v>
      </c>
      <c r="D160" s="662" t="s">
        <v>1170</v>
      </c>
      <c r="E160" s="662" t="s">
        <v>1171</v>
      </c>
      <c r="F160" s="665">
        <v>27</v>
      </c>
      <c r="G160" s="665">
        <v>47358</v>
      </c>
      <c r="H160" s="665">
        <v>1</v>
      </c>
      <c r="I160" s="665">
        <v>1754</v>
      </c>
      <c r="J160" s="665">
        <v>25</v>
      </c>
      <c r="K160" s="665">
        <v>44050</v>
      </c>
      <c r="L160" s="665">
        <v>0.93014907724143758</v>
      </c>
      <c r="M160" s="665">
        <v>1762</v>
      </c>
      <c r="N160" s="665">
        <v>19</v>
      </c>
      <c r="O160" s="665">
        <v>34675</v>
      </c>
      <c r="P160" s="678">
        <v>0.73218885932682964</v>
      </c>
      <c r="Q160" s="666">
        <v>1825</v>
      </c>
    </row>
    <row r="161" spans="1:17" ht="14.4" customHeight="1" x14ac:dyDescent="0.3">
      <c r="A161" s="661" t="s">
        <v>1267</v>
      </c>
      <c r="B161" s="662" t="s">
        <v>1109</v>
      </c>
      <c r="C161" s="662" t="s">
        <v>1138</v>
      </c>
      <c r="D161" s="662" t="s">
        <v>1172</v>
      </c>
      <c r="E161" s="662" t="s">
        <v>1173</v>
      </c>
      <c r="F161" s="665"/>
      <c r="G161" s="665"/>
      <c r="H161" s="665"/>
      <c r="I161" s="665"/>
      <c r="J161" s="665">
        <v>1</v>
      </c>
      <c r="K161" s="665">
        <v>413</v>
      </c>
      <c r="L161" s="665"/>
      <c r="M161" s="665">
        <v>413</v>
      </c>
      <c r="N161" s="665">
        <v>2</v>
      </c>
      <c r="O161" s="665">
        <v>858</v>
      </c>
      <c r="P161" s="678"/>
      <c r="Q161" s="666">
        <v>429</v>
      </c>
    </row>
    <row r="162" spans="1:17" ht="14.4" customHeight="1" x14ac:dyDescent="0.3">
      <c r="A162" s="661" t="s">
        <v>1267</v>
      </c>
      <c r="B162" s="662" t="s">
        <v>1109</v>
      </c>
      <c r="C162" s="662" t="s">
        <v>1138</v>
      </c>
      <c r="D162" s="662" t="s">
        <v>1226</v>
      </c>
      <c r="E162" s="662" t="s">
        <v>1227</v>
      </c>
      <c r="F162" s="665">
        <v>16</v>
      </c>
      <c r="G162" s="665">
        <v>229248</v>
      </c>
      <c r="H162" s="665">
        <v>1</v>
      </c>
      <c r="I162" s="665">
        <v>14328</v>
      </c>
      <c r="J162" s="665">
        <v>5</v>
      </c>
      <c r="K162" s="665">
        <v>71700</v>
      </c>
      <c r="L162" s="665">
        <v>0.31276172529313234</v>
      </c>
      <c r="M162" s="665">
        <v>14340</v>
      </c>
      <c r="N162" s="665">
        <v>4</v>
      </c>
      <c r="O162" s="665">
        <v>58024</v>
      </c>
      <c r="P162" s="678">
        <v>0.25310580681183698</v>
      </c>
      <c r="Q162" s="666">
        <v>14506</v>
      </c>
    </row>
    <row r="163" spans="1:17" ht="14.4" customHeight="1" x14ac:dyDescent="0.3">
      <c r="A163" s="661" t="s">
        <v>1267</v>
      </c>
      <c r="B163" s="662" t="s">
        <v>1109</v>
      </c>
      <c r="C163" s="662" t="s">
        <v>1138</v>
      </c>
      <c r="D163" s="662" t="s">
        <v>1182</v>
      </c>
      <c r="E163" s="662" t="s">
        <v>1183</v>
      </c>
      <c r="F163" s="665"/>
      <c r="G163" s="665"/>
      <c r="H163" s="665"/>
      <c r="I163" s="665"/>
      <c r="J163" s="665">
        <v>1</v>
      </c>
      <c r="K163" s="665">
        <v>586</v>
      </c>
      <c r="L163" s="665"/>
      <c r="M163" s="665">
        <v>586</v>
      </c>
      <c r="N163" s="665"/>
      <c r="O163" s="665"/>
      <c r="P163" s="678"/>
      <c r="Q163" s="666"/>
    </row>
    <row r="164" spans="1:17" ht="14.4" customHeight="1" x14ac:dyDescent="0.3">
      <c r="A164" s="661" t="s">
        <v>1267</v>
      </c>
      <c r="B164" s="662" t="s">
        <v>1109</v>
      </c>
      <c r="C164" s="662" t="s">
        <v>1138</v>
      </c>
      <c r="D164" s="662" t="s">
        <v>1188</v>
      </c>
      <c r="E164" s="662" t="s">
        <v>1189</v>
      </c>
      <c r="F164" s="665">
        <v>13</v>
      </c>
      <c r="G164" s="665">
        <v>16718</v>
      </c>
      <c r="H164" s="665">
        <v>1</v>
      </c>
      <c r="I164" s="665">
        <v>1286</v>
      </c>
      <c r="J164" s="665">
        <v>10</v>
      </c>
      <c r="K164" s="665">
        <v>12940</v>
      </c>
      <c r="L164" s="665">
        <v>0.77401603062567292</v>
      </c>
      <c r="M164" s="665">
        <v>1294</v>
      </c>
      <c r="N164" s="665">
        <v>5</v>
      </c>
      <c r="O164" s="665">
        <v>6710</v>
      </c>
      <c r="P164" s="678">
        <v>0.40136379949754758</v>
      </c>
      <c r="Q164" s="666">
        <v>1342</v>
      </c>
    </row>
    <row r="165" spans="1:17" ht="14.4" customHeight="1" x14ac:dyDescent="0.3">
      <c r="A165" s="661" t="s">
        <v>1267</v>
      </c>
      <c r="B165" s="662" t="s">
        <v>1109</v>
      </c>
      <c r="C165" s="662" t="s">
        <v>1138</v>
      </c>
      <c r="D165" s="662" t="s">
        <v>1190</v>
      </c>
      <c r="E165" s="662" t="s">
        <v>1191</v>
      </c>
      <c r="F165" s="665">
        <v>14</v>
      </c>
      <c r="G165" s="665">
        <v>6818</v>
      </c>
      <c r="H165" s="665">
        <v>1</v>
      </c>
      <c r="I165" s="665">
        <v>487</v>
      </c>
      <c r="J165" s="665">
        <v>12</v>
      </c>
      <c r="K165" s="665">
        <v>5880</v>
      </c>
      <c r="L165" s="665">
        <v>0.86242299794661192</v>
      </c>
      <c r="M165" s="665">
        <v>490</v>
      </c>
      <c r="N165" s="665">
        <v>16</v>
      </c>
      <c r="O165" s="665">
        <v>8144</v>
      </c>
      <c r="P165" s="678">
        <v>1.1944851862716339</v>
      </c>
      <c r="Q165" s="666">
        <v>509</v>
      </c>
    </row>
    <row r="166" spans="1:17" ht="14.4" customHeight="1" x14ac:dyDescent="0.3">
      <c r="A166" s="661" t="s">
        <v>1267</v>
      </c>
      <c r="B166" s="662" t="s">
        <v>1109</v>
      </c>
      <c r="C166" s="662" t="s">
        <v>1138</v>
      </c>
      <c r="D166" s="662" t="s">
        <v>1192</v>
      </c>
      <c r="E166" s="662" t="s">
        <v>1193</v>
      </c>
      <c r="F166" s="665"/>
      <c r="G166" s="665"/>
      <c r="H166" s="665"/>
      <c r="I166" s="665"/>
      <c r="J166" s="665">
        <v>1</v>
      </c>
      <c r="K166" s="665">
        <v>2258</v>
      </c>
      <c r="L166" s="665"/>
      <c r="M166" s="665">
        <v>2258</v>
      </c>
      <c r="N166" s="665"/>
      <c r="O166" s="665"/>
      <c r="P166" s="678"/>
      <c r="Q166" s="666"/>
    </row>
    <row r="167" spans="1:17" ht="14.4" customHeight="1" x14ac:dyDescent="0.3">
      <c r="A167" s="661" t="s">
        <v>1267</v>
      </c>
      <c r="B167" s="662" t="s">
        <v>1109</v>
      </c>
      <c r="C167" s="662" t="s">
        <v>1138</v>
      </c>
      <c r="D167" s="662" t="s">
        <v>1194</v>
      </c>
      <c r="E167" s="662" t="s">
        <v>1195</v>
      </c>
      <c r="F167" s="665">
        <v>1</v>
      </c>
      <c r="G167" s="665">
        <v>2535</v>
      </c>
      <c r="H167" s="665">
        <v>1</v>
      </c>
      <c r="I167" s="665">
        <v>2535</v>
      </c>
      <c r="J167" s="665"/>
      <c r="K167" s="665"/>
      <c r="L167" s="665"/>
      <c r="M167" s="665"/>
      <c r="N167" s="665"/>
      <c r="O167" s="665"/>
      <c r="P167" s="678"/>
      <c r="Q167" s="666"/>
    </row>
    <row r="168" spans="1:17" ht="14.4" customHeight="1" x14ac:dyDescent="0.3">
      <c r="A168" s="661" t="s">
        <v>1268</v>
      </c>
      <c r="B168" s="662" t="s">
        <v>1109</v>
      </c>
      <c r="C168" s="662" t="s">
        <v>1110</v>
      </c>
      <c r="D168" s="662" t="s">
        <v>1210</v>
      </c>
      <c r="E168" s="662" t="s">
        <v>1211</v>
      </c>
      <c r="F168" s="665"/>
      <c r="G168" s="665"/>
      <c r="H168" s="665"/>
      <c r="I168" s="665"/>
      <c r="J168" s="665">
        <v>0.4</v>
      </c>
      <c r="K168" s="665">
        <v>761.07</v>
      </c>
      <c r="L168" s="665"/>
      <c r="M168" s="665">
        <v>1902.675</v>
      </c>
      <c r="N168" s="665"/>
      <c r="O168" s="665"/>
      <c r="P168" s="678"/>
      <c r="Q168" s="666"/>
    </row>
    <row r="169" spans="1:17" ht="14.4" customHeight="1" x14ac:dyDescent="0.3">
      <c r="A169" s="661" t="s">
        <v>1268</v>
      </c>
      <c r="B169" s="662" t="s">
        <v>1109</v>
      </c>
      <c r="C169" s="662" t="s">
        <v>1110</v>
      </c>
      <c r="D169" s="662" t="s">
        <v>1216</v>
      </c>
      <c r="E169" s="662" t="s">
        <v>717</v>
      </c>
      <c r="F169" s="665">
        <v>1.2</v>
      </c>
      <c r="G169" s="665">
        <v>2621.1799999999998</v>
      </c>
      <c r="H169" s="665">
        <v>1</v>
      </c>
      <c r="I169" s="665">
        <v>2184.3166666666666</v>
      </c>
      <c r="J169" s="665">
        <v>1.05</v>
      </c>
      <c r="K169" s="665">
        <v>1859.3400000000001</v>
      </c>
      <c r="L169" s="665">
        <v>0.70935227645564225</v>
      </c>
      <c r="M169" s="665">
        <v>1770.8</v>
      </c>
      <c r="N169" s="665">
        <v>1.1000000000000001</v>
      </c>
      <c r="O169" s="665">
        <v>1947.88</v>
      </c>
      <c r="P169" s="678">
        <v>0.74313095628686321</v>
      </c>
      <c r="Q169" s="666">
        <v>1770.8</v>
      </c>
    </row>
    <row r="170" spans="1:17" ht="14.4" customHeight="1" x14ac:dyDescent="0.3">
      <c r="A170" s="661" t="s">
        <v>1268</v>
      </c>
      <c r="B170" s="662" t="s">
        <v>1109</v>
      </c>
      <c r="C170" s="662" t="s">
        <v>1110</v>
      </c>
      <c r="D170" s="662" t="s">
        <v>1217</v>
      </c>
      <c r="E170" s="662" t="s">
        <v>709</v>
      </c>
      <c r="F170" s="665"/>
      <c r="G170" s="665"/>
      <c r="H170" s="665"/>
      <c r="I170" s="665"/>
      <c r="J170" s="665">
        <v>0.05</v>
      </c>
      <c r="K170" s="665">
        <v>45.19</v>
      </c>
      <c r="L170" s="665"/>
      <c r="M170" s="665">
        <v>903.8</v>
      </c>
      <c r="N170" s="665"/>
      <c r="O170" s="665"/>
      <c r="P170" s="678"/>
      <c r="Q170" s="666"/>
    </row>
    <row r="171" spans="1:17" ht="14.4" customHeight="1" x14ac:dyDescent="0.3">
      <c r="A171" s="661" t="s">
        <v>1268</v>
      </c>
      <c r="B171" s="662" t="s">
        <v>1109</v>
      </c>
      <c r="C171" s="662" t="s">
        <v>1113</v>
      </c>
      <c r="D171" s="662" t="s">
        <v>1116</v>
      </c>
      <c r="E171" s="662"/>
      <c r="F171" s="665"/>
      <c r="G171" s="665"/>
      <c r="H171" s="665"/>
      <c r="I171" s="665"/>
      <c r="J171" s="665"/>
      <c r="K171" s="665"/>
      <c r="L171" s="665"/>
      <c r="M171" s="665"/>
      <c r="N171" s="665">
        <v>180</v>
      </c>
      <c r="O171" s="665">
        <v>945</v>
      </c>
      <c r="P171" s="678"/>
      <c r="Q171" s="666">
        <v>5.25</v>
      </c>
    </row>
    <row r="172" spans="1:17" ht="14.4" customHeight="1" x14ac:dyDescent="0.3">
      <c r="A172" s="661" t="s">
        <v>1268</v>
      </c>
      <c r="B172" s="662" t="s">
        <v>1109</v>
      </c>
      <c r="C172" s="662" t="s">
        <v>1113</v>
      </c>
      <c r="D172" s="662" t="s">
        <v>1119</v>
      </c>
      <c r="E172" s="662"/>
      <c r="F172" s="665"/>
      <c r="G172" s="665"/>
      <c r="H172" s="665"/>
      <c r="I172" s="665"/>
      <c r="J172" s="665">
        <v>300</v>
      </c>
      <c r="K172" s="665">
        <v>1752</v>
      </c>
      <c r="L172" s="665"/>
      <c r="M172" s="665">
        <v>5.84</v>
      </c>
      <c r="N172" s="665">
        <v>1500</v>
      </c>
      <c r="O172" s="665">
        <v>8949</v>
      </c>
      <c r="P172" s="678"/>
      <c r="Q172" s="666">
        <v>5.9660000000000002</v>
      </c>
    </row>
    <row r="173" spans="1:17" ht="14.4" customHeight="1" x14ac:dyDescent="0.3">
      <c r="A173" s="661" t="s">
        <v>1268</v>
      </c>
      <c r="B173" s="662" t="s">
        <v>1109</v>
      </c>
      <c r="C173" s="662" t="s">
        <v>1113</v>
      </c>
      <c r="D173" s="662" t="s">
        <v>1130</v>
      </c>
      <c r="E173" s="662"/>
      <c r="F173" s="665">
        <v>1369</v>
      </c>
      <c r="G173" s="665">
        <v>4462.9400000000005</v>
      </c>
      <c r="H173" s="665">
        <v>1</v>
      </c>
      <c r="I173" s="665">
        <v>3.2600000000000002</v>
      </c>
      <c r="J173" s="665">
        <v>1314</v>
      </c>
      <c r="K173" s="665">
        <v>4493.88</v>
      </c>
      <c r="L173" s="665">
        <v>1.0069326497779489</v>
      </c>
      <c r="M173" s="665">
        <v>3.42</v>
      </c>
      <c r="N173" s="665">
        <v>2085</v>
      </c>
      <c r="O173" s="665">
        <v>7602.2800000000007</v>
      </c>
      <c r="P173" s="678">
        <v>1.7034242001909055</v>
      </c>
      <c r="Q173" s="666">
        <v>3.6461774580335735</v>
      </c>
    </row>
    <row r="174" spans="1:17" ht="14.4" customHeight="1" x14ac:dyDescent="0.3">
      <c r="A174" s="661" t="s">
        <v>1268</v>
      </c>
      <c r="B174" s="662" t="s">
        <v>1109</v>
      </c>
      <c r="C174" s="662" t="s">
        <v>1113</v>
      </c>
      <c r="D174" s="662" t="s">
        <v>1218</v>
      </c>
      <c r="E174" s="662"/>
      <c r="F174" s="665">
        <v>1029</v>
      </c>
      <c r="G174" s="665">
        <v>34265.699999999997</v>
      </c>
      <c r="H174" s="665">
        <v>1</v>
      </c>
      <c r="I174" s="665">
        <v>33.299999999999997</v>
      </c>
      <c r="J174" s="665">
        <v>1301</v>
      </c>
      <c r="K174" s="665">
        <v>43648.55</v>
      </c>
      <c r="L174" s="665">
        <v>1.2738263044385496</v>
      </c>
      <c r="M174" s="665">
        <v>33.550000000000004</v>
      </c>
      <c r="N174" s="665">
        <v>724</v>
      </c>
      <c r="O174" s="665">
        <v>23899.239999999998</v>
      </c>
      <c r="P174" s="678">
        <v>0.69746831379484442</v>
      </c>
      <c r="Q174" s="666">
        <v>33.01</v>
      </c>
    </row>
    <row r="175" spans="1:17" ht="14.4" customHeight="1" x14ac:dyDescent="0.3">
      <c r="A175" s="661" t="s">
        <v>1268</v>
      </c>
      <c r="B175" s="662" t="s">
        <v>1109</v>
      </c>
      <c r="C175" s="662" t="s">
        <v>1221</v>
      </c>
      <c r="D175" s="662" t="s">
        <v>1222</v>
      </c>
      <c r="E175" s="662" t="s">
        <v>1223</v>
      </c>
      <c r="F175" s="665">
        <v>1</v>
      </c>
      <c r="G175" s="665">
        <v>884.32</v>
      </c>
      <c r="H175" s="665">
        <v>1</v>
      </c>
      <c r="I175" s="665">
        <v>884.32</v>
      </c>
      <c r="J175" s="665">
        <v>3</v>
      </c>
      <c r="K175" s="665">
        <v>2652.96</v>
      </c>
      <c r="L175" s="665">
        <v>3</v>
      </c>
      <c r="M175" s="665">
        <v>884.32</v>
      </c>
      <c r="N175" s="665"/>
      <c r="O175" s="665"/>
      <c r="P175" s="678"/>
      <c r="Q175" s="666"/>
    </row>
    <row r="176" spans="1:17" ht="14.4" customHeight="1" x14ac:dyDescent="0.3">
      <c r="A176" s="661" t="s">
        <v>1268</v>
      </c>
      <c r="B176" s="662" t="s">
        <v>1109</v>
      </c>
      <c r="C176" s="662" t="s">
        <v>1138</v>
      </c>
      <c r="D176" s="662" t="s">
        <v>1170</v>
      </c>
      <c r="E176" s="662" t="s">
        <v>1171</v>
      </c>
      <c r="F176" s="665">
        <v>3</v>
      </c>
      <c r="G176" s="665">
        <v>5262</v>
      </c>
      <c r="H176" s="665">
        <v>1</v>
      </c>
      <c r="I176" s="665">
        <v>1754</v>
      </c>
      <c r="J176" s="665">
        <v>5</v>
      </c>
      <c r="K176" s="665">
        <v>8810</v>
      </c>
      <c r="L176" s="665">
        <v>1.6742683390345876</v>
      </c>
      <c r="M176" s="665">
        <v>1762</v>
      </c>
      <c r="N176" s="665">
        <v>8</v>
      </c>
      <c r="O176" s="665">
        <v>14600</v>
      </c>
      <c r="P176" s="678">
        <v>2.7746104142911441</v>
      </c>
      <c r="Q176" s="666">
        <v>1825</v>
      </c>
    </row>
    <row r="177" spans="1:17" ht="14.4" customHeight="1" x14ac:dyDescent="0.3">
      <c r="A177" s="661" t="s">
        <v>1268</v>
      </c>
      <c r="B177" s="662" t="s">
        <v>1109</v>
      </c>
      <c r="C177" s="662" t="s">
        <v>1138</v>
      </c>
      <c r="D177" s="662" t="s">
        <v>1172</v>
      </c>
      <c r="E177" s="662" t="s">
        <v>1173</v>
      </c>
      <c r="F177" s="665"/>
      <c r="G177" s="665"/>
      <c r="H177" s="665"/>
      <c r="I177" s="665"/>
      <c r="J177" s="665">
        <v>1</v>
      </c>
      <c r="K177" s="665">
        <v>413</v>
      </c>
      <c r="L177" s="665"/>
      <c r="M177" s="665">
        <v>413</v>
      </c>
      <c r="N177" s="665">
        <v>1</v>
      </c>
      <c r="O177" s="665">
        <v>429</v>
      </c>
      <c r="P177" s="678"/>
      <c r="Q177" s="666">
        <v>429</v>
      </c>
    </row>
    <row r="178" spans="1:17" ht="14.4" customHeight="1" x14ac:dyDescent="0.3">
      <c r="A178" s="661" t="s">
        <v>1268</v>
      </c>
      <c r="B178" s="662" t="s">
        <v>1109</v>
      </c>
      <c r="C178" s="662" t="s">
        <v>1138</v>
      </c>
      <c r="D178" s="662" t="s">
        <v>1226</v>
      </c>
      <c r="E178" s="662" t="s">
        <v>1227</v>
      </c>
      <c r="F178" s="665">
        <v>2</v>
      </c>
      <c r="G178" s="665">
        <v>28656</v>
      </c>
      <c r="H178" s="665">
        <v>1</v>
      </c>
      <c r="I178" s="665">
        <v>14328</v>
      </c>
      <c r="J178" s="665">
        <v>3</v>
      </c>
      <c r="K178" s="665">
        <v>43020</v>
      </c>
      <c r="L178" s="665">
        <v>1.5012562814070352</v>
      </c>
      <c r="M178" s="665">
        <v>14340</v>
      </c>
      <c r="N178" s="665">
        <v>2</v>
      </c>
      <c r="O178" s="665">
        <v>29012</v>
      </c>
      <c r="P178" s="678">
        <v>1.0124232272473479</v>
      </c>
      <c r="Q178" s="666">
        <v>14506</v>
      </c>
    </row>
    <row r="179" spans="1:17" ht="14.4" customHeight="1" x14ac:dyDescent="0.3">
      <c r="A179" s="661" t="s">
        <v>1268</v>
      </c>
      <c r="B179" s="662" t="s">
        <v>1109</v>
      </c>
      <c r="C179" s="662" t="s">
        <v>1138</v>
      </c>
      <c r="D179" s="662" t="s">
        <v>1188</v>
      </c>
      <c r="E179" s="662" t="s">
        <v>1189</v>
      </c>
      <c r="F179" s="665">
        <v>2</v>
      </c>
      <c r="G179" s="665">
        <v>2572</v>
      </c>
      <c r="H179" s="665">
        <v>1</v>
      </c>
      <c r="I179" s="665">
        <v>1286</v>
      </c>
      <c r="J179" s="665">
        <v>2</v>
      </c>
      <c r="K179" s="665">
        <v>2588</v>
      </c>
      <c r="L179" s="665">
        <v>1.0062208398133747</v>
      </c>
      <c r="M179" s="665">
        <v>1294</v>
      </c>
      <c r="N179" s="665">
        <v>3</v>
      </c>
      <c r="O179" s="665">
        <v>4026</v>
      </c>
      <c r="P179" s="678">
        <v>1.5653188180404354</v>
      </c>
      <c r="Q179" s="666">
        <v>1342</v>
      </c>
    </row>
    <row r="180" spans="1:17" ht="14.4" customHeight="1" x14ac:dyDescent="0.3">
      <c r="A180" s="661" t="s">
        <v>1268</v>
      </c>
      <c r="B180" s="662" t="s">
        <v>1109</v>
      </c>
      <c r="C180" s="662" t="s">
        <v>1138</v>
      </c>
      <c r="D180" s="662" t="s">
        <v>1190</v>
      </c>
      <c r="E180" s="662" t="s">
        <v>1191</v>
      </c>
      <c r="F180" s="665"/>
      <c r="G180" s="665"/>
      <c r="H180" s="665"/>
      <c r="I180" s="665"/>
      <c r="J180" s="665"/>
      <c r="K180" s="665"/>
      <c r="L180" s="665"/>
      <c r="M180" s="665"/>
      <c r="N180" s="665">
        <v>1</v>
      </c>
      <c r="O180" s="665">
        <v>509</v>
      </c>
      <c r="P180" s="678"/>
      <c r="Q180" s="666">
        <v>509</v>
      </c>
    </row>
    <row r="181" spans="1:17" ht="14.4" customHeight="1" x14ac:dyDescent="0.3">
      <c r="A181" s="661" t="s">
        <v>1268</v>
      </c>
      <c r="B181" s="662" t="s">
        <v>1109</v>
      </c>
      <c r="C181" s="662" t="s">
        <v>1138</v>
      </c>
      <c r="D181" s="662" t="s">
        <v>1194</v>
      </c>
      <c r="E181" s="662" t="s">
        <v>1195</v>
      </c>
      <c r="F181" s="665"/>
      <c r="G181" s="665"/>
      <c r="H181" s="665"/>
      <c r="I181" s="665"/>
      <c r="J181" s="665"/>
      <c r="K181" s="665"/>
      <c r="L181" s="665"/>
      <c r="M181" s="665"/>
      <c r="N181" s="665">
        <v>1</v>
      </c>
      <c r="O181" s="665">
        <v>2645</v>
      </c>
      <c r="P181" s="678"/>
      <c r="Q181" s="666">
        <v>2645</v>
      </c>
    </row>
    <row r="182" spans="1:17" ht="14.4" customHeight="1" x14ac:dyDescent="0.3">
      <c r="A182" s="661" t="s">
        <v>1269</v>
      </c>
      <c r="B182" s="662" t="s">
        <v>1109</v>
      </c>
      <c r="C182" s="662" t="s">
        <v>1110</v>
      </c>
      <c r="D182" s="662" t="s">
        <v>1210</v>
      </c>
      <c r="E182" s="662" t="s">
        <v>1211</v>
      </c>
      <c r="F182" s="665">
        <v>1.3</v>
      </c>
      <c r="G182" s="665">
        <v>2571.44</v>
      </c>
      <c r="H182" s="665">
        <v>1</v>
      </c>
      <c r="I182" s="665">
        <v>1978.0307692307692</v>
      </c>
      <c r="J182" s="665"/>
      <c r="K182" s="665"/>
      <c r="L182" s="665"/>
      <c r="M182" s="665"/>
      <c r="N182" s="665"/>
      <c r="O182" s="665"/>
      <c r="P182" s="678"/>
      <c r="Q182" s="666"/>
    </row>
    <row r="183" spans="1:17" ht="14.4" customHeight="1" x14ac:dyDescent="0.3">
      <c r="A183" s="661" t="s">
        <v>1269</v>
      </c>
      <c r="B183" s="662" t="s">
        <v>1109</v>
      </c>
      <c r="C183" s="662" t="s">
        <v>1110</v>
      </c>
      <c r="D183" s="662" t="s">
        <v>1215</v>
      </c>
      <c r="E183" s="662"/>
      <c r="F183" s="665">
        <v>0.2</v>
      </c>
      <c r="G183" s="665">
        <v>218.43</v>
      </c>
      <c r="H183" s="665">
        <v>1</v>
      </c>
      <c r="I183" s="665">
        <v>1092.1499999999999</v>
      </c>
      <c r="J183" s="665"/>
      <c r="K183" s="665"/>
      <c r="L183" s="665"/>
      <c r="M183" s="665"/>
      <c r="N183" s="665"/>
      <c r="O183" s="665"/>
      <c r="P183" s="678"/>
      <c r="Q183" s="666"/>
    </row>
    <row r="184" spans="1:17" ht="14.4" customHeight="1" x14ac:dyDescent="0.3">
      <c r="A184" s="661" t="s">
        <v>1269</v>
      </c>
      <c r="B184" s="662" t="s">
        <v>1109</v>
      </c>
      <c r="C184" s="662" t="s">
        <v>1110</v>
      </c>
      <c r="D184" s="662" t="s">
        <v>1216</v>
      </c>
      <c r="E184" s="662" t="s">
        <v>717</v>
      </c>
      <c r="F184" s="665">
        <v>2.9</v>
      </c>
      <c r="G184" s="665">
        <v>6334.52</v>
      </c>
      <c r="H184" s="665">
        <v>1</v>
      </c>
      <c r="I184" s="665">
        <v>2184.3172413793104</v>
      </c>
      <c r="J184" s="665">
        <v>1.1000000000000001</v>
      </c>
      <c r="K184" s="665">
        <v>1947.88</v>
      </c>
      <c r="L184" s="665">
        <v>0.30750238376388422</v>
      </c>
      <c r="M184" s="665">
        <v>1770.8</v>
      </c>
      <c r="N184" s="665">
        <v>0.95</v>
      </c>
      <c r="O184" s="665">
        <v>1682.26</v>
      </c>
      <c r="P184" s="678">
        <v>0.26557024052335454</v>
      </c>
      <c r="Q184" s="666">
        <v>1770.8000000000002</v>
      </c>
    </row>
    <row r="185" spans="1:17" ht="14.4" customHeight="1" x14ac:dyDescent="0.3">
      <c r="A185" s="661" t="s">
        <v>1269</v>
      </c>
      <c r="B185" s="662" t="s">
        <v>1109</v>
      </c>
      <c r="C185" s="662" t="s">
        <v>1110</v>
      </c>
      <c r="D185" s="662" t="s">
        <v>1217</v>
      </c>
      <c r="E185" s="662" t="s">
        <v>709</v>
      </c>
      <c r="F185" s="665">
        <v>0.1</v>
      </c>
      <c r="G185" s="665">
        <v>94.48</v>
      </c>
      <c r="H185" s="665">
        <v>1</v>
      </c>
      <c r="I185" s="665">
        <v>944.8</v>
      </c>
      <c r="J185" s="665">
        <v>0.1</v>
      </c>
      <c r="K185" s="665">
        <v>90.38</v>
      </c>
      <c r="L185" s="665">
        <v>0.95660457239627428</v>
      </c>
      <c r="M185" s="665">
        <v>903.8</v>
      </c>
      <c r="N185" s="665"/>
      <c r="O185" s="665"/>
      <c r="P185" s="678"/>
      <c r="Q185" s="666"/>
    </row>
    <row r="186" spans="1:17" ht="14.4" customHeight="1" x14ac:dyDescent="0.3">
      <c r="A186" s="661" t="s">
        <v>1269</v>
      </c>
      <c r="B186" s="662" t="s">
        <v>1109</v>
      </c>
      <c r="C186" s="662" t="s">
        <v>1113</v>
      </c>
      <c r="D186" s="662" t="s">
        <v>1116</v>
      </c>
      <c r="E186" s="662"/>
      <c r="F186" s="665"/>
      <c r="G186" s="665"/>
      <c r="H186" s="665"/>
      <c r="I186" s="665"/>
      <c r="J186" s="665">
        <v>330</v>
      </c>
      <c r="K186" s="665">
        <v>1755.6</v>
      </c>
      <c r="L186" s="665"/>
      <c r="M186" s="665">
        <v>5.3199999999999994</v>
      </c>
      <c r="N186" s="665">
        <v>480</v>
      </c>
      <c r="O186" s="665">
        <v>2520</v>
      </c>
      <c r="P186" s="678"/>
      <c r="Q186" s="666">
        <v>5.25</v>
      </c>
    </row>
    <row r="187" spans="1:17" ht="14.4" customHeight="1" x14ac:dyDescent="0.3">
      <c r="A187" s="661" t="s">
        <v>1269</v>
      </c>
      <c r="B187" s="662" t="s">
        <v>1109</v>
      </c>
      <c r="C187" s="662" t="s">
        <v>1113</v>
      </c>
      <c r="D187" s="662" t="s">
        <v>1121</v>
      </c>
      <c r="E187" s="662"/>
      <c r="F187" s="665">
        <v>1405</v>
      </c>
      <c r="G187" s="665">
        <v>11085.449999999999</v>
      </c>
      <c r="H187" s="665">
        <v>1</v>
      </c>
      <c r="I187" s="665">
        <v>7.8899999999999988</v>
      </c>
      <c r="J187" s="665">
        <v>600</v>
      </c>
      <c r="K187" s="665">
        <v>4830</v>
      </c>
      <c r="L187" s="665">
        <v>0.43570626361582077</v>
      </c>
      <c r="M187" s="665">
        <v>8.0500000000000007</v>
      </c>
      <c r="N187" s="665">
        <v>310</v>
      </c>
      <c r="O187" s="665">
        <v>2833.4</v>
      </c>
      <c r="P187" s="678">
        <v>0.25559629965405106</v>
      </c>
      <c r="Q187" s="666">
        <v>9.14</v>
      </c>
    </row>
    <row r="188" spans="1:17" ht="14.4" customHeight="1" x14ac:dyDescent="0.3">
      <c r="A188" s="661" t="s">
        <v>1269</v>
      </c>
      <c r="B188" s="662" t="s">
        <v>1109</v>
      </c>
      <c r="C188" s="662" t="s">
        <v>1113</v>
      </c>
      <c r="D188" s="662" t="s">
        <v>1122</v>
      </c>
      <c r="E188" s="662"/>
      <c r="F188" s="665"/>
      <c r="G188" s="665"/>
      <c r="H188" s="665"/>
      <c r="I188" s="665"/>
      <c r="J188" s="665">
        <v>140</v>
      </c>
      <c r="K188" s="665">
        <v>1325.8</v>
      </c>
      <c r="L188" s="665"/>
      <c r="M188" s="665">
        <v>9.4699999999999989</v>
      </c>
      <c r="N188" s="665"/>
      <c r="O188" s="665"/>
      <c r="P188" s="678"/>
      <c r="Q188" s="666"/>
    </row>
    <row r="189" spans="1:17" ht="14.4" customHeight="1" x14ac:dyDescent="0.3">
      <c r="A189" s="661" t="s">
        <v>1269</v>
      </c>
      <c r="B189" s="662" t="s">
        <v>1109</v>
      </c>
      <c r="C189" s="662" t="s">
        <v>1113</v>
      </c>
      <c r="D189" s="662" t="s">
        <v>1128</v>
      </c>
      <c r="E189" s="662"/>
      <c r="F189" s="665"/>
      <c r="G189" s="665"/>
      <c r="H189" s="665"/>
      <c r="I189" s="665"/>
      <c r="J189" s="665">
        <v>1</v>
      </c>
      <c r="K189" s="665">
        <v>2193.58</v>
      </c>
      <c r="L189" s="665"/>
      <c r="M189" s="665">
        <v>2193.58</v>
      </c>
      <c r="N189" s="665">
        <v>2</v>
      </c>
      <c r="O189" s="665">
        <v>4327.4799999999996</v>
      </c>
      <c r="P189" s="678"/>
      <c r="Q189" s="666">
        <v>2163.7399999999998</v>
      </c>
    </row>
    <row r="190" spans="1:17" ht="14.4" customHeight="1" x14ac:dyDescent="0.3">
      <c r="A190" s="661" t="s">
        <v>1269</v>
      </c>
      <c r="B190" s="662" t="s">
        <v>1109</v>
      </c>
      <c r="C190" s="662" t="s">
        <v>1113</v>
      </c>
      <c r="D190" s="662" t="s">
        <v>1130</v>
      </c>
      <c r="E190" s="662"/>
      <c r="F190" s="665">
        <v>2677</v>
      </c>
      <c r="G190" s="665">
        <v>8727.02</v>
      </c>
      <c r="H190" s="665">
        <v>1</v>
      </c>
      <c r="I190" s="665">
        <v>3.2600000000000002</v>
      </c>
      <c r="J190" s="665">
        <v>4133</v>
      </c>
      <c r="K190" s="665">
        <v>14134.859999999999</v>
      </c>
      <c r="L190" s="665">
        <v>1.6196662778359621</v>
      </c>
      <c r="M190" s="665">
        <v>3.4199999999999995</v>
      </c>
      <c r="N190" s="665">
        <v>1316</v>
      </c>
      <c r="O190" s="665">
        <v>5461.4</v>
      </c>
      <c r="P190" s="678">
        <v>0.62580353889414708</v>
      </c>
      <c r="Q190" s="666">
        <v>4.1499999999999995</v>
      </c>
    </row>
    <row r="191" spans="1:17" ht="14.4" customHeight="1" x14ac:dyDescent="0.3">
      <c r="A191" s="661" t="s">
        <v>1269</v>
      </c>
      <c r="B191" s="662" t="s">
        <v>1109</v>
      </c>
      <c r="C191" s="662" t="s">
        <v>1113</v>
      </c>
      <c r="D191" s="662" t="s">
        <v>1218</v>
      </c>
      <c r="E191" s="662"/>
      <c r="F191" s="665">
        <v>3774</v>
      </c>
      <c r="G191" s="665">
        <v>125674.2</v>
      </c>
      <c r="H191" s="665">
        <v>1</v>
      </c>
      <c r="I191" s="665">
        <v>33.299999999999997</v>
      </c>
      <c r="J191" s="665">
        <v>994</v>
      </c>
      <c r="K191" s="665">
        <v>33348.699999999997</v>
      </c>
      <c r="L191" s="665">
        <v>0.26535836313260797</v>
      </c>
      <c r="M191" s="665">
        <v>33.549999999999997</v>
      </c>
      <c r="N191" s="665">
        <v>454</v>
      </c>
      <c r="O191" s="665">
        <v>14986.54</v>
      </c>
      <c r="P191" s="678">
        <v>0.11924913785009175</v>
      </c>
      <c r="Q191" s="666">
        <v>33.010000000000005</v>
      </c>
    </row>
    <row r="192" spans="1:17" ht="14.4" customHeight="1" x14ac:dyDescent="0.3">
      <c r="A192" s="661" t="s">
        <v>1269</v>
      </c>
      <c r="B192" s="662" t="s">
        <v>1109</v>
      </c>
      <c r="C192" s="662" t="s">
        <v>1221</v>
      </c>
      <c r="D192" s="662" t="s">
        <v>1222</v>
      </c>
      <c r="E192" s="662" t="s">
        <v>1223</v>
      </c>
      <c r="F192" s="665">
        <v>6</v>
      </c>
      <c r="G192" s="665">
        <v>5305.92</v>
      </c>
      <c r="H192" s="665">
        <v>1</v>
      </c>
      <c r="I192" s="665">
        <v>884.32</v>
      </c>
      <c r="J192" s="665">
        <v>2</v>
      </c>
      <c r="K192" s="665">
        <v>1768.64</v>
      </c>
      <c r="L192" s="665">
        <v>0.33333333333333337</v>
      </c>
      <c r="M192" s="665">
        <v>884.32</v>
      </c>
      <c r="N192" s="665"/>
      <c r="O192" s="665"/>
      <c r="P192" s="678"/>
      <c r="Q192" s="666"/>
    </row>
    <row r="193" spans="1:17" ht="14.4" customHeight="1" x14ac:dyDescent="0.3">
      <c r="A193" s="661" t="s">
        <v>1269</v>
      </c>
      <c r="B193" s="662" t="s">
        <v>1109</v>
      </c>
      <c r="C193" s="662" t="s">
        <v>1138</v>
      </c>
      <c r="D193" s="662" t="s">
        <v>1139</v>
      </c>
      <c r="E193" s="662" t="s">
        <v>1140</v>
      </c>
      <c r="F193" s="665">
        <v>1</v>
      </c>
      <c r="G193" s="665">
        <v>34</v>
      </c>
      <c r="H193" s="665">
        <v>1</v>
      </c>
      <c r="I193" s="665">
        <v>34</v>
      </c>
      <c r="J193" s="665"/>
      <c r="K193" s="665"/>
      <c r="L193" s="665"/>
      <c r="M193" s="665"/>
      <c r="N193" s="665"/>
      <c r="O193" s="665"/>
      <c r="P193" s="678"/>
      <c r="Q193" s="666"/>
    </row>
    <row r="194" spans="1:17" ht="14.4" customHeight="1" x14ac:dyDescent="0.3">
      <c r="A194" s="661" t="s">
        <v>1269</v>
      </c>
      <c r="B194" s="662" t="s">
        <v>1109</v>
      </c>
      <c r="C194" s="662" t="s">
        <v>1138</v>
      </c>
      <c r="D194" s="662" t="s">
        <v>1160</v>
      </c>
      <c r="E194" s="662" t="s">
        <v>1161</v>
      </c>
      <c r="F194" s="665">
        <v>10</v>
      </c>
      <c r="G194" s="665">
        <v>18400</v>
      </c>
      <c r="H194" s="665">
        <v>1</v>
      </c>
      <c r="I194" s="665">
        <v>1840</v>
      </c>
      <c r="J194" s="665">
        <v>5</v>
      </c>
      <c r="K194" s="665">
        <v>9245</v>
      </c>
      <c r="L194" s="665">
        <v>0.50244565217391302</v>
      </c>
      <c r="M194" s="665">
        <v>1849</v>
      </c>
      <c r="N194" s="665">
        <v>2</v>
      </c>
      <c r="O194" s="665">
        <v>3824</v>
      </c>
      <c r="P194" s="678">
        <v>0.20782608695652174</v>
      </c>
      <c r="Q194" s="666">
        <v>1912</v>
      </c>
    </row>
    <row r="195" spans="1:17" ht="14.4" customHeight="1" x14ac:dyDescent="0.3">
      <c r="A195" s="661" t="s">
        <v>1269</v>
      </c>
      <c r="B195" s="662" t="s">
        <v>1109</v>
      </c>
      <c r="C195" s="662" t="s">
        <v>1138</v>
      </c>
      <c r="D195" s="662" t="s">
        <v>1166</v>
      </c>
      <c r="E195" s="662" t="s">
        <v>1167</v>
      </c>
      <c r="F195" s="665"/>
      <c r="G195" s="665"/>
      <c r="H195" s="665"/>
      <c r="I195" s="665"/>
      <c r="J195" s="665">
        <v>1</v>
      </c>
      <c r="K195" s="665">
        <v>658</v>
      </c>
      <c r="L195" s="665"/>
      <c r="M195" s="665">
        <v>658</v>
      </c>
      <c r="N195" s="665">
        <v>2</v>
      </c>
      <c r="O195" s="665">
        <v>1362</v>
      </c>
      <c r="P195" s="678"/>
      <c r="Q195" s="666">
        <v>681</v>
      </c>
    </row>
    <row r="196" spans="1:17" ht="14.4" customHeight="1" x14ac:dyDescent="0.3">
      <c r="A196" s="661" t="s">
        <v>1269</v>
      </c>
      <c r="B196" s="662" t="s">
        <v>1109</v>
      </c>
      <c r="C196" s="662" t="s">
        <v>1138</v>
      </c>
      <c r="D196" s="662" t="s">
        <v>1170</v>
      </c>
      <c r="E196" s="662" t="s">
        <v>1171</v>
      </c>
      <c r="F196" s="665">
        <v>8</v>
      </c>
      <c r="G196" s="665">
        <v>14032</v>
      </c>
      <c r="H196" s="665">
        <v>1</v>
      </c>
      <c r="I196" s="665">
        <v>1754</v>
      </c>
      <c r="J196" s="665">
        <v>10</v>
      </c>
      <c r="K196" s="665">
        <v>17620</v>
      </c>
      <c r="L196" s="665">
        <v>1.2557012542759407</v>
      </c>
      <c r="M196" s="665">
        <v>1762</v>
      </c>
      <c r="N196" s="665">
        <v>4</v>
      </c>
      <c r="O196" s="665">
        <v>7300</v>
      </c>
      <c r="P196" s="678">
        <v>0.52023945267958949</v>
      </c>
      <c r="Q196" s="666">
        <v>1825</v>
      </c>
    </row>
    <row r="197" spans="1:17" ht="14.4" customHeight="1" x14ac:dyDescent="0.3">
      <c r="A197" s="661" t="s">
        <v>1269</v>
      </c>
      <c r="B197" s="662" t="s">
        <v>1109</v>
      </c>
      <c r="C197" s="662" t="s">
        <v>1138</v>
      </c>
      <c r="D197" s="662" t="s">
        <v>1226</v>
      </c>
      <c r="E197" s="662" t="s">
        <v>1227</v>
      </c>
      <c r="F197" s="665">
        <v>9</v>
      </c>
      <c r="G197" s="665">
        <v>128952</v>
      </c>
      <c r="H197" s="665">
        <v>1</v>
      </c>
      <c r="I197" s="665">
        <v>14328</v>
      </c>
      <c r="J197" s="665">
        <v>2</v>
      </c>
      <c r="K197" s="665">
        <v>28680</v>
      </c>
      <c r="L197" s="665">
        <v>0.22240833798622744</v>
      </c>
      <c r="M197" s="665">
        <v>14340</v>
      </c>
      <c r="N197" s="665">
        <v>2</v>
      </c>
      <c r="O197" s="665">
        <v>29012</v>
      </c>
      <c r="P197" s="678">
        <v>0.22498293938829952</v>
      </c>
      <c r="Q197" s="666">
        <v>14506</v>
      </c>
    </row>
    <row r="198" spans="1:17" ht="14.4" customHeight="1" x14ac:dyDescent="0.3">
      <c r="A198" s="661" t="s">
        <v>1269</v>
      </c>
      <c r="B198" s="662" t="s">
        <v>1109</v>
      </c>
      <c r="C198" s="662" t="s">
        <v>1138</v>
      </c>
      <c r="D198" s="662" t="s">
        <v>1188</v>
      </c>
      <c r="E198" s="662" t="s">
        <v>1189</v>
      </c>
      <c r="F198" s="665">
        <v>4</v>
      </c>
      <c r="G198" s="665">
        <v>5144</v>
      </c>
      <c r="H198" s="665">
        <v>1</v>
      </c>
      <c r="I198" s="665">
        <v>1286</v>
      </c>
      <c r="J198" s="665">
        <v>6</v>
      </c>
      <c r="K198" s="665">
        <v>7764</v>
      </c>
      <c r="L198" s="665">
        <v>1.5093312597200621</v>
      </c>
      <c r="M198" s="665">
        <v>1294</v>
      </c>
      <c r="N198" s="665">
        <v>2</v>
      </c>
      <c r="O198" s="665">
        <v>2684</v>
      </c>
      <c r="P198" s="678">
        <v>0.52177293934681179</v>
      </c>
      <c r="Q198" s="666">
        <v>1342</v>
      </c>
    </row>
    <row r="199" spans="1:17" ht="14.4" customHeight="1" x14ac:dyDescent="0.3">
      <c r="A199" s="661" t="s">
        <v>1269</v>
      </c>
      <c r="B199" s="662" t="s">
        <v>1109</v>
      </c>
      <c r="C199" s="662" t="s">
        <v>1138</v>
      </c>
      <c r="D199" s="662" t="s">
        <v>1190</v>
      </c>
      <c r="E199" s="662" t="s">
        <v>1191</v>
      </c>
      <c r="F199" s="665"/>
      <c r="G199" s="665"/>
      <c r="H199" s="665"/>
      <c r="I199" s="665"/>
      <c r="J199" s="665">
        <v>2</v>
      </c>
      <c r="K199" s="665">
        <v>980</v>
      </c>
      <c r="L199" s="665"/>
      <c r="M199" s="665">
        <v>490</v>
      </c>
      <c r="N199" s="665">
        <v>3</v>
      </c>
      <c r="O199" s="665">
        <v>1527</v>
      </c>
      <c r="P199" s="678"/>
      <c r="Q199" s="666">
        <v>509</v>
      </c>
    </row>
    <row r="200" spans="1:17" ht="14.4" customHeight="1" x14ac:dyDescent="0.3">
      <c r="A200" s="661" t="s">
        <v>513</v>
      </c>
      <c r="B200" s="662" t="s">
        <v>1109</v>
      </c>
      <c r="C200" s="662" t="s">
        <v>1110</v>
      </c>
      <c r="D200" s="662" t="s">
        <v>1216</v>
      </c>
      <c r="E200" s="662" t="s">
        <v>717</v>
      </c>
      <c r="F200" s="665">
        <v>1</v>
      </c>
      <c r="G200" s="665">
        <v>2184.3200000000002</v>
      </c>
      <c r="H200" s="665">
        <v>1</v>
      </c>
      <c r="I200" s="665">
        <v>2184.3200000000002</v>
      </c>
      <c r="J200" s="665">
        <v>2.4000000000000004</v>
      </c>
      <c r="K200" s="665">
        <v>4249.92</v>
      </c>
      <c r="L200" s="665">
        <v>1.9456489891590976</v>
      </c>
      <c r="M200" s="665">
        <v>1770.7999999999997</v>
      </c>
      <c r="N200" s="665">
        <v>2.5999999999999996</v>
      </c>
      <c r="O200" s="665">
        <v>4604.08</v>
      </c>
      <c r="P200" s="678">
        <v>2.1077864049223556</v>
      </c>
      <c r="Q200" s="666">
        <v>1770.8000000000002</v>
      </c>
    </row>
    <row r="201" spans="1:17" ht="14.4" customHeight="1" x14ac:dyDescent="0.3">
      <c r="A201" s="661" t="s">
        <v>513</v>
      </c>
      <c r="B201" s="662" t="s">
        <v>1109</v>
      </c>
      <c r="C201" s="662" t="s">
        <v>1110</v>
      </c>
      <c r="D201" s="662" t="s">
        <v>1217</v>
      </c>
      <c r="E201" s="662" t="s">
        <v>709</v>
      </c>
      <c r="F201" s="665">
        <v>0.1</v>
      </c>
      <c r="G201" s="665">
        <v>94.48</v>
      </c>
      <c r="H201" s="665">
        <v>1</v>
      </c>
      <c r="I201" s="665">
        <v>944.8</v>
      </c>
      <c r="J201" s="665">
        <v>0.25</v>
      </c>
      <c r="K201" s="665">
        <v>225.95</v>
      </c>
      <c r="L201" s="665">
        <v>2.3915114309906857</v>
      </c>
      <c r="M201" s="665">
        <v>903.8</v>
      </c>
      <c r="N201" s="665">
        <v>0.25</v>
      </c>
      <c r="O201" s="665">
        <v>225.95</v>
      </c>
      <c r="P201" s="678">
        <v>2.3915114309906857</v>
      </c>
      <c r="Q201" s="666">
        <v>903.8</v>
      </c>
    </row>
    <row r="202" spans="1:17" ht="14.4" customHeight="1" x14ac:dyDescent="0.3">
      <c r="A202" s="661" t="s">
        <v>513</v>
      </c>
      <c r="B202" s="662" t="s">
        <v>1109</v>
      </c>
      <c r="C202" s="662" t="s">
        <v>1113</v>
      </c>
      <c r="D202" s="662" t="s">
        <v>1115</v>
      </c>
      <c r="E202" s="662"/>
      <c r="F202" s="665">
        <v>2740</v>
      </c>
      <c r="G202" s="665">
        <v>5480</v>
      </c>
      <c r="H202" s="665">
        <v>1</v>
      </c>
      <c r="I202" s="665">
        <v>2</v>
      </c>
      <c r="J202" s="665">
        <v>1450</v>
      </c>
      <c r="K202" s="665">
        <v>3059.5</v>
      </c>
      <c r="L202" s="665">
        <v>0.55830291970802914</v>
      </c>
      <c r="M202" s="665">
        <v>2.11</v>
      </c>
      <c r="N202" s="665">
        <v>2470</v>
      </c>
      <c r="O202" s="665">
        <v>5810.9</v>
      </c>
      <c r="P202" s="678">
        <v>1.0603832116788321</v>
      </c>
      <c r="Q202" s="666">
        <v>2.3525910931174088</v>
      </c>
    </row>
    <row r="203" spans="1:17" ht="14.4" customHeight="1" x14ac:dyDescent="0.3">
      <c r="A203" s="661" t="s">
        <v>513</v>
      </c>
      <c r="B203" s="662" t="s">
        <v>1109</v>
      </c>
      <c r="C203" s="662" t="s">
        <v>1113</v>
      </c>
      <c r="D203" s="662" t="s">
        <v>1119</v>
      </c>
      <c r="E203" s="662"/>
      <c r="F203" s="665"/>
      <c r="G203" s="665"/>
      <c r="H203" s="665"/>
      <c r="I203" s="665"/>
      <c r="J203" s="665"/>
      <c r="K203" s="665"/>
      <c r="L203" s="665"/>
      <c r="M203" s="665"/>
      <c r="N203" s="665">
        <v>800</v>
      </c>
      <c r="O203" s="665">
        <v>4888</v>
      </c>
      <c r="P203" s="678"/>
      <c r="Q203" s="666">
        <v>6.11</v>
      </c>
    </row>
    <row r="204" spans="1:17" ht="14.4" customHeight="1" x14ac:dyDescent="0.3">
      <c r="A204" s="661" t="s">
        <v>513</v>
      </c>
      <c r="B204" s="662" t="s">
        <v>1109</v>
      </c>
      <c r="C204" s="662" t="s">
        <v>1113</v>
      </c>
      <c r="D204" s="662" t="s">
        <v>1123</v>
      </c>
      <c r="E204" s="662"/>
      <c r="F204" s="665">
        <v>2812.4</v>
      </c>
      <c r="G204" s="665">
        <v>107658.66000000003</v>
      </c>
      <c r="H204" s="665">
        <v>1</v>
      </c>
      <c r="I204" s="665">
        <v>38.279995733181636</v>
      </c>
      <c r="J204" s="665">
        <v>2664.4</v>
      </c>
      <c r="K204" s="665">
        <v>96930.860000000015</v>
      </c>
      <c r="L204" s="665">
        <v>0.90035358047369329</v>
      </c>
      <c r="M204" s="665">
        <v>36.379995496171752</v>
      </c>
      <c r="N204" s="665">
        <v>2518.92</v>
      </c>
      <c r="O204" s="665">
        <v>109044.81</v>
      </c>
      <c r="P204" s="678">
        <v>1.0128754156888073</v>
      </c>
      <c r="Q204" s="666">
        <v>43.290302986994426</v>
      </c>
    </row>
    <row r="205" spans="1:17" ht="14.4" customHeight="1" x14ac:dyDescent="0.3">
      <c r="A205" s="661" t="s">
        <v>513</v>
      </c>
      <c r="B205" s="662" t="s">
        <v>1109</v>
      </c>
      <c r="C205" s="662" t="s">
        <v>1113</v>
      </c>
      <c r="D205" s="662" t="s">
        <v>1218</v>
      </c>
      <c r="E205" s="662"/>
      <c r="F205" s="665">
        <v>894</v>
      </c>
      <c r="G205" s="665">
        <v>29770.2</v>
      </c>
      <c r="H205" s="665">
        <v>1</v>
      </c>
      <c r="I205" s="665">
        <v>33.300000000000004</v>
      </c>
      <c r="J205" s="665">
        <v>2047</v>
      </c>
      <c r="K205" s="665">
        <v>68676.849999999991</v>
      </c>
      <c r="L205" s="665">
        <v>2.3068991810602544</v>
      </c>
      <c r="M205" s="665">
        <v>33.549999999999997</v>
      </c>
      <c r="N205" s="665">
        <v>1409</v>
      </c>
      <c r="O205" s="665">
        <v>46511.09</v>
      </c>
      <c r="P205" s="678">
        <v>1.562337169384149</v>
      </c>
      <c r="Q205" s="666">
        <v>33.01</v>
      </c>
    </row>
    <row r="206" spans="1:17" ht="14.4" customHeight="1" x14ac:dyDescent="0.3">
      <c r="A206" s="661" t="s">
        <v>513</v>
      </c>
      <c r="B206" s="662" t="s">
        <v>1109</v>
      </c>
      <c r="C206" s="662" t="s">
        <v>1221</v>
      </c>
      <c r="D206" s="662" t="s">
        <v>1222</v>
      </c>
      <c r="E206" s="662" t="s">
        <v>1223</v>
      </c>
      <c r="F206" s="665">
        <v>2</v>
      </c>
      <c r="G206" s="665">
        <v>1768.64</v>
      </c>
      <c r="H206" s="665">
        <v>1</v>
      </c>
      <c r="I206" s="665">
        <v>884.32</v>
      </c>
      <c r="J206" s="665">
        <v>5</v>
      </c>
      <c r="K206" s="665">
        <v>4421.6000000000004</v>
      </c>
      <c r="L206" s="665">
        <v>2.5</v>
      </c>
      <c r="M206" s="665">
        <v>884.32</v>
      </c>
      <c r="N206" s="665"/>
      <c r="O206" s="665"/>
      <c r="P206" s="678"/>
      <c r="Q206" s="666"/>
    </row>
    <row r="207" spans="1:17" ht="14.4" customHeight="1" x14ac:dyDescent="0.3">
      <c r="A207" s="661" t="s">
        <v>513</v>
      </c>
      <c r="B207" s="662" t="s">
        <v>1109</v>
      </c>
      <c r="C207" s="662" t="s">
        <v>1138</v>
      </c>
      <c r="D207" s="662" t="s">
        <v>1170</v>
      </c>
      <c r="E207" s="662" t="s">
        <v>1171</v>
      </c>
      <c r="F207" s="665">
        <v>11</v>
      </c>
      <c r="G207" s="665">
        <v>19294</v>
      </c>
      <c r="H207" s="665">
        <v>1</v>
      </c>
      <c r="I207" s="665">
        <v>1754</v>
      </c>
      <c r="J207" s="665">
        <v>21</v>
      </c>
      <c r="K207" s="665">
        <v>37002</v>
      </c>
      <c r="L207" s="665">
        <v>1.9177982792578003</v>
      </c>
      <c r="M207" s="665">
        <v>1762</v>
      </c>
      <c r="N207" s="665">
        <v>25</v>
      </c>
      <c r="O207" s="665">
        <v>45625</v>
      </c>
      <c r="P207" s="678">
        <v>2.3647247849072253</v>
      </c>
      <c r="Q207" s="666">
        <v>1825</v>
      </c>
    </row>
    <row r="208" spans="1:17" ht="14.4" customHeight="1" x14ac:dyDescent="0.3">
      <c r="A208" s="661" t="s">
        <v>513</v>
      </c>
      <c r="B208" s="662" t="s">
        <v>1109</v>
      </c>
      <c r="C208" s="662" t="s">
        <v>1138</v>
      </c>
      <c r="D208" s="662" t="s">
        <v>1226</v>
      </c>
      <c r="E208" s="662" t="s">
        <v>1227</v>
      </c>
      <c r="F208" s="665">
        <v>2</v>
      </c>
      <c r="G208" s="665">
        <v>28656</v>
      </c>
      <c r="H208" s="665">
        <v>1</v>
      </c>
      <c r="I208" s="665">
        <v>14328</v>
      </c>
      <c r="J208" s="665">
        <v>5</v>
      </c>
      <c r="K208" s="665">
        <v>71700</v>
      </c>
      <c r="L208" s="665">
        <v>2.5020938023450587</v>
      </c>
      <c r="M208" s="665">
        <v>14340</v>
      </c>
      <c r="N208" s="665">
        <v>5</v>
      </c>
      <c r="O208" s="665">
        <v>72530</v>
      </c>
      <c r="P208" s="678">
        <v>2.5310580681183694</v>
      </c>
      <c r="Q208" s="666">
        <v>14506</v>
      </c>
    </row>
    <row r="209" spans="1:17" ht="14.4" customHeight="1" x14ac:dyDescent="0.3">
      <c r="A209" s="661" t="s">
        <v>513</v>
      </c>
      <c r="B209" s="662" t="s">
        <v>1109</v>
      </c>
      <c r="C209" s="662" t="s">
        <v>1138</v>
      </c>
      <c r="D209" s="662" t="s">
        <v>1184</v>
      </c>
      <c r="E209" s="662" t="s">
        <v>1185</v>
      </c>
      <c r="F209" s="665">
        <v>48</v>
      </c>
      <c r="G209" s="665">
        <v>93552</v>
      </c>
      <c r="H209" s="665">
        <v>1</v>
      </c>
      <c r="I209" s="665">
        <v>1949</v>
      </c>
      <c r="J209" s="665">
        <v>45</v>
      </c>
      <c r="K209" s="665">
        <v>88425</v>
      </c>
      <c r="L209" s="665">
        <v>0.94519625448948175</v>
      </c>
      <c r="M209" s="665">
        <v>1965</v>
      </c>
      <c r="N209" s="665">
        <v>47</v>
      </c>
      <c r="O209" s="665">
        <v>94611</v>
      </c>
      <c r="P209" s="678">
        <v>1.0113199076449462</v>
      </c>
      <c r="Q209" s="666">
        <v>2013</v>
      </c>
    </row>
    <row r="210" spans="1:17" ht="14.4" customHeight="1" x14ac:dyDescent="0.3">
      <c r="A210" s="661" t="s">
        <v>513</v>
      </c>
      <c r="B210" s="662" t="s">
        <v>1109</v>
      </c>
      <c r="C210" s="662" t="s">
        <v>1138</v>
      </c>
      <c r="D210" s="662" t="s">
        <v>1186</v>
      </c>
      <c r="E210" s="662" t="s">
        <v>1187</v>
      </c>
      <c r="F210" s="665">
        <v>24</v>
      </c>
      <c r="G210" s="665">
        <v>10032</v>
      </c>
      <c r="H210" s="665">
        <v>1</v>
      </c>
      <c r="I210" s="665">
        <v>418</v>
      </c>
      <c r="J210" s="665">
        <v>20</v>
      </c>
      <c r="K210" s="665">
        <v>8420</v>
      </c>
      <c r="L210" s="665">
        <v>0.83931419457735246</v>
      </c>
      <c r="M210" s="665">
        <v>421</v>
      </c>
      <c r="N210" s="665">
        <v>26</v>
      </c>
      <c r="O210" s="665">
        <v>11362</v>
      </c>
      <c r="P210" s="678">
        <v>1.1325757575757576</v>
      </c>
      <c r="Q210" s="666">
        <v>437</v>
      </c>
    </row>
    <row r="211" spans="1:17" ht="14.4" customHeight="1" x14ac:dyDescent="0.3">
      <c r="A211" s="661" t="s">
        <v>513</v>
      </c>
      <c r="B211" s="662" t="s">
        <v>1109</v>
      </c>
      <c r="C211" s="662" t="s">
        <v>1138</v>
      </c>
      <c r="D211" s="662" t="s">
        <v>1200</v>
      </c>
      <c r="E211" s="662" t="s">
        <v>1201</v>
      </c>
      <c r="F211" s="665">
        <v>2</v>
      </c>
      <c r="G211" s="665">
        <v>1964</v>
      </c>
      <c r="H211" s="665">
        <v>1</v>
      </c>
      <c r="I211" s="665">
        <v>982</v>
      </c>
      <c r="J211" s="665">
        <v>2</v>
      </c>
      <c r="K211" s="665">
        <v>2018</v>
      </c>
      <c r="L211" s="665">
        <v>1.0274949083503055</v>
      </c>
      <c r="M211" s="665">
        <v>1009</v>
      </c>
      <c r="N211" s="665">
        <v>2</v>
      </c>
      <c r="O211" s="665">
        <v>2068</v>
      </c>
      <c r="P211" s="678">
        <v>1.0529531568228105</v>
      </c>
      <c r="Q211" s="666">
        <v>1034</v>
      </c>
    </row>
    <row r="212" spans="1:17" ht="14.4" customHeight="1" x14ac:dyDescent="0.3">
      <c r="A212" s="661" t="s">
        <v>513</v>
      </c>
      <c r="B212" s="662" t="s">
        <v>1270</v>
      </c>
      <c r="C212" s="662" t="s">
        <v>1110</v>
      </c>
      <c r="D212" s="662" t="s">
        <v>1271</v>
      </c>
      <c r="E212" s="662" t="s">
        <v>723</v>
      </c>
      <c r="F212" s="665">
        <v>1</v>
      </c>
      <c r="G212" s="665">
        <v>20569.86</v>
      </c>
      <c r="H212" s="665">
        <v>1</v>
      </c>
      <c r="I212" s="665">
        <v>20569.86</v>
      </c>
      <c r="J212" s="665">
        <v>9</v>
      </c>
      <c r="K212" s="665">
        <v>168590.88</v>
      </c>
      <c r="L212" s="665">
        <v>8.196014946139643</v>
      </c>
      <c r="M212" s="665">
        <v>18732.32</v>
      </c>
      <c r="N212" s="665">
        <v>2</v>
      </c>
      <c r="O212" s="665">
        <v>37464.639999999999</v>
      </c>
      <c r="P212" s="678">
        <v>1.8213366546976983</v>
      </c>
      <c r="Q212" s="666">
        <v>18732.32</v>
      </c>
    </row>
    <row r="213" spans="1:17" ht="14.4" customHeight="1" x14ac:dyDescent="0.3">
      <c r="A213" s="661" t="s">
        <v>513</v>
      </c>
      <c r="B213" s="662" t="s">
        <v>1270</v>
      </c>
      <c r="C213" s="662" t="s">
        <v>1110</v>
      </c>
      <c r="D213" s="662" t="s">
        <v>1271</v>
      </c>
      <c r="E213" s="662" t="s">
        <v>1272</v>
      </c>
      <c r="F213" s="665">
        <v>0</v>
      </c>
      <c r="G213" s="665">
        <v>0</v>
      </c>
      <c r="H213" s="665"/>
      <c r="I213" s="665"/>
      <c r="J213" s="665">
        <v>0</v>
      </c>
      <c r="K213" s="665">
        <v>7.2759576141834259E-12</v>
      </c>
      <c r="L213" s="665"/>
      <c r="M213" s="665"/>
      <c r="N213" s="665">
        <v>0</v>
      </c>
      <c r="O213" s="665">
        <v>0</v>
      </c>
      <c r="P213" s="678"/>
      <c r="Q213" s="666"/>
    </row>
    <row r="214" spans="1:17" ht="14.4" customHeight="1" x14ac:dyDescent="0.3">
      <c r="A214" s="661" t="s">
        <v>513</v>
      </c>
      <c r="B214" s="662" t="s">
        <v>1270</v>
      </c>
      <c r="C214" s="662" t="s">
        <v>1113</v>
      </c>
      <c r="D214" s="662" t="s">
        <v>1273</v>
      </c>
      <c r="E214" s="662"/>
      <c r="F214" s="665">
        <v>1580</v>
      </c>
      <c r="G214" s="665">
        <v>2385.8000000000002</v>
      </c>
      <c r="H214" s="665">
        <v>1</v>
      </c>
      <c r="I214" s="665">
        <v>1.51</v>
      </c>
      <c r="J214" s="665">
        <v>3800</v>
      </c>
      <c r="K214" s="665">
        <v>5760</v>
      </c>
      <c r="L214" s="665">
        <v>2.4142845167239497</v>
      </c>
      <c r="M214" s="665">
        <v>1.5157894736842106</v>
      </c>
      <c r="N214" s="665">
        <v>730</v>
      </c>
      <c r="O214" s="665">
        <v>1160.7</v>
      </c>
      <c r="P214" s="678">
        <v>0.48650347891692514</v>
      </c>
      <c r="Q214" s="666">
        <v>1.59</v>
      </c>
    </row>
    <row r="215" spans="1:17" ht="14.4" customHeight="1" x14ac:dyDescent="0.3">
      <c r="A215" s="661" t="s">
        <v>513</v>
      </c>
      <c r="B215" s="662" t="s">
        <v>1270</v>
      </c>
      <c r="C215" s="662" t="s">
        <v>1113</v>
      </c>
      <c r="D215" s="662" t="s">
        <v>1274</v>
      </c>
      <c r="E215" s="662"/>
      <c r="F215" s="665">
        <v>42000</v>
      </c>
      <c r="G215" s="665">
        <v>74340</v>
      </c>
      <c r="H215" s="665">
        <v>1</v>
      </c>
      <c r="I215" s="665">
        <v>1.77</v>
      </c>
      <c r="J215" s="665">
        <v>62380</v>
      </c>
      <c r="K215" s="665">
        <v>108719.70000000001</v>
      </c>
      <c r="L215" s="665">
        <v>1.4624656981436643</v>
      </c>
      <c r="M215" s="665">
        <v>1.742861494068612</v>
      </c>
      <c r="N215" s="665">
        <v>57450</v>
      </c>
      <c r="O215" s="665">
        <v>100537.5</v>
      </c>
      <c r="P215" s="678">
        <v>1.3524011299435028</v>
      </c>
      <c r="Q215" s="666">
        <v>1.75</v>
      </c>
    </row>
    <row r="216" spans="1:17" ht="14.4" customHeight="1" x14ac:dyDescent="0.3">
      <c r="A216" s="661" t="s">
        <v>513</v>
      </c>
      <c r="B216" s="662" t="s">
        <v>1270</v>
      </c>
      <c r="C216" s="662" t="s">
        <v>1138</v>
      </c>
      <c r="D216" s="662" t="s">
        <v>1275</v>
      </c>
      <c r="E216" s="662" t="s">
        <v>1276</v>
      </c>
      <c r="F216" s="665">
        <v>287</v>
      </c>
      <c r="G216" s="665">
        <v>290210</v>
      </c>
      <c r="H216" s="665">
        <v>1</v>
      </c>
      <c r="I216" s="665">
        <v>1011.184668989547</v>
      </c>
      <c r="J216" s="665">
        <v>315</v>
      </c>
      <c r="K216" s="665">
        <v>319852</v>
      </c>
      <c r="L216" s="665">
        <v>1.1021398297784364</v>
      </c>
      <c r="M216" s="665">
        <v>1015.4031746031746</v>
      </c>
      <c r="N216" s="665">
        <v>289</v>
      </c>
      <c r="O216" s="665">
        <v>289093</v>
      </c>
      <c r="P216" s="678">
        <v>0.9961510630233279</v>
      </c>
      <c r="Q216" s="666">
        <v>1000.3217993079585</v>
      </c>
    </row>
    <row r="217" spans="1:17" ht="14.4" customHeight="1" x14ac:dyDescent="0.3">
      <c r="A217" s="661" t="s">
        <v>513</v>
      </c>
      <c r="B217" s="662" t="s">
        <v>1270</v>
      </c>
      <c r="C217" s="662" t="s">
        <v>1138</v>
      </c>
      <c r="D217" s="662" t="s">
        <v>1277</v>
      </c>
      <c r="E217" s="662" t="s">
        <v>1278</v>
      </c>
      <c r="F217" s="665">
        <v>9</v>
      </c>
      <c r="G217" s="665">
        <v>5778</v>
      </c>
      <c r="H217" s="665">
        <v>1</v>
      </c>
      <c r="I217" s="665">
        <v>642</v>
      </c>
      <c r="J217" s="665">
        <v>5</v>
      </c>
      <c r="K217" s="665">
        <v>3250</v>
      </c>
      <c r="L217" s="665">
        <v>0.56247836621668401</v>
      </c>
      <c r="M217" s="665">
        <v>650</v>
      </c>
      <c r="N217" s="665">
        <v>11</v>
      </c>
      <c r="O217" s="665">
        <v>7678</v>
      </c>
      <c r="P217" s="678">
        <v>1.3288335064035999</v>
      </c>
      <c r="Q217" s="666">
        <v>698</v>
      </c>
    </row>
    <row r="218" spans="1:17" ht="14.4" customHeight="1" x14ac:dyDescent="0.3">
      <c r="A218" s="661" t="s">
        <v>513</v>
      </c>
      <c r="B218" s="662" t="s">
        <v>1270</v>
      </c>
      <c r="C218" s="662" t="s">
        <v>1138</v>
      </c>
      <c r="D218" s="662" t="s">
        <v>1279</v>
      </c>
      <c r="E218" s="662" t="s">
        <v>1280</v>
      </c>
      <c r="F218" s="665">
        <v>0</v>
      </c>
      <c r="G218" s="665">
        <v>0</v>
      </c>
      <c r="H218" s="665"/>
      <c r="I218" s="665"/>
      <c r="J218" s="665">
        <v>0</v>
      </c>
      <c r="K218" s="665">
        <v>0</v>
      </c>
      <c r="L218" s="665"/>
      <c r="M218" s="665"/>
      <c r="N218" s="665">
        <v>0</v>
      </c>
      <c r="O218" s="665">
        <v>0</v>
      </c>
      <c r="P218" s="678"/>
      <c r="Q218" s="666"/>
    </row>
    <row r="219" spans="1:17" ht="14.4" customHeight="1" x14ac:dyDescent="0.3">
      <c r="A219" s="661" t="s">
        <v>513</v>
      </c>
      <c r="B219" s="662" t="s">
        <v>1270</v>
      </c>
      <c r="C219" s="662" t="s">
        <v>1138</v>
      </c>
      <c r="D219" s="662" t="s">
        <v>1281</v>
      </c>
      <c r="E219" s="662" t="s">
        <v>1282</v>
      </c>
      <c r="F219" s="665"/>
      <c r="G219" s="665"/>
      <c r="H219" s="665"/>
      <c r="I219" s="665"/>
      <c r="J219" s="665">
        <v>1</v>
      </c>
      <c r="K219" s="665">
        <v>0</v>
      </c>
      <c r="L219" s="665"/>
      <c r="M219" s="665">
        <v>0</v>
      </c>
      <c r="N219" s="665">
        <v>2</v>
      </c>
      <c r="O219" s="665">
        <v>0</v>
      </c>
      <c r="P219" s="678"/>
      <c r="Q219" s="666">
        <v>0</v>
      </c>
    </row>
    <row r="220" spans="1:17" ht="14.4" customHeight="1" x14ac:dyDescent="0.3">
      <c r="A220" s="661" t="s">
        <v>513</v>
      </c>
      <c r="B220" s="662" t="s">
        <v>1270</v>
      </c>
      <c r="C220" s="662" t="s">
        <v>1138</v>
      </c>
      <c r="D220" s="662" t="s">
        <v>1283</v>
      </c>
      <c r="E220" s="662" t="s">
        <v>1284</v>
      </c>
      <c r="F220" s="665"/>
      <c r="G220" s="665"/>
      <c r="H220" s="665"/>
      <c r="I220" s="665"/>
      <c r="J220" s="665">
        <v>3</v>
      </c>
      <c r="K220" s="665">
        <v>0</v>
      </c>
      <c r="L220" s="665"/>
      <c r="M220" s="665">
        <v>0</v>
      </c>
      <c r="N220" s="665">
        <v>2</v>
      </c>
      <c r="O220" s="665">
        <v>0</v>
      </c>
      <c r="P220" s="678"/>
      <c r="Q220" s="666">
        <v>0</v>
      </c>
    </row>
    <row r="221" spans="1:17" ht="14.4" customHeight="1" x14ac:dyDescent="0.3">
      <c r="A221" s="661" t="s">
        <v>513</v>
      </c>
      <c r="B221" s="662" t="s">
        <v>1270</v>
      </c>
      <c r="C221" s="662" t="s">
        <v>1138</v>
      </c>
      <c r="D221" s="662" t="s">
        <v>1196</v>
      </c>
      <c r="E221" s="662" t="s">
        <v>1197</v>
      </c>
      <c r="F221" s="665">
        <v>49</v>
      </c>
      <c r="G221" s="665">
        <v>16023</v>
      </c>
      <c r="H221" s="665">
        <v>1</v>
      </c>
      <c r="I221" s="665">
        <v>327</v>
      </c>
      <c r="J221" s="665">
        <v>58</v>
      </c>
      <c r="K221" s="665">
        <v>19198</v>
      </c>
      <c r="L221" s="665">
        <v>1.1981526555576358</v>
      </c>
      <c r="M221" s="665">
        <v>331</v>
      </c>
      <c r="N221" s="665">
        <v>49</v>
      </c>
      <c r="O221" s="665">
        <v>17346</v>
      </c>
      <c r="P221" s="678">
        <v>1.0825688073394495</v>
      </c>
      <c r="Q221" s="666">
        <v>354</v>
      </c>
    </row>
    <row r="222" spans="1:17" ht="14.4" customHeight="1" x14ac:dyDescent="0.3">
      <c r="A222" s="661" t="s">
        <v>513</v>
      </c>
      <c r="B222" s="662" t="s">
        <v>1270</v>
      </c>
      <c r="C222" s="662" t="s">
        <v>1138</v>
      </c>
      <c r="D222" s="662" t="s">
        <v>1285</v>
      </c>
      <c r="E222" s="662" t="s">
        <v>1286</v>
      </c>
      <c r="F222" s="665">
        <v>3</v>
      </c>
      <c r="G222" s="665">
        <v>969</v>
      </c>
      <c r="H222" s="665">
        <v>1</v>
      </c>
      <c r="I222" s="665">
        <v>323</v>
      </c>
      <c r="J222" s="665">
        <v>6</v>
      </c>
      <c r="K222" s="665">
        <v>1962</v>
      </c>
      <c r="L222" s="665">
        <v>2.024767801857585</v>
      </c>
      <c r="M222" s="665">
        <v>327</v>
      </c>
      <c r="N222" s="665">
        <v>2</v>
      </c>
      <c r="O222" s="665">
        <v>700</v>
      </c>
      <c r="P222" s="678">
        <v>0.72239422084623328</v>
      </c>
      <c r="Q222" s="666">
        <v>350</v>
      </c>
    </row>
    <row r="223" spans="1:17" ht="14.4" customHeight="1" x14ac:dyDescent="0.3">
      <c r="A223" s="661" t="s">
        <v>513</v>
      </c>
      <c r="B223" s="662" t="s">
        <v>1270</v>
      </c>
      <c r="C223" s="662" t="s">
        <v>1138</v>
      </c>
      <c r="D223" s="662" t="s">
        <v>1287</v>
      </c>
      <c r="E223" s="662" t="s">
        <v>1288</v>
      </c>
      <c r="F223" s="665">
        <v>49</v>
      </c>
      <c r="G223" s="665">
        <v>31605</v>
      </c>
      <c r="H223" s="665">
        <v>1</v>
      </c>
      <c r="I223" s="665">
        <v>645</v>
      </c>
      <c r="J223" s="665">
        <v>54</v>
      </c>
      <c r="K223" s="665">
        <v>35262</v>
      </c>
      <c r="L223" s="665">
        <v>1.1157095396298053</v>
      </c>
      <c r="M223" s="665">
        <v>653</v>
      </c>
      <c r="N223" s="665">
        <v>46</v>
      </c>
      <c r="O223" s="665">
        <v>32246</v>
      </c>
      <c r="P223" s="678">
        <v>1.020281601012498</v>
      </c>
      <c r="Q223" s="666">
        <v>701</v>
      </c>
    </row>
    <row r="224" spans="1:17" ht="14.4" customHeight="1" x14ac:dyDescent="0.3">
      <c r="A224" s="661" t="s">
        <v>513</v>
      </c>
      <c r="B224" s="662" t="s">
        <v>1270</v>
      </c>
      <c r="C224" s="662" t="s">
        <v>1138</v>
      </c>
      <c r="D224" s="662" t="s">
        <v>1289</v>
      </c>
      <c r="E224" s="662" t="s">
        <v>1290</v>
      </c>
      <c r="F224" s="665">
        <v>1</v>
      </c>
      <c r="G224" s="665">
        <v>642</v>
      </c>
      <c r="H224" s="665">
        <v>1</v>
      </c>
      <c r="I224" s="665">
        <v>642</v>
      </c>
      <c r="J224" s="665">
        <v>6</v>
      </c>
      <c r="K224" s="665">
        <v>3900</v>
      </c>
      <c r="L224" s="665">
        <v>6.0747663551401869</v>
      </c>
      <c r="M224" s="665">
        <v>650</v>
      </c>
      <c r="N224" s="665">
        <v>4</v>
      </c>
      <c r="O224" s="665">
        <v>2792</v>
      </c>
      <c r="P224" s="678">
        <v>4.3489096573208723</v>
      </c>
      <c r="Q224" s="666">
        <v>698</v>
      </c>
    </row>
    <row r="225" spans="1:17" ht="14.4" customHeight="1" x14ac:dyDescent="0.3">
      <c r="A225" s="661" t="s">
        <v>1291</v>
      </c>
      <c r="B225" s="662" t="s">
        <v>1109</v>
      </c>
      <c r="C225" s="662" t="s">
        <v>1110</v>
      </c>
      <c r="D225" s="662" t="s">
        <v>1210</v>
      </c>
      <c r="E225" s="662" t="s">
        <v>1211</v>
      </c>
      <c r="F225" s="665"/>
      <c r="G225" s="665"/>
      <c r="H225" s="665"/>
      <c r="I225" s="665"/>
      <c r="J225" s="665"/>
      <c r="K225" s="665"/>
      <c r="L225" s="665"/>
      <c r="M225" s="665"/>
      <c r="N225" s="665">
        <v>0.25</v>
      </c>
      <c r="O225" s="665">
        <v>502.41</v>
      </c>
      <c r="P225" s="678"/>
      <c r="Q225" s="666">
        <v>2009.64</v>
      </c>
    </row>
    <row r="226" spans="1:17" ht="14.4" customHeight="1" x14ac:dyDescent="0.3">
      <c r="A226" s="661" t="s">
        <v>1291</v>
      </c>
      <c r="B226" s="662" t="s">
        <v>1109</v>
      </c>
      <c r="C226" s="662" t="s">
        <v>1110</v>
      </c>
      <c r="D226" s="662" t="s">
        <v>1216</v>
      </c>
      <c r="E226" s="662" t="s">
        <v>717</v>
      </c>
      <c r="F226" s="665"/>
      <c r="G226" s="665"/>
      <c r="H226" s="665"/>
      <c r="I226" s="665"/>
      <c r="J226" s="665">
        <v>0.45</v>
      </c>
      <c r="K226" s="665">
        <v>796.86</v>
      </c>
      <c r="L226" s="665"/>
      <c r="M226" s="665">
        <v>1770.8</v>
      </c>
      <c r="N226" s="665">
        <v>0.35</v>
      </c>
      <c r="O226" s="665">
        <v>619.78</v>
      </c>
      <c r="P226" s="678"/>
      <c r="Q226" s="666">
        <v>1770.8</v>
      </c>
    </row>
    <row r="227" spans="1:17" ht="14.4" customHeight="1" x14ac:dyDescent="0.3">
      <c r="A227" s="661" t="s">
        <v>1291</v>
      </c>
      <c r="B227" s="662" t="s">
        <v>1109</v>
      </c>
      <c r="C227" s="662" t="s">
        <v>1110</v>
      </c>
      <c r="D227" s="662" t="s">
        <v>1217</v>
      </c>
      <c r="E227" s="662" t="s">
        <v>709</v>
      </c>
      <c r="F227" s="665"/>
      <c r="G227" s="665"/>
      <c r="H227" s="665"/>
      <c r="I227" s="665"/>
      <c r="J227" s="665">
        <v>0.05</v>
      </c>
      <c r="K227" s="665">
        <v>45.19</v>
      </c>
      <c r="L227" s="665"/>
      <c r="M227" s="665">
        <v>903.8</v>
      </c>
      <c r="N227" s="665"/>
      <c r="O227" s="665"/>
      <c r="P227" s="678"/>
      <c r="Q227" s="666"/>
    </row>
    <row r="228" spans="1:17" ht="14.4" customHeight="1" x14ac:dyDescent="0.3">
      <c r="A228" s="661" t="s">
        <v>1291</v>
      </c>
      <c r="B228" s="662" t="s">
        <v>1109</v>
      </c>
      <c r="C228" s="662" t="s">
        <v>1113</v>
      </c>
      <c r="D228" s="662" t="s">
        <v>1218</v>
      </c>
      <c r="E228" s="662"/>
      <c r="F228" s="665"/>
      <c r="G228" s="665"/>
      <c r="H228" s="665"/>
      <c r="I228" s="665"/>
      <c r="J228" s="665">
        <v>418</v>
      </c>
      <c r="K228" s="665">
        <v>14023.9</v>
      </c>
      <c r="L228" s="665"/>
      <c r="M228" s="665">
        <v>33.549999999999997</v>
      </c>
      <c r="N228" s="665">
        <v>223</v>
      </c>
      <c r="O228" s="665">
        <v>7361.23</v>
      </c>
      <c r="P228" s="678"/>
      <c r="Q228" s="666">
        <v>33.01</v>
      </c>
    </row>
    <row r="229" spans="1:17" ht="14.4" customHeight="1" x14ac:dyDescent="0.3">
      <c r="A229" s="661" t="s">
        <v>1291</v>
      </c>
      <c r="B229" s="662" t="s">
        <v>1109</v>
      </c>
      <c r="C229" s="662" t="s">
        <v>1221</v>
      </c>
      <c r="D229" s="662" t="s">
        <v>1222</v>
      </c>
      <c r="E229" s="662" t="s">
        <v>1223</v>
      </c>
      <c r="F229" s="665"/>
      <c r="G229" s="665"/>
      <c r="H229" s="665"/>
      <c r="I229" s="665"/>
      <c r="J229" s="665">
        <v>1</v>
      </c>
      <c r="K229" s="665">
        <v>884.32</v>
      </c>
      <c r="L229" s="665"/>
      <c r="M229" s="665">
        <v>884.32</v>
      </c>
      <c r="N229" s="665"/>
      <c r="O229" s="665"/>
      <c r="P229" s="678"/>
      <c r="Q229" s="666"/>
    </row>
    <row r="230" spans="1:17" ht="14.4" customHeight="1" x14ac:dyDescent="0.3">
      <c r="A230" s="661" t="s">
        <v>1291</v>
      </c>
      <c r="B230" s="662" t="s">
        <v>1109</v>
      </c>
      <c r="C230" s="662" t="s">
        <v>1138</v>
      </c>
      <c r="D230" s="662" t="s">
        <v>1226</v>
      </c>
      <c r="E230" s="662" t="s">
        <v>1227</v>
      </c>
      <c r="F230" s="665"/>
      <c r="G230" s="665"/>
      <c r="H230" s="665"/>
      <c r="I230" s="665"/>
      <c r="J230" s="665">
        <v>1</v>
      </c>
      <c r="K230" s="665">
        <v>14340</v>
      </c>
      <c r="L230" s="665"/>
      <c r="M230" s="665">
        <v>14340</v>
      </c>
      <c r="N230" s="665">
        <v>2</v>
      </c>
      <c r="O230" s="665">
        <v>29012</v>
      </c>
      <c r="P230" s="678"/>
      <c r="Q230" s="666">
        <v>14506</v>
      </c>
    </row>
    <row r="231" spans="1:17" ht="14.4" customHeight="1" x14ac:dyDescent="0.3">
      <c r="A231" s="661" t="s">
        <v>1292</v>
      </c>
      <c r="B231" s="662" t="s">
        <v>1109</v>
      </c>
      <c r="C231" s="662" t="s">
        <v>1113</v>
      </c>
      <c r="D231" s="662" t="s">
        <v>1119</v>
      </c>
      <c r="E231" s="662"/>
      <c r="F231" s="665"/>
      <c r="G231" s="665"/>
      <c r="H231" s="665"/>
      <c r="I231" s="665"/>
      <c r="J231" s="665">
        <v>290</v>
      </c>
      <c r="K231" s="665">
        <v>1693.6</v>
      </c>
      <c r="L231" s="665"/>
      <c r="M231" s="665">
        <v>5.84</v>
      </c>
      <c r="N231" s="665">
        <v>1381</v>
      </c>
      <c r="O231" s="665">
        <v>8437.91</v>
      </c>
      <c r="P231" s="678"/>
      <c r="Q231" s="666">
        <v>6.11</v>
      </c>
    </row>
    <row r="232" spans="1:17" ht="14.4" customHeight="1" x14ac:dyDescent="0.3">
      <c r="A232" s="661" t="s">
        <v>1292</v>
      </c>
      <c r="B232" s="662" t="s">
        <v>1109</v>
      </c>
      <c r="C232" s="662" t="s">
        <v>1138</v>
      </c>
      <c r="D232" s="662" t="s">
        <v>1143</v>
      </c>
      <c r="E232" s="662" t="s">
        <v>1144</v>
      </c>
      <c r="F232" s="665"/>
      <c r="G232" s="665"/>
      <c r="H232" s="665"/>
      <c r="I232" s="665"/>
      <c r="J232" s="665">
        <v>1</v>
      </c>
      <c r="K232" s="665">
        <v>165</v>
      </c>
      <c r="L232" s="665"/>
      <c r="M232" s="665">
        <v>165</v>
      </c>
      <c r="N232" s="665"/>
      <c r="O232" s="665"/>
      <c r="P232" s="678"/>
      <c r="Q232" s="666"/>
    </row>
    <row r="233" spans="1:17" ht="14.4" customHeight="1" x14ac:dyDescent="0.3">
      <c r="A233" s="661" t="s">
        <v>1292</v>
      </c>
      <c r="B233" s="662" t="s">
        <v>1109</v>
      </c>
      <c r="C233" s="662" t="s">
        <v>1138</v>
      </c>
      <c r="D233" s="662" t="s">
        <v>1170</v>
      </c>
      <c r="E233" s="662" t="s">
        <v>1171</v>
      </c>
      <c r="F233" s="665"/>
      <c r="G233" s="665"/>
      <c r="H233" s="665"/>
      <c r="I233" s="665"/>
      <c r="J233" s="665">
        <v>1</v>
      </c>
      <c r="K233" s="665">
        <v>1762</v>
      </c>
      <c r="L233" s="665"/>
      <c r="M233" s="665">
        <v>1762</v>
      </c>
      <c r="N233" s="665">
        <v>2</v>
      </c>
      <c r="O233" s="665">
        <v>3650</v>
      </c>
      <c r="P233" s="678"/>
      <c r="Q233" s="666">
        <v>1825</v>
      </c>
    </row>
    <row r="234" spans="1:17" ht="14.4" customHeight="1" x14ac:dyDescent="0.3">
      <c r="A234" s="661" t="s">
        <v>1292</v>
      </c>
      <c r="B234" s="662" t="s">
        <v>1109</v>
      </c>
      <c r="C234" s="662" t="s">
        <v>1138</v>
      </c>
      <c r="D234" s="662" t="s">
        <v>1172</v>
      </c>
      <c r="E234" s="662" t="s">
        <v>1173</v>
      </c>
      <c r="F234" s="665"/>
      <c r="G234" s="665"/>
      <c r="H234" s="665"/>
      <c r="I234" s="665"/>
      <c r="J234" s="665">
        <v>1</v>
      </c>
      <c r="K234" s="665">
        <v>413</v>
      </c>
      <c r="L234" s="665"/>
      <c r="M234" s="665">
        <v>413</v>
      </c>
      <c r="N234" s="665">
        <v>2</v>
      </c>
      <c r="O234" s="665">
        <v>858</v>
      </c>
      <c r="P234" s="678"/>
      <c r="Q234" s="666">
        <v>429</v>
      </c>
    </row>
    <row r="235" spans="1:17" ht="14.4" customHeight="1" x14ac:dyDescent="0.3">
      <c r="A235" s="661" t="s">
        <v>1292</v>
      </c>
      <c r="B235" s="662" t="s">
        <v>1109</v>
      </c>
      <c r="C235" s="662" t="s">
        <v>1138</v>
      </c>
      <c r="D235" s="662" t="s">
        <v>1182</v>
      </c>
      <c r="E235" s="662" t="s">
        <v>1183</v>
      </c>
      <c r="F235" s="665"/>
      <c r="G235" s="665"/>
      <c r="H235" s="665"/>
      <c r="I235" s="665"/>
      <c r="J235" s="665"/>
      <c r="K235" s="665"/>
      <c r="L235" s="665"/>
      <c r="M235" s="665"/>
      <c r="N235" s="665">
        <v>1</v>
      </c>
      <c r="O235" s="665">
        <v>609</v>
      </c>
      <c r="P235" s="678"/>
      <c r="Q235" s="666">
        <v>609</v>
      </c>
    </row>
    <row r="236" spans="1:17" ht="14.4" customHeight="1" x14ac:dyDescent="0.3">
      <c r="A236" s="661" t="s">
        <v>1293</v>
      </c>
      <c r="B236" s="662" t="s">
        <v>1109</v>
      </c>
      <c r="C236" s="662" t="s">
        <v>1110</v>
      </c>
      <c r="D236" s="662" t="s">
        <v>1216</v>
      </c>
      <c r="E236" s="662" t="s">
        <v>717</v>
      </c>
      <c r="F236" s="665"/>
      <c r="G236" s="665"/>
      <c r="H236" s="665"/>
      <c r="I236" s="665"/>
      <c r="J236" s="665">
        <v>0.5</v>
      </c>
      <c r="K236" s="665">
        <v>885.4</v>
      </c>
      <c r="L236" s="665"/>
      <c r="M236" s="665">
        <v>1770.8</v>
      </c>
      <c r="N236" s="665"/>
      <c r="O236" s="665"/>
      <c r="P236" s="678"/>
      <c r="Q236" s="666"/>
    </row>
    <row r="237" spans="1:17" ht="14.4" customHeight="1" x14ac:dyDescent="0.3">
      <c r="A237" s="661" t="s">
        <v>1293</v>
      </c>
      <c r="B237" s="662" t="s">
        <v>1109</v>
      </c>
      <c r="C237" s="662" t="s">
        <v>1113</v>
      </c>
      <c r="D237" s="662" t="s">
        <v>1115</v>
      </c>
      <c r="E237" s="662"/>
      <c r="F237" s="665"/>
      <c r="G237" s="665"/>
      <c r="H237" s="665"/>
      <c r="I237" s="665"/>
      <c r="J237" s="665">
        <v>100</v>
      </c>
      <c r="K237" s="665">
        <v>211</v>
      </c>
      <c r="L237" s="665"/>
      <c r="M237" s="665">
        <v>2.11</v>
      </c>
      <c r="N237" s="665"/>
      <c r="O237" s="665"/>
      <c r="P237" s="678"/>
      <c r="Q237" s="666"/>
    </row>
    <row r="238" spans="1:17" ht="14.4" customHeight="1" x14ac:dyDescent="0.3">
      <c r="A238" s="661" t="s">
        <v>1293</v>
      </c>
      <c r="B238" s="662" t="s">
        <v>1109</v>
      </c>
      <c r="C238" s="662" t="s">
        <v>1113</v>
      </c>
      <c r="D238" s="662" t="s">
        <v>1116</v>
      </c>
      <c r="E238" s="662"/>
      <c r="F238" s="665">
        <v>300</v>
      </c>
      <c r="G238" s="665">
        <v>1530</v>
      </c>
      <c r="H238" s="665">
        <v>1</v>
      </c>
      <c r="I238" s="665">
        <v>5.0999999999999996</v>
      </c>
      <c r="J238" s="665"/>
      <c r="K238" s="665"/>
      <c r="L238" s="665"/>
      <c r="M238" s="665"/>
      <c r="N238" s="665">
        <v>300</v>
      </c>
      <c r="O238" s="665">
        <v>1575</v>
      </c>
      <c r="P238" s="678">
        <v>1.0294117647058822</v>
      </c>
      <c r="Q238" s="666">
        <v>5.25</v>
      </c>
    </row>
    <row r="239" spans="1:17" ht="14.4" customHeight="1" x14ac:dyDescent="0.3">
      <c r="A239" s="661" t="s">
        <v>1293</v>
      </c>
      <c r="B239" s="662" t="s">
        <v>1109</v>
      </c>
      <c r="C239" s="662" t="s">
        <v>1113</v>
      </c>
      <c r="D239" s="662" t="s">
        <v>1119</v>
      </c>
      <c r="E239" s="662"/>
      <c r="F239" s="665"/>
      <c r="G239" s="665"/>
      <c r="H239" s="665"/>
      <c r="I239" s="665"/>
      <c r="J239" s="665">
        <v>808</v>
      </c>
      <c r="K239" s="665">
        <v>4718.72</v>
      </c>
      <c r="L239" s="665"/>
      <c r="M239" s="665">
        <v>5.8400000000000007</v>
      </c>
      <c r="N239" s="665"/>
      <c r="O239" s="665"/>
      <c r="P239" s="678"/>
      <c r="Q239" s="666"/>
    </row>
    <row r="240" spans="1:17" ht="14.4" customHeight="1" x14ac:dyDescent="0.3">
      <c r="A240" s="661" t="s">
        <v>1293</v>
      </c>
      <c r="B240" s="662" t="s">
        <v>1109</v>
      </c>
      <c r="C240" s="662" t="s">
        <v>1113</v>
      </c>
      <c r="D240" s="662" t="s">
        <v>1125</v>
      </c>
      <c r="E240" s="662"/>
      <c r="F240" s="665"/>
      <c r="G240" s="665"/>
      <c r="H240" s="665"/>
      <c r="I240" s="665"/>
      <c r="J240" s="665"/>
      <c r="K240" s="665"/>
      <c r="L240" s="665"/>
      <c r="M240" s="665"/>
      <c r="N240" s="665">
        <v>495</v>
      </c>
      <c r="O240" s="665">
        <v>9870.2999999999993</v>
      </c>
      <c r="P240" s="678"/>
      <c r="Q240" s="666">
        <v>19.939999999999998</v>
      </c>
    </row>
    <row r="241" spans="1:17" ht="14.4" customHeight="1" x14ac:dyDescent="0.3">
      <c r="A241" s="661" t="s">
        <v>1293</v>
      </c>
      <c r="B241" s="662" t="s">
        <v>1109</v>
      </c>
      <c r="C241" s="662" t="s">
        <v>1113</v>
      </c>
      <c r="D241" s="662" t="s">
        <v>1128</v>
      </c>
      <c r="E241" s="662"/>
      <c r="F241" s="665">
        <v>2</v>
      </c>
      <c r="G241" s="665">
        <v>4390.7</v>
      </c>
      <c r="H241" s="665">
        <v>1</v>
      </c>
      <c r="I241" s="665">
        <v>2195.35</v>
      </c>
      <c r="J241" s="665"/>
      <c r="K241" s="665"/>
      <c r="L241" s="665"/>
      <c r="M241" s="665"/>
      <c r="N241" s="665">
        <v>2</v>
      </c>
      <c r="O241" s="665">
        <v>4327.4799999999996</v>
      </c>
      <c r="P241" s="678">
        <v>0.98560138474502923</v>
      </c>
      <c r="Q241" s="666">
        <v>2163.7399999999998</v>
      </c>
    </row>
    <row r="242" spans="1:17" ht="14.4" customHeight="1" x14ac:dyDescent="0.3">
      <c r="A242" s="661" t="s">
        <v>1293</v>
      </c>
      <c r="B242" s="662" t="s">
        <v>1109</v>
      </c>
      <c r="C242" s="662" t="s">
        <v>1113</v>
      </c>
      <c r="D242" s="662" t="s">
        <v>1130</v>
      </c>
      <c r="E242" s="662"/>
      <c r="F242" s="665">
        <v>780</v>
      </c>
      <c r="G242" s="665">
        <v>2542.8000000000002</v>
      </c>
      <c r="H242" s="665">
        <v>1</v>
      </c>
      <c r="I242" s="665">
        <v>3.2600000000000002</v>
      </c>
      <c r="J242" s="665"/>
      <c r="K242" s="665"/>
      <c r="L242" s="665"/>
      <c r="M242" s="665"/>
      <c r="N242" s="665"/>
      <c r="O242" s="665"/>
      <c r="P242" s="678"/>
      <c r="Q242" s="666"/>
    </row>
    <row r="243" spans="1:17" ht="14.4" customHeight="1" x14ac:dyDescent="0.3">
      <c r="A243" s="661" t="s">
        <v>1293</v>
      </c>
      <c r="B243" s="662" t="s">
        <v>1109</v>
      </c>
      <c r="C243" s="662" t="s">
        <v>1113</v>
      </c>
      <c r="D243" s="662" t="s">
        <v>1218</v>
      </c>
      <c r="E243" s="662"/>
      <c r="F243" s="665"/>
      <c r="G243" s="665"/>
      <c r="H243" s="665"/>
      <c r="I243" s="665"/>
      <c r="J243" s="665">
        <v>468</v>
      </c>
      <c r="K243" s="665">
        <v>15701.4</v>
      </c>
      <c r="L243" s="665"/>
      <c r="M243" s="665">
        <v>33.549999999999997</v>
      </c>
      <c r="N243" s="665"/>
      <c r="O243" s="665"/>
      <c r="P243" s="678"/>
      <c r="Q243" s="666"/>
    </row>
    <row r="244" spans="1:17" ht="14.4" customHeight="1" x14ac:dyDescent="0.3">
      <c r="A244" s="661" t="s">
        <v>1293</v>
      </c>
      <c r="B244" s="662" t="s">
        <v>1109</v>
      </c>
      <c r="C244" s="662" t="s">
        <v>1221</v>
      </c>
      <c r="D244" s="662" t="s">
        <v>1222</v>
      </c>
      <c r="E244" s="662" t="s">
        <v>1223</v>
      </c>
      <c r="F244" s="665"/>
      <c r="G244" s="665"/>
      <c r="H244" s="665"/>
      <c r="I244" s="665"/>
      <c r="J244" s="665">
        <v>1</v>
      </c>
      <c r="K244" s="665">
        <v>884.32</v>
      </c>
      <c r="L244" s="665"/>
      <c r="M244" s="665">
        <v>884.32</v>
      </c>
      <c r="N244" s="665"/>
      <c r="O244" s="665"/>
      <c r="P244" s="678"/>
      <c r="Q244" s="666"/>
    </row>
    <row r="245" spans="1:17" ht="14.4" customHeight="1" x14ac:dyDescent="0.3">
      <c r="A245" s="661" t="s">
        <v>1293</v>
      </c>
      <c r="B245" s="662" t="s">
        <v>1109</v>
      </c>
      <c r="C245" s="662" t="s">
        <v>1138</v>
      </c>
      <c r="D245" s="662" t="s">
        <v>1139</v>
      </c>
      <c r="E245" s="662" t="s">
        <v>1140</v>
      </c>
      <c r="F245" s="665"/>
      <c r="G245" s="665"/>
      <c r="H245" s="665"/>
      <c r="I245" s="665"/>
      <c r="J245" s="665">
        <v>1</v>
      </c>
      <c r="K245" s="665">
        <v>35</v>
      </c>
      <c r="L245" s="665"/>
      <c r="M245" s="665">
        <v>35</v>
      </c>
      <c r="N245" s="665"/>
      <c r="O245" s="665"/>
      <c r="P245" s="678"/>
      <c r="Q245" s="666"/>
    </row>
    <row r="246" spans="1:17" ht="14.4" customHeight="1" x14ac:dyDescent="0.3">
      <c r="A246" s="661" t="s">
        <v>1293</v>
      </c>
      <c r="B246" s="662" t="s">
        <v>1109</v>
      </c>
      <c r="C246" s="662" t="s">
        <v>1138</v>
      </c>
      <c r="D246" s="662" t="s">
        <v>1152</v>
      </c>
      <c r="E246" s="662" t="s">
        <v>1153</v>
      </c>
      <c r="F246" s="665"/>
      <c r="G246" s="665"/>
      <c r="H246" s="665"/>
      <c r="I246" s="665"/>
      <c r="J246" s="665">
        <v>1</v>
      </c>
      <c r="K246" s="665">
        <v>1975</v>
      </c>
      <c r="L246" s="665"/>
      <c r="M246" s="665">
        <v>1975</v>
      </c>
      <c r="N246" s="665"/>
      <c r="O246" s="665"/>
      <c r="P246" s="678"/>
      <c r="Q246" s="666"/>
    </row>
    <row r="247" spans="1:17" ht="14.4" customHeight="1" x14ac:dyDescent="0.3">
      <c r="A247" s="661" t="s">
        <v>1293</v>
      </c>
      <c r="B247" s="662" t="s">
        <v>1109</v>
      </c>
      <c r="C247" s="662" t="s">
        <v>1138</v>
      </c>
      <c r="D247" s="662" t="s">
        <v>1166</v>
      </c>
      <c r="E247" s="662" t="s">
        <v>1167</v>
      </c>
      <c r="F247" s="665">
        <v>2</v>
      </c>
      <c r="G247" s="665">
        <v>1308</v>
      </c>
      <c r="H247" s="665">
        <v>1</v>
      </c>
      <c r="I247" s="665">
        <v>654</v>
      </c>
      <c r="J247" s="665"/>
      <c r="K247" s="665"/>
      <c r="L247" s="665"/>
      <c r="M247" s="665"/>
      <c r="N247" s="665">
        <v>2</v>
      </c>
      <c r="O247" s="665">
        <v>1362</v>
      </c>
      <c r="P247" s="678">
        <v>1.0412844036697249</v>
      </c>
      <c r="Q247" s="666">
        <v>681</v>
      </c>
    </row>
    <row r="248" spans="1:17" ht="14.4" customHeight="1" x14ac:dyDescent="0.3">
      <c r="A248" s="661" t="s">
        <v>1293</v>
      </c>
      <c r="B248" s="662" t="s">
        <v>1109</v>
      </c>
      <c r="C248" s="662" t="s">
        <v>1138</v>
      </c>
      <c r="D248" s="662" t="s">
        <v>1170</v>
      </c>
      <c r="E248" s="662" t="s">
        <v>1171</v>
      </c>
      <c r="F248" s="665">
        <v>2</v>
      </c>
      <c r="G248" s="665">
        <v>3508</v>
      </c>
      <c r="H248" s="665">
        <v>1</v>
      </c>
      <c r="I248" s="665">
        <v>1754</v>
      </c>
      <c r="J248" s="665">
        <v>1</v>
      </c>
      <c r="K248" s="665">
        <v>1762</v>
      </c>
      <c r="L248" s="665">
        <v>0.5022805017103763</v>
      </c>
      <c r="M248" s="665">
        <v>1762</v>
      </c>
      <c r="N248" s="665">
        <v>1</v>
      </c>
      <c r="O248" s="665">
        <v>1825</v>
      </c>
      <c r="P248" s="678">
        <v>0.52023945267958949</v>
      </c>
      <c r="Q248" s="666">
        <v>1825</v>
      </c>
    </row>
    <row r="249" spans="1:17" ht="14.4" customHeight="1" x14ac:dyDescent="0.3">
      <c r="A249" s="661" t="s">
        <v>1293</v>
      </c>
      <c r="B249" s="662" t="s">
        <v>1109</v>
      </c>
      <c r="C249" s="662" t="s">
        <v>1138</v>
      </c>
      <c r="D249" s="662" t="s">
        <v>1226</v>
      </c>
      <c r="E249" s="662" t="s">
        <v>1227</v>
      </c>
      <c r="F249" s="665"/>
      <c r="G249" s="665"/>
      <c r="H249" s="665"/>
      <c r="I249" s="665"/>
      <c r="J249" s="665">
        <v>1</v>
      </c>
      <c r="K249" s="665">
        <v>14340</v>
      </c>
      <c r="L249" s="665"/>
      <c r="M249" s="665">
        <v>14340</v>
      </c>
      <c r="N249" s="665"/>
      <c r="O249" s="665"/>
      <c r="P249" s="678"/>
      <c r="Q249" s="666"/>
    </row>
    <row r="250" spans="1:17" ht="14.4" customHeight="1" x14ac:dyDescent="0.3">
      <c r="A250" s="661" t="s">
        <v>1293</v>
      </c>
      <c r="B250" s="662" t="s">
        <v>1109</v>
      </c>
      <c r="C250" s="662" t="s">
        <v>1138</v>
      </c>
      <c r="D250" s="662" t="s">
        <v>1188</v>
      </c>
      <c r="E250" s="662" t="s">
        <v>1189</v>
      </c>
      <c r="F250" s="665">
        <v>1</v>
      </c>
      <c r="G250" s="665">
        <v>1286</v>
      </c>
      <c r="H250" s="665">
        <v>1</v>
      </c>
      <c r="I250" s="665">
        <v>1286</v>
      </c>
      <c r="J250" s="665"/>
      <c r="K250" s="665"/>
      <c r="L250" s="665"/>
      <c r="M250" s="665"/>
      <c r="N250" s="665"/>
      <c r="O250" s="665"/>
      <c r="P250" s="678"/>
      <c r="Q250" s="666"/>
    </row>
    <row r="251" spans="1:17" ht="14.4" customHeight="1" x14ac:dyDescent="0.3">
      <c r="A251" s="661" t="s">
        <v>1293</v>
      </c>
      <c r="B251" s="662" t="s">
        <v>1109</v>
      </c>
      <c r="C251" s="662" t="s">
        <v>1138</v>
      </c>
      <c r="D251" s="662" t="s">
        <v>1190</v>
      </c>
      <c r="E251" s="662" t="s">
        <v>1191</v>
      </c>
      <c r="F251" s="665">
        <v>2</v>
      </c>
      <c r="G251" s="665">
        <v>974</v>
      </c>
      <c r="H251" s="665">
        <v>1</v>
      </c>
      <c r="I251" s="665">
        <v>487</v>
      </c>
      <c r="J251" s="665"/>
      <c r="K251" s="665"/>
      <c r="L251" s="665"/>
      <c r="M251" s="665"/>
      <c r="N251" s="665">
        <v>2</v>
      </c>
      <c r="O251" s="665">
        <v>1018</v>
      </c>
      <c r="P251" s="678">
        <v>1.0451745379876796</v>
      </c>
      <c r="Q251" s="666">
        <v>509</v>
      </c>
    </row>
    <row r="252" spans="1:17" ht="14.4" customHeight="1" x14ac:dyDescent="0.3">
      <c r="A252" s="661" t="s">
        <v>1293</v>
      </c>
      <c r="B252" s="662" t="s">
        <v>1109</v>
      </c>
      <c r="C252" s="662" t="s">
        <v>1138</v>
      </c>
      <c r="D252" s="662" t="s">
        <v>1192</v>
      </c>
      <c r="E252" s="662" t="s">
        <v>1193</v>
      </c>
      <c r="F252" s="665"/>
      <c r="G252" s="665"/>
      <c r="H252" s="665"/>
      <c r="I252" s="665"/>
      <c r="J252" s="665"/>
      <c r="K252" s="665"/>
      <c r="L252" s="665"/>
      <c r="M252" s="665"/>
      <c r="N252" s="665">
        <v>1</v>
      </c>
      <c r="O252" s="665">
        <v>2329</v>
      </c>
      <c r="P252" s="678"/>
      <c r="Q252" s="666">
        <v>2329</v>
      </c>
    </row>
    <row r="253" spans="1:17" ht="14.4" customHeight="1" x14ac:dyDescent="0.3">
      <c r="A253" s="661" t="s">
        <v>1293</v>
      </c>
      <c r="B253" s="662" t="s">
        <v>1109</v>
      </c>
      <c r="C253" s="662" t="s">
        <v>1138</v>
      </c>
      <c r="D253" s="662" t="s">
        <v>1208</v>
      </c>
      <c r="E253" s="662" t="s">
        <v>1209</v>
      </c>
      <c r="F253" s="665"/>
      <c r="G253" s="665"/>
      <c r="H253" s="665"/>
      <c r="I253" s="665"/>
      <c r="J253" s="665"/>
      <c r="K253" s="665"/>
      <c r="L253" s="665"/>
      <c r="M253" s="665"/>
      <c r="N253" s="665">
        <v>1</v>
      </c>
      <c r="O253" s="665">
        <v>718</v>
      </c>
      <c r="P253" s="678"/>
      <c r="Q253" s="666">
        <v>718</v>
      </c>
    </row>
    <row r="254" spans="1:17" ht="14.4" customHeight="1" x14ac:dyDescent="0.3">
      <c r="A254" s="661" t="s">
        <v>1294</v>
      </c>
      <c r="B254" s="662" t="s">
        <v>1109</v>
      </c>
      <c r="C254" s="662" t="s">
        <v>1110</v>
      </c>
      <c r="D254" s="662" t="s">
        <v>1216</v>
      </c>
      <c r="E254" s="662" t="s">
        <v>717</v>
      </c>
      <c r="F254" s="665"/>
      <c r="G254" s="665"/>
      <c r="H254" s="665"/>
      <c r="I254" s="665"/>
      <c r="J254" s="665">
        <v>0.95</v>
      </c>
      <c r="K254" s="665">
        <v>1682.26</v>
      </c>
      <c r="L254" s="665"/>
      <c r="M254" s="665">
        <v>1770.8000000000002</v>
      </c>
      <c r="N254" s="665"/>
      <c r="O254" s="665"/>
      <c r="P254" s="678"/>
      <c r="Q254" s="666"/>
    </row>
    <row r="255" spans="1:17" ht="14.4" customHeight="1" x14ac:dyDescent="0.3">
      <c r="A255" s="661" t="s">
        <v>1294</v>
      </c>
      <c r="B255" s="662" t="s">
        <v>1109</v>
      </c>
      <c r="C255" s="662" t="s">
        <v>1113</v>
      </c>
      <c r="D255" s="662" t="s">
        <v>1125</v>
      </c>
      <c r="E255" s="662"/>
      <c r="F255" s="665">
        <v>570</v>
      </c>
      <c r="G255" s="665">
        <v>10898.4</v>
      </c>
      <c r="H255" s="665">
        <v>1</v>
      </c>
      <c r="I255" s="665">
        <v>19.12</v>
      </c>
      <c r="J255" s="665"/>
      <c r="K255" s="665"/>
      <c r="L255" s="665"/>
      <c r="M255" s="665"/>
      <c r="N255" s="665"/>
      <c r="O255" s="665"/>
      <c r="P255" s="678"/>
      <c r="Q255" s="666"/>
    </row>
    <row r="256" spans="1:17" ht="14.4" customHeight="1" x14ac:dyDescent="0.3">
      <c r="A256" s="661" t="s">
        <v>1294</v>
      </c>
      <c r="B256" s="662" t="s">
        <v>1109</v>
      </c>
      <c r="C256" s="662" t="s">
        <v>1113</v>
      </c>
      <c r="D256" s="662" t="s">
        <v>1130</v>
      </c>
      <c r="E256" s="662"/>
      <c r="F256" s="665"/>
      <c r="G256" s="665"/>
      <c r="H256" s="665"/>
      <c r="I256" s="665"/>
      <c r="J256" s="665"/>
      <c r="K256" s="665"/>
      <c r="L256" s="665"/>
      <c r="M256" s="665"/>
      <c r="N256" s="665">
        <v>667</v>
      </c>
      <c r="O256" s="665">
        <v>2281.14</v>
      </c>
      <c r="P256" s="678"/>
      <c r="Q256" s="666">
        <v>3.42</v>
      </c>
    </row>
    <row r="257" spans="1:17" ht="14.4" customHeight="1" x14ac:dyDescent="0.3">
      <c r="A257" s="661" t="s">
        <v>1294</v>
      </c>
      <c r="B257" s="662" t="s">
        <v>1109</v>
      </c>
      <c r="C257" s="662" t="s">
        <v>1113</v>
      </c>
      <c r="D257" s="662" t="s">
        <v>1218</v>
      </c>
      <c r="E257" s="662"/>
      <c r="F257" s="665">
        <v>367</v>
      </c>
      <c r="G257" s="665">
        <v>12221.1</v>
      </c>
      <c r="H257" s="665">
        <v>1</v>
      </c>
      <c r="I257" s="665">
        <v>33.300000000000004</v>
      </c>
      <c r="J257" s="665">
        <v>833</v>
      </c>
      <c r="K257" s="665">
        <v>27947.15</v>
      </c>
      <c r="L257" s="665">
        <v>2.2867949693562775</v>
      </c>
      <c r="M257" s="665">
        <v>33.550000000000004</v>
      </c>
      <c r="N257" s="665"/>
      <c r="O257" s="665"/>
      <c r="P257" s="678"/>
      <c r="Q257" s="666"/>
    </row>
    <row r="258" spans="1:17" ht="14.4" customHeight="1" x14ac:dyDescent="0.3">
      <c r="A258" s="661" t="s">
        <v>1294</v>
      </c>
      <c r="B258" s="662" t="s">
        <v>1109</v>
      </c>
      <c r="C258" s="662" t="s">
        <v>1221</v>
      </c>
      <c r="D258" s="662" t="s">
        <v>1222</v>
      </c>
      <c r="E258" s="662" t="s">
        <v>1223</v>
      </c>
      <c r="F258" s="665"/>
      <c r="G258" s="665"/>
      <c r="H258" s="665"/>
      <c r="I258" s="665"/>
      <c r="J258" s="665">
        <v>2</v>
      </c>
      <c r="K258" s="665">
        <v>1768.64</v>
      </c>
      <c r="L258" s="665"/>
      <c r="M258" s="665">
        <v>884.32</v>
      </c>
      <c r="N258" s="665"/>
      <c r="O258" s="665"/>
      <c r="P258" s="678"/>
      <c r="Q258" s="666"/>
    </row>
    <row r="259" spans="1:17" ht="14.4" customHeight="1" x14ac:dyDescent="0.3">
      <c r="A259" s="661" t="s">
        <v>1294</v>
      </c>
      <c r="B259" s="662" t="s">
        <v>1109</v>
      </c>
      <c r="C259" s="662" t="s">
        <v>1138</v>
      </c>
      <c r="D259" s="662" t="s">
        <v>1164</v>
      </c>
      <c r="E259" s="662" t="s">
        <v>1165</v>
      </c>
      <c r="F259" s="665"/>
      <c r="G259" s="665"/>
      <c r="H259" s="665"/>
      <c r="I259" s="665"/>
      <c r="J259" s="665"/>
      <c r="K259" s="665"/>
      <c r="L259" s="665"/>
      <c r="M259" s="665"/>
      <c r="N259" s="665">
        <v>1</v>
      </c>
      <c r="O259" s="665">
        <v>1213</v>
      </c>
      <c r="P259" s="678"/>
      <c r="Q259" s="666">
        <v>1213</v>
      </c>
    </row>
    <row r="260" spans="1:17" ht="14.4" customHeight="1" x14ac:dyDescent="0.3">
      <c r="A260" s="661" t="s">
        <v>1294</v>
      </c>
      <c r="B260" s="662" t="s">
        <v>1109</v>
      </c>
      <c r="C260" s="662" t="s">
        <v>1138</v>
      </c>
      <c r="D260" s="662" t="s">
        <v>1170</v>
      </c>
      <c r="E260" s="662" t="s">
        <v>1171</v>
      </c>
      <c r="F260" s="665">
        <v>1</v>
      </c>
      <c r="G260" s="665">
        <v>1754</v>
      </c>
      <c r="H260" s="665">
        <v>1</v>
      </c>
      <c r="I260" s="665">
        <v>1754</v>
      </c>
      <c r="J260" s="665"/>
      <c r="K260" s="665"/>
      <c r="L260" s="665"/>
      <c r="M260" s="665"/>
      <c r="N260" s="665">
        <v>1</v>
      </c>
      <c r="O260" s="665">
        <v>1825</v>
      </c>
      <c r="P260" s="678">
        <v>1.040478905359179</v>
      </c>
      <c r="Q260" s="666">
        <v>1825</v>
      </c>
    </row>
    <row r="261" spans="1:17" ht="14.4" customHeight="1" x14ac:dyDescent="0.3">
      <c r="A261" s="661" t="s">
        <v>1294</v>
      </c>
      <c r="B261" s="662" t="s">
        <v>1109</v>
      </c>
      <c r="C261" s="662" t="s">
        <v>1138</v>
      </c>
      <c r="D261" s="662" t="s">
        <v>1226</v>
      </c>
      <c r="E261" s="662" t="s">
        <v>1227</v>
      </c>
      <c r="F261" s="665">
        <v>1</v>
      </c>
      <c r="G261" s="665">
        <v>14328</v>
      </c>
      <c r="H261" s="665">
        <v>1</v>
      </c>
      <c r="I261" s="665">
        <v>14328</v>
      </c>
      <c r="J261" s="665">
        <v>2</v>
      </c>
      <c r="K261" s="665">
        <v>28680</v>
      </c>
      <c r="L261" s="665">
        <v>2.0016750418760467</v>
      </c>
      <c r="M261" s="665">
        <v>14340</v>
      </c>
      <c r="N261" s="665"/>
      <c r="O261" s="665"/>
      <c r="P261" s="678"/>
      <c r="Q261" s="666"/>
    </row>
    <row r="262" spans="1:17" ht="14.4" customHeight="1" x14ac:dyDescent="0.3">
      <c r="A262" s="661" t="s">
        <v>1294</v>
      </c>
      <c r="B262" s="662" t="s">
        <v>1109</v>
      </c>
      <c r="C262" s="662" t="s">
        <v>1138</v>
      </c>
      <c r="D262" s="662" t="s">
        <v>1188</v>
      </c>
      <c r="E262" s="662" t="s">
        <v>1189</v>
      </c>
      <c r="F262" s="665"/>
      <c r="G262" s="665"/>
      <c r="H262" s="665"/>
      <c r="I262" s="665"/>
      <c r="J262" s="665"/>
      <c r="K262" s="665"/>
      <c r="L262" s="665"/>
      <c r="M262" s="665"/>
      <c r="N262" s="665">
        <v>1</v>
      </c>
      <c r="O262" s="665">
        <v>1342</v>
      </c>
      <c r="P262" s="678"/>
      <c r="Q262" s="666">
        <v>1342</v>
      </c>
    </row>
    <row r="263" spans="1:17" ht="14.4" customHeight="1" x14ac:dyDescent="0.3">
      <c r="A263" s="661" t="s">
        <v>1294</v>
      </c>
      <c r="B263" s="662" t="s">
        <v>1109</v>
      </c>
      <c r="C263" s="662" t="s">
        <v>1138</v>
      </c>
      <c r="D263" s="662" t="s">
        <v>1192</v>
      </c>
      <c r="E263" s="662" t="s">
        <v>1193</v>
      </c>
      <c r="F263" s="665">
        <v>1</v>
      </c>
      <c r="G263" s="665">
        <v>2242</v>
      </c>
      <c r="H263" s="665">
        <v>1</v>
      </c>
      <c r="I263" s="665">
        <v>2242</v>
      </c>
      <c r="J263" s="665"/>
      <c r="K263" s="665"/>
      <c r="L263" s="665"/>
      <c r="M263" s="665"/>
      <c r="N263" s="665"/>
      <c r="O263" s="665"/>
      <c r="P263" s="678"/>
      <c r="Q263" s="666"/>
    </row>
    <row r="264" spans="1:17" ht="14.4" customHeight="1" x14ac:dyDescent="0.3">
      <c r="A264" s="661" t="s">
        <v>1295</v>
      </c>
      <c r="B264" s="662" t="s">
        <v>1109</v>
      </c>
      <c r="C264" s="662" t="s">
        <v>1110</v>
      </c>
      <c r="D264" s="662" t="s">
        <v>1214</v>
      </c>
      <c r="E264" s="662" t="s">
        <v>717</v>
      </c>
      <c r="F264" s="665"/>
      <c r="G264" s="665"/>
      <c r="H264" s="665"/>
      <c r="I264" s="665"/>
      <c r="J264" s="665">
        <v>0.02</v>
      </c>
      <c r="K264" s="665">
        <v>177.08</v>
      </c>
      <c r="L264" s="665"/>
      <c r="M264" s="665">
        <v>8854</v>
      </c>
      <c r="N264" s="665">
        <v>0.04</v>
      </c>
      <c r="O264" s="665">
        <v>354.16</v>
      </c>
      <c r="P264" s="678"/>
      <c r="Q264" s="666">
        <v>8854</v>
      </c>
    </row>
    <row r="265" spans="1:17" ht="14.4" customHeight="1" x14ac:dyDescent="0.3">
      <c r="A265" s="661" t="s">
        <v>1295</v>
      </c>
      <c r="B265" s="662" t="s">
        <v>1109</v>
      </c>
      <c r="C265" s="662" t="s">
        <v>1110</v>
      </c>
      <c r="D265" s="662" t="s">
        <v>1215</v>
      </c>
      <c r="E265" s="662"/>
      <c r="F265" s="665">
        <v>0.60000000000000009</v>
      </c>
      <c r="G265" s="665">
        <v>655.29</v>
      </c>
      <c r="H265" s="665">
        <v>1</v>
      </c>
      <c r="I265" s="665">
        <v>1092.1499999999999</v>
      </c>
      <c r="J265" s="665"/>
      <c r="K265" s="665"/>
      <c r="L265" s="665"/>
      <c r="M265" s="665"/>
      <c r="N265" s="665"/>
      <c r="O265" s="665"/>
      <c r="P265" s="678"/>
      <c r="Q265" s="666"/>
    </row>
    <row r="266" spans="1:17" ht="14.4" customHeight="1" x14ac:dyDescent="0.3">
      <c r="A266" s="661" t="s">
        <v>1295</v>
      </c>
      <c r="B266" s="662" t="s">
        <v>1109</v>
      </c>
      <c r="C266" s="662" t="s">
        <v>1110</v>
      </c>
      <c r="D266" s="662" t="s">
        <v>1216</v>
      </c>
      <c r="E266" s="662" t="s">
        <v>717</v>
      </c>
      <c r="F266" s="665">
        <v>6.7</v>
      </c>
      <c r="G266" s="665">
        <v>14634.910000000002</v>
      </c>
      <c r="H266" s="665">
        <v>1</v>
      </c>
      <c r="I266" s="665">
        <v>2184.3149253731344</v>
      </c>
      <c r="J266" s="665">
        <v>3.5999999999999996</v>
      </c>
      <c r="K266" s="665">
        <v>6374.880000000001</v>
      </c>
      <c r="L266" s="665">
        <v>0.43559406924948635</v>
      </c>
      <c r="M266" s="665">
        <v>1770.8000000000004</v>
      </c>
      <c r="N266" s="665">
        <v>1.8</v>
      </c>
      <c r="O266" s="665">
        <v>3187.44</v>
      </c>
      <c r="P266" s="678">
        <v>0.21779703462474315</v>
      </c>
      <c r="Q266" s="666">
        <v>1770.8</v>
      </c>
    </row>
    <row r="267" spans="1:17" ht="14.4" customHeight="1" x14ac:dyDescent="0.3">
      <c r="A267" s="661" t="s">
        <v>1295</v>
      </c>
      <c r="B267" s="662" t="s">
        <v>1109</v>
      </c>
      <c r="C267" s="662" t="s">
        <v>1110</v>
      </c>
      <c r="D267" s="662" t="s">
        <v>1217</v>
      </c>
      <c r="E267" s="662" t="s">
        <v>709</v>
      </c>
      <c r="F267" s="665">
        <v>0.75000000000000022</v>
      </c>
      <c r="G267" s="665">
        <v>708.6</v>
      </c>
      <c r="H267" s="665">
        <v>1</v>
      </c>
      <c r="I267" s="665">
        <v>944.79999999999973</v>
      </c>
      <c r="J267" s="665">
        <v>0.35000000000000003</v>
      </c>
      <c r="K267" s="665">
        <v>316.33</v>
      </c>
      <c r="L267" s="665">
        <v>0.4464154671182613</v>
      </c>
      <c r="M267" s="665">
        <v>903.79999999999984</v>
      </c>
      <c r="N267" s="665">
        <v>0.05</v>
      </c>
      <c r="O267" s="665">
        <v>45.19</v>
      </c>
      <c r="P267" s="678">
        <v>6.3773638159751622E-2</v>
      </c>
      <c r="Q267" s="666">
        <v>903.8</v>
      </c>
    </row>
    <row r="268" spans="1:17" ht="14.4" customHeight="1" x14ac:dyDescent="0.3">
      <c r="A268" s="661" t="s">
        <v>1295</v>
      </c>
      <c r="B268" s="662" t="s">
        <v>1109</v>
      </c>
      <c r="C268" s="662" t="s">
        <v>1113</v>
      </c>
      <c r="D268" s="662" t="s">
        <v>1119</v>
      </c>
      <c r="E268" s="662"/>
      <c r="F268" s="665"/>
      <c r="G268" s="665"/>
      <c r="H268" s="665"/>
      <c r="I268" s="665"/>
      <c r="J268" s="665"/>
      <c r="K268" s="665"/>
      <c r="L268" s="665"/>
      <c r="M268" s="665"/>
      <c r="N268" s="665">
        <v>764</v>
      </c>
      <c r="O268" s="665">
        <v>4668.04</v>
      </c>
      <c r="P268" s="678"/>
      <c r="Q268" s="666">
        <v>6.11</v>
      </c>
    </row>
    <row r="269" spans="1:17" ht="14.4" customHeight="1" x14ac:dyDescent="0.3">
      <c r="A269" s="661" t="s">
        <v>1295</v>
      </c>
      <c r="B269" s="662" t="s">
        <v>1109</v>
      </c>
      <c r="C269" s="662" t="s">
        <v>1113</v>
      </c>
      <c r="D269" s="662" t="s">
        <v>1218</v>
      </c>
      <c r="E269" s="662"/>
      <c r="F269" s="665">
        <v>7786</v>
      </c>
      <c r="G269" s="665">
        <v>259273.80000000002</v>
      </c>
      <c r="H269" s="665">
        <v>1</v>
      </c>
      <c r="I269" s="665">
        <v>33.300000000000004</v>
      </c>
      <c r="J269" s="665">
        <v>3818</v>
      </c>
      <c r="K269" s="665">
        <v>128093.9</v>
      </c>
      <c r="L269" s="665">
        <v>0.49404876235084294</v>
      </c>
      <c r="M269" s="665">
        <v>33.549999999999997</v>
      </c>
      <c r="N269" s="665">
        <v>886</v>
      </c>
      <c r="O269" s="665">
        <v>29246.86</v>
      </c>
      <c r="P269" s="678">
        <v>0.11280299050656101</v>
      </c>
      <c r="Q269" s="666">
        <v>33.01</v>
      </c>
    </row>
    <row r="270" spans="1:17" ht="14.4" customHeight="1" x14ac:dyDescent="0.3">
      <c r="A270" s="661" t="s">
        <v>1295</v>
      </c>
      <c r="B270" s="662" t="s">
        <v>1109</v>
      </c>
      <c r="C270" s="662" t="s">
        <v>1221</v>
      </c>
      <c r="D270" s="662" t="s">
        <v>1222</v>
      </c>
      <c r="E270" s="662" t="s">
        <v>1223</v>
      </c>
      <c r="F270" s="665">
        <v>12</v>
      </c>
      <c r="G270" s="665">
        <v>10611.84</v>
      </c>
      <c r="H270" s="665">
        <v>1</v>
      </c>
      <c r="I270" s="665">
        <v>884.32</v>
      </c>
      <c r="J270" s="665">
        <v>9</v>
      </c>
      <c r="K270" s="665">
        <v>7958.88</v>
      </c>
      <c r="L270" s="665">
        <v>0.75</v>
      </c>
      <c r="M270" s="665">
        <v>884.32</v>
      </c>
      <c r="N270" s="665"/>
      <c r="O270" s="665"/>
      <c r="P270" s="678"/>
      <c r="Q270" s="666"/>
    </row>
    <row r="271" spans="1:17" ht="14.4" customHeight="1" x14ac:dyDescent="0.3">
      <c r="A271" s="661" t="s">
        <v>1295</v>
      </c>
      <c r="B271" s="662" t="s">
        <v>1109</v>
      </c>
      <c r="C271" s="662" t="s">
        <v>1138</v>
      </c>
      <c r="D271" s="662" t="s">
        <v>1170</v>
      </c>
      <c r="E271" s="662" t="s">
        <v>1171</v>
      </c>
      <c r="F271" s="665"/>
      <c r="G271" s="665"/>
      <c r="H271" s="665"/>
      <c r="I271" s="665"/>
      <c r="J271" s="665"/>
      <c r="K271" s="665"/>
      <c r="L271" s="665"/>
      <c r="M271" s="665"/>
      <c r="N271" s="665">
        <v>1</v>
      </c>
      <c r="O271" s="665">
        <v>1825</v>
      </c>
      <c r="P271" s="678"/>
      <c r="Q271" s="666">
        <v>1825</v>
      </c>
    </row>
    <row r="272" spans="1:17" ht="14.4" customHeight="1" x14ac:dyDescent="0.3">
      <c r="A272" s="661" t="s">
        <v>1295</v>
      </c>
      <c r="B272" s="662" t="s">
        <v>1109</v>
      </c>
      <c r="C272" s="662" t="s">
        <v>1138</v>
      </c>
      <c r="D272" s="662" t="s">
        <v>1226</v>
      </c>
      <c r="E272" s="662" t="s">
        <v>1227</v>
      </c>
      <c r="F272" s="665">
        <v>18</v>
      </c>
      <c r="G272" s="665">
        <v>257904</v>
      </c>
      <c r="H272" s="665">
        <v>1</v>
      </c>
      <c r="I272" s="665">
        <v>14328</v>
      </c>
      <c r="J272" s="665">
        <v>9</v>
      </c>
      <c r="K272" s="665">
        <v>129060</v>
      </c>
      <c r="L272" s="665">
        <v>0.50041876046901168</v>
      </c>
      <c r="M272" s="665">
        <v>14340</v>
      </c>
      <c r="N272" s="665">
        <v>4</v>
      </c>
      <c r="O272" s="665">
        <v>58024</v>
      </c>
      <c r="P272" s="678">
        <v>0.22498293938829952</v>
      </c>
      <c r="Q272" s="666">
        <v>14506</v>
      </c>
    </row>
    <row r="273" spans="1:17" ht="14.4" customHeight="1" x14ac:dyDescent="0.3">
      <c r="A273" s="661" t="s">
        <v>1295</v>
      </c>
      <c r="B273" s="662" t="s">
        <v>1109</v>
      </c>
      <c r="C273" s="662" t="s">
        <v>1138</v>
      </c>
      <c r="D273" s="662" t="s">
        <v>1194</v>
      </c>
      <c r="E273" s="662" t="s">
        <v>1195</v>
      </c>
      <c r="F273" s="665"/>
      <c r="G273" s="665"/>
      <c r="H273" s="665"/>
      <c r="I273" s="665"/>
      <c r="J273" s="665"/>
      <c r="K273" s="665"/>
      <c r="L273" s="665"/>
      <c r="M273" s="665"/>
      <c r="N273" s="665">
        <v>1</v>
      </c>
      <c r="O273" s="665">
        <v>2645</v>
      </c>
      <c r="P273" s="678"/>
      <c r="Q273" s="666">
        <v>2645</v>
      </c>
    </row>
    <row r="274" spans="1:17" ht="14.4" customHeight="1" x14ac:dyDescent="0.3">
      <c r="A274" s="661" t="s">
        <v>1296</v>
      </c>
      <c r="B274" s="662" t="s">
        <v>1109</v>
      </c>
      <c r="C274" s="662" t="s">
        <v>1113</v>
      </c>
      <c r="D274" s="662" t="s">
        <v>1119</v>
      </c>
      <c r="E274" s="662"/>
      <c r="F274" s="665">
        <v>1000</v>
      </c>
      <c r="G274" s="665">
        <v>5550</v>
      </c>
      <c r="H274" s="665">
        <v>1</v>
      </c>
      <c r="I274" s="665">
        <v>5.55</v>
      </c>
      <c r="J274" s="665"/>
      <c r="K274" s="665"/>
      <c r="L274" s="665"/>
      <c r="M274" s="665"/>
      <c r="N274" s="665">
        <v>643</v>
      </c>
      <c r="O274" s="665">
        <v>3755.12</v>
      </c>
      <c r="P274" s="678">
        <v>0.67659819819819822</v>
      </c>
      <c r="Q274" s="666">
        <v>5.84</v>
      </c>
    </row>
    <row r="275" spans="1:17" ht="14.4" customHeight="1" x14ac:dyDescent="0.3">
      <c r="A275" s="661" t="s">
        <v>1296</v>
      </c>
      <c r="B275" s="662" t="s">
        <v>1109</v>
      </c>
      <c r="C275" s="662" t="s">
        <v>1138</v>
      </c>
      <c r="D275" s="662" t="s">
        <v>1141</v>
      </c>
      <c r="E275" s="662" t="s">
        <v>1142</v>
      </c>
      <c r="F275" s="665">
        <v>1</v>
      </c>
      <c r="G275" s="665">
        <v>420</v>
      </c>
      <c r="H275" s="665">
        <v>1</v>
      </c>
      <c r="I275" s="665">
        <v>420</v>
      </c>
      <c r="J275" s="665"/>
      <c r="K275" s="665"/>
      <c r="L275" s="665"/>
      <c r="M275" s="665"/>
      <c r="N275" s="665"/>
      <c r="O275" s="665"/>
      <c r="P275" s="678"/>
      <c r="Q275" s="666"/>
    </row>
    <row r="276" spans="1:17" ht="14.4" customHeight="1" x14ac:dyDescent="0.3">
      <c r="A276" s="661" t="s">
        <v>1296</v>
      </c>
      <c r="B276" s="662" t="s">
        <v>1109</v>
      </c>
      <c r="C276" s="662" t="s">
        <v>1138</v>
      </c>
      <c r="D276" s="662" t="s">
        <v>1170</v>
      </c>
      <c r="E276" s="662" t="s">
        <v>1171</v>
      </c>
      <c r="F276" s="665">
        <v>2</v>
      </c>
      <c r="G276" s="665">
        <v>3508</v>
      </c>
      <c r="H276" s="665">
        <v>1</v>
      </c>
      <c r="I276" s="665">
        <v>1754</v>
      </c>
      <c r="J276" s="665"/>
      <c r="K276" s="665"/>
      <c r="L276" s="665"/>
      <c r="M276" s="665"/>
      <c r="N276" s="665">
        <v>2</v>
      </c>
      <c r="O276" s="665">
        <v>3650</v>
      </c>
      <c r="P276" s="678">
        <v>1.040478905359179</v>
      </c>
      <c r="Q276" s="666">
        <v>1825</v>
      </c>
    </row>
    <row r="277" spans="1:17" ht="14.4" customHeight="1" thickBot="1" x14ac:dyDescent="0.35">
      <c r="A277" s="667" t="s">
        <v>1296</v>
      </c>
      <c r="B277" s="668" t="s">
        <v>1109</v>
      </c>
      <c r="C277" s="668" t="s">
        <v>1138</v>
      </c>
      <c r="D277" s="668" t="s">
        <v>1172</v>
      </c>
      <c r="E277" s="668" t="s">
        <v>1173</v>
      </c>
      <c r="F277" s="671">
        <v>2</v>
      </c>
      <c r="G277" s="671">
        <v>820</v>
      </c>
      <c r="H277" s="671">
        <v>1</v>
      </c>
      <c r="I277" s="671">
        <v>410</v>
      </c>
      <c r="J277" s="671"/>
      <c r="K277" s="671"/>
      <c r="L277" s="671"/>
      <c r="M277" s="671"/>
      <c r="N277" s="671">
        <v>2</v>
      </c>
      <c r="O277" s="671">
        <v>858</v>
      </c>
      <c r="P277" s="679">
        <v>1.0463414634146342</v>
      </c>
      <c r="Q277" s="672">
        <v>429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0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2" t="s">
        <v>313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1" t="s">
        <v>70</v>
      </c>
      <c r="B3" s="553" t="s">
        <v>71</v>
      </c>
      <c r="C3" s="554"/>
      <c r="D3" s="554"/>
      <c r="E3" s="555"/>
      <c r="F3" s="553" t="s">
        <v>261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13.313000000000001</v>
      </c>
      <c r="C5" s="114">
        <v>6.415</v>
      </c>
      <c r="D5" s="114">
        <v>12.845000000000001</v>
      </c>
      <c r="E5" s="131">
        <v>0.96484639074588752</v>
      </c>
      <c r="F5" s="132">
        <v>22</v>
      </c>
      <c r="G5" s="114">
        <v>15</v>
      </c>
      <c r="H5" s="114">
        <v>19</v>
      </c>
      <c r="I5" s="133">
        <v>0.86363636363636365</v>
      </c>
      <c r="J5" s="123"/>
      <c r="K5" s="123"/>
      <c r="L5" s="7">
        <f>D5-B5</f>
        <v>-0.46799999999999997</v>
      </c>
      <c r="M5" s="8">
        <f>H5-F5</f>
        <v>-3</v>
      </c>
    </row>
    <row r="6" spans="1:13" ht="14.4" hidden="1" customHeight="1" outlineLevel="1" x14ac:dyDescent="0.3">
      <c r="A6" s="119" t="s">
        <v>169</v>
      </c>
      <c r="B6" s="122">
        <v>1.9039999999999999</v>
      </c>
      <c r="C6" s="113">
        <v>5.0339999999999998</v>
      </c>
      <c r="D6" s="113">
        <v>5.835</v>
      </c>
      <c r="E6" s="134">
        <v>3.0646008403361344</v>
      </c>
      <c r="F6" s="135">
        <v>5</v>
      </c>
      <c r="G6" s="113">
        <v>6</v>
      </c>
      <c r="H6" s="113">
        <v>7</v>
      </c>
      <c r="I6" s="136">
        <v>1.4</v>
      </c>
      <c r="J6" s="123"/>
      <c r="K6" s="123"/>
      <c r="L6" s="5">
        <f t="shared" ref="L6:L11" si="0">D6-B6</f>
        <v>3.931</v>
      </c>
      <c r="M6" s="6">
        <f t="shared" ref="M6:M13" si="1">H6-F6</f>
        <v>2</v>
      </c>
    </row>
    <row r="7" spans="1:13" ht="14.4" hidden="1" customHeight="1" outlineLevel="1" x14ac:dyDescent="0.3">
      <c r="A7" s="119" t="s">
        <v>170</v>
      </c>
      <c r="B7" s="122">
        <v>11.997999999999999</v>
      </c>
      <c r="C7" s="113">
        <v>13.763999999999999</v>
      </c>
      <c r="D7" s="113">
        <v>7.9850000000000003</v>
      </c>
      <c r="E7" s="134">
        <v>0.66552758793132194</v>
      </c>
      <c r="F7" s="135">
        <v>18</v>
      </c>
      <c r="G7" s="113">
        <v>22</v>
      </c>
      <c r="H7" s="113">
        <v>13</v>
      </c>
      <c r="I7" s="136">
        <v>0.72222222222222221</v>
      </c>
      <c r="J7" s="123"/>
      <c r="K7" s="123"/>
      <c r="L7" s="5">
        <f t="shared" si="0"/>
        <v>-4.012999999999999</v>
      </c>
      <c r="M7" s="6">
        <f t="shared" si="1"/>
        <v>-5</v>
      </c>
    </row>
    <row r="8" spans="1:13" ht="14.4" hidden="1" customHeight="1" outlineLevel="1" x14ac:dyDescent="0.3">
      <c r="A8" s="119" t="s">
        <v>171</v>
      </c>
      <c r="B8" s="122">
        <v>0.29799999999999999</v>
      </c>
      <c r="C8" s="113">
        <v>4.16</v>
      </c>
      <c r="D8" s="113">
        <v>3.3570000000000002</v>
      </c>
      <c r="E8" s="134">
        <v>11.26510067114094</v>
      </c>
      <c r="F8" s="135">
        <v>1</v>
      </c>
      <c r="G8" s="113">
        <v>5</v>
      </c>
      <c r="H8" s="113">
        <v>3</v>
      </c>
      <c r="I8" s="136">
        <v>3</v>
      </c>
      <c r="J8" s="123"/>
      <c r="K8" s="123"/>
      <c r="L8" s="5">
        <f t="shared" si="0"/>
        <v>3.0590000000000002</v>
      </c>
      <c r="M8" s="6">
        <f t="shared" si="1"/>
        <v>2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515</v>
      </c>
      <c r="F9" s="135">
        <v>0</v>
      </c>
      <c r="G9" s="113">
        <v>0</v>
      </c>
      <c r="H9" s="113">
        <v>0</v>
      </c>
      <c r="I9" s="136" t="s">
        <v>515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1.1919999999999999</v>
      </c>
      <c r="C10" s="113">
        <v>4.4000000000000004</v>
      </c>
      <c r="D10" s="113">
        <v>4.3259999999999996</v>
      </c>
      <c r="E10" s="134">
        <v>3.6291946308724832</v>
      </c>
      <c r="F10" s="135">
        <v>4</v>
      </c>
      <c r="G10" s="113">
        <v>9</v>
      </c>
      <c r="H10" s="113">
        <v>5</v>
      </c>
      <c r="I10" s="136">
        <v>1.25</v>
      </c>
      <c r="J10" s="123"/>
      <c r="K10" s="123"/>
      <c r="L10" s="5">
        <f t="shared" si="0"/>
        <v>3.1339999999999995</v>
      </c>
      <c r="M10" s="6">
        <f t="shared" si="1"/>
        <v>1</v>
      </c>
    </row>
    <row r="11" spans="1:13" ht="14.4" hidden="1" customHeight="1" outlineLevel="1" x14ac:dyDescent="0.3">
      <c r="A11" s="119" t="s">
        <v>174</v>
      </c>
      <c r="B11" s="122">
        <v>0</v>
      </c>
      <c r="C11" s="113">
        <v>0</v>
      </c>
      <c r="D11" s="113">
        <v>0.29499999999999998</v>
      </c>
      <c r="E11" s="134" t="s">
        <v>515</v>
      </c>
      <c r="F11" s="135">
        <v>0</v>
      </c>
      <c r="G11" s="113">
        <v>0</v>
      </c>
      <c r="H11" s="113">
        <v>1</v>
      </c>
      <c r="I11" s="136" t="s">
        <v>515</v>
      </c>
      <c r="J11" s="123"/>
      <c r="K11" s="123"/>
      <c r="L11" s="5">
        <f t="shared" si="0"/>
        <v>0.29499999999999998</v>
      </c>
      <c r="M11" s="6">
        <f t="shared" si="1"/>
        <v>1</v>
      </c>
    </row>
    <row r="12" spans="1:13" ht="14.4" hidden="1" customHeight="1" outlineLevel="1" thickBot="1" x14ac:dyDescent="0.35">
      <c r="A12" s="244" t="s">
        <v>211</v>
      </c>
      <c r="B12" s="245">
        <v>0.29799999999999999</v>
      </c>
      <c r="C12" s="246">
        <v>0</v>
      </c>
      <c r="D12" s="246">
        <v>0</v>
      </c>
      <c r="E12" s="247"/>
      <c r="F12" s="248">
        <v>1</v>
      </c>
      <c r="G12" s="246">
        <v>0</v>
      </c>
      <c r="H12" s="246">
        <v>0</v>
      </c>
      <c r="I12" s="249"/>
      <c r="J12" s="123"/>
      <c r="K12" s="123"/>
      <c r="L12" s="250">
        <f>D12-B12</f>
        <v>-0.29799999999999999</v>
      </c>
      <c r="M12" s="251">
        <f>H12-F12</f>
        <v>-1</v>
      </c>
    </row>
    <row r="13" spans="1:13" ht="14.4" customHeight="1" collapsed="1" thickBot="1" x14ac:dyDescent="0.35">
      <c r="A13" s="120" t="s">
        <v>3</v>
      </c>
      <c r="B13" s="115">
        <f>SUM(B5:B12)</f>
        <v>29.002999999999997</v>
      </c>
      <c r="C13" s="116">
        <f>SUM(C5:C12)</f>
        <v>33.773000000000003</v>
      </c>
      <c r="D13" s="116">
        <f>SUM(D5:D12)</f>
        <v>34.643000000000001</v>
      </c>
      <c r="E13" s="137">
        <f>IF(OR(D13=0,B13=0),0,D13/B13)</f>
        <v>1.1944626417956765</v>
      </c>
      <c r="F13" s="138">
        <f>SUM(F5:F12)</f>
        <v>51</v>
      </c>
      <c r="G13" s="116">
        <f>SUM(G5:G12)</f>
        <v>57</v>
      </c>
      <c r="H13" s="116">
        <f>SUM(H5:H12)</f>
        <v>48</v>
      </c>
      <c r="I13" s="139">
        <f>IF(OR(H13=0,F13=0),0,H13/F13)</f>
        <v>0.94117647058823528</v>
      </c>
      <c r="J13" s="123"/>
      <c r="K13" s="123"/>
      <c r="L13" s="129">
        <f>D13-B13</f>
        <v>5.6400000000000041</v>
      </c>
      <c r="M13" s="140">
        <f t="shared" si="1"/>
        <v>-3</v>
      </c>
    </row>
    <row r="14" spans="1:13" ht="14.4" customHeight="1" x14ac:dyDescent="0.3">
      <c r="A14" s="141"/>
      <c r="B14" s="584"/>
      <c r="C14" s="584"/>
      <c r="D14" s="584"/>
      <c r="E14" s="584"/>
      <c r="F14" s="584"/>
      <c r="G14" s="584"/>
      <c r="H14" s="584"/>
      <c r="I14" s="58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79" t="s">
        <v>207</v>
      </c>
      <c r="B16" s="581" t="s">
        <v>71</v>
      </c>
      <c r="C16" s="582"/>
      <c r="D16" s="582"/>
      <c r="E16" s="583"/>
      <c r="F16" s="581" t="s">
        <v>261</v>
      </c>
      <c r="G16" s="582"/>
      <c r="H16" s="582"/>
      <c r="I16" s="583"/>
      <c r="J16" s="586" t="s">
        <v>179</v>
      </c>
      <c r="K16" s="587"/>
      <c r="L16" s="158"/>
      <c r="M16" s="158"/>
    </row>
    <row r="17" spans="1:13" ht="14.4" customHeight="1" thickBot="1" x14ac:dyDescent="0.35">
      <c r="A17" s="58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88" t="s">
        <v>180</v>
      </c>
      <c r="K17" s="58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13.313000000000001</v>
      </c>
      <c r="C18" s="114">
        <v>6.415</v>
      </c>
      <c r="D18" s="114">
        <v>12.845000000000001</v>
      </c>
      <c r="E18" s="131">
        <v>0.96484639074588752</v>
      </c>
      <c r="F18" s="121">
        <v>22</v>
      </c>
      <c r="G18" s="114">
        <v>15</v>
      </c>
      <c r="H18" s="114">
        <v>19</v>
      </c>
      <c r="I18" s="133">
        <v>0.86363636363636365</v>
      </c>
      <c r="J18" s="572">
        <v>0.91871999999999998</v>
      </c>
      <c r="K18" s="573"/>
      <c r="L18" s="147">
        <f>D18-B18</f>
        <v>-0.46799999999999997</v>
      </c>
      <c r="M18" s="148">
        <f>H18-F18</f>
        <v>-3</v>
      </c>
    </row>
    <row r="19" spans="1:13" ht="14.4" hidden="1" customHeight="1" outlineLevel="1" x14ac:dyDescent="0.3">
      <c r="A19" s="119" t="s">
        <v>169</v>
      </c>
      <c r="B19" s="122">
        <v>1.9039999999999999</v>
      </c>
      <c r="C19" s="113">
        <v>5.0339999999999998</v>
      </c>
      <c r="D19" s="113">
        <v>5.835</v>
      </c>
      <c r="E19" s="134">
        <v>3.0646008403361344</v>
      </c>
      <c r="F19" s="122">
        <v>5</v>
      </c>
      <c r="G19" s="113">
        <v>6</v>
      </c>
      <c r="H19" s="113">
        <v>7</v>
      </c>
      <c r="I19" s="136">
        <v>1.4</v>
      </c>
      <c r="J19" s="572">
        <v>0.99456</v>
      </c>
      <c r="K19" s="573"/>
      <c r="L19" s="149">
        <f t="shared" ref="L19:L26" si="2">D19-B19</f>
        <v>3.931</v>
      </c>
      <c r="M19" s="150">
        <f t="shared" ref="M19:M26" si="3">H19-F19</f>
        <v>2</v>
      </c>
    </row>
    <row r="20" spans="1:13" ht="14.4" hidden="1" customHeight="1" outlineLevel="1" x14ac:dyDescent="0.3">
      <c r="A20" s="119" t="s">
        <v>170</v>
      </c>
      <c r="B20" s="122">
        <v>11.997999999999999</v>
      </c>
      <c r="C20" s="113">
        <v>13.763999999999999</v>
      </c>
      <c r="D20" s="113">
        <v>7.9850000000000003</v>
      </c>
      <c r="E20" s="134">
        <v>0.66552758793132194</v>
      </c>
      <c r="F20" s="122">
        <v>18</v>
      </c>
      <c r="G20" s="113">
        <v>22</v>
      </c>
      <c r="H20" s="113">
        <v>13</v>
      </c>
      <c r="I20" s="136">
        <v>0.72222222222222221</v>
      </c>
      <c r="J20" s="572">
        <v>0.96671999999999991</v>
      </c>
      <c r="K20" s="573"/>
      <c r="L20" s="149">
        <f t="shared" si="2"/>
        <v>-4.012999999999999</v>
      </c>
      <c r="M20" s="150">
        <f t="shared" si="3"/>
        <v>-5</v>
      </c>
    </row>
    <row r="21" spans="1:13" ht="14.4" hidden="1" customHeight="1" outlineLevel="1" x14ac:dyDescent="0.3">
      <c r="A21" s="119" t="s">
        <v>171</v>
      </c>
      <c r="B21" s="122">
        <v>0.29799999999999999</v>
      </c>
      <c r="C21" s="113">
        <v>4.16</v>
      </c>
      <c r="D21" s="113">
        <v>3.3570000000000002</v>
      </c>
      <c r="E21" s="134">
        <v>11.26510067114094</v>
      </c>
      <c r="F21" s="122">
        <v>1</v>
      </c>
      <c r="G21" s="113">
        <v>5</v>
      </c>
      <c r="H21" s="113">
        <v>3</v>
      </c>
      <c r="I21" s="136">
        <v>3</v>
      </c>
      <c r="J21" s="572">
        <v>1.11744</v>
      </c>
      <c r="K21" s="573"/>
      <c r="L21" s="149">
        <f t="shared" si="2"/>
        <v>3.0590000000000002</v>
      </c>
      <c r="M21" s="150">
        <f t="shared" si="3"/>
        <v>2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515</v>
      </c>
      <c r="F22" s="122">
        <v>0</v>
      </c>
      <c r="G22" s="113">
        <v>0</v>
      </c>
      <c r="H22" s="113">
        <v>0</v>
      </c>
      <c r="I22" s="136" t="s">
        <v>515</v>
      </c>
      <c r="J22" s="572">
        <v>0.96</v>
      </c>
      <c r="K22" s="57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1.1919999999999999</v>
      </c>
      <c r="C23" s="113">
        <v>4.4000000000000004</v>
      </c>
      <c r="D23" s="113">
        <v>4.3259999999999996</v>
      </c>
      <c r="E23" s="134">
        <v>3.6291946308724832</v>
      </c>
      <c r="F23" s="122">
        <v>4</v>
      </c>
      <c r="G23" s="113">
        <v>9</v>
      </c>
      <c r="H23" s="113">
        <v>5</v>
      </c>
      <c r="I23" s="136">
        <v>1.25</v>
      </c>
      <c r="J23" s="572">
        <v>0.98495999999999995</v>
      </c>
      <c r="K23" s="573"/>
      <c r="L23" s="149">
        <f t="shared" si="2"/>
        <v>3.1339999999999995</v>
      </c>
      <c r="M23" s="150">
        <f t="shared" si="3"/>
        <v>1</v>
      </c>
    </row>
    <row r="24" spans="1:13" ht="14.4" hidden="1" customHeight="1" outlineLevel="1" x14ac:dyDescent="0.3">
      <c r="A24" s="119" t="s">
        <v>174</v>
      </c>
      <c r="B24" s="122">
        <v>0</v>
      </c>
      <c r="C24" s="113">
        <v>0</v>
      </c>
      <c r="D24" s="113">
        <v>0.29499999999999998</v>
      </c>
      <c r="E24" s="134" t="s">
        <v>515</v>
      </c>
      <c r="F24" s="122">
        <v>0</v>
      </c>
      <c r="G24" s="113">
        <v>0</v>
      </c>
      <c r="H24" s="113">
        <v>1</v>
      </c>
      <c r="I24" s="136" t="s">
        <v>515</v>
      </c>
      <c r="J24" s="572">
        <v>1.0147199999999998</v>
      </c>
      <c r="K24" s="573"/>
      <c r="L24" s="149">
        <f t="shared" si="2"/>
        <v>0.29499999999999998</v>
      </c>
      <c r="M24" s="150">
        <f t="shared" si="3"/>
        <v>1</v>
      </c>
    </row>
    <row r="25" spans="1:13" ht="14.4" hidden="1" customHeight="1" outlineLevel="1" thickBot="1" x14ac:dyDescent="0.35">
      <c r="A25" s="244" t="s">
        <v>211</v>
      </c>
      <c r="B25" s="245">
        <v>0.29799999999999999</v>
      </c>
      <c r="C25" s="246">
        <v>0</v>
      </c>
      <c r="D25" s="246">
        <v>0</v>
      </c>
      <c r="E25" s="247"/>
      <c r="F25" s="245">
        <v>1</v>
      </c>
      <c r="G25" s="246">
        <v>0</v>
      </c>
      <c r="H25" s="246">
        <v>0</v>
      </c>
      <c r="I25" s="249"/>
      <c r="J25" s="364"/>
      <c r="K25" s="365"/>
      <c r="L25" s="252">
        <f>D25-B25</f>
        <v>-0.29799999999999999</v>
      </c>
      <c r="M25" s="253">
        <f>H25-F25</f>
        <v>-1</v>
      </c>
    </row>
    <row r="26" spans="1:13" ht="14.4" customHeight="1" collapsed="1" thickBot="1" x14ac:dyDescent="0.35">
      <c r="A26" s="151" t="s">
        <v>3</v>
      </c>
      <c r="B26" s="152">
        <f>SUM(B18:B25)</f>
        <v>29.002999999999997</v>
      </c>
      <c r="C26" s="153">
        <f>SUM(C18:C25)</f>
        <v>33.773000000000003</v>
      </c>
      <c r="D26" s="153">
        <f>SUM(D18:D25)</f>
        <v>34.643000000000001</v>
      </c>
      <c r="E26" s="154">
        <f>IF(OR(D26=0,B26=0),0,D26/B26)</f>
        <v>1.1944626417956765</v>
      </c>
      <c r="F26" s="152">
        <f>SUM(F18:F25)</f>
        <v>51</v>
      </c>
      <c r="G26" s="153">
        <f>SUM(G18:G25)</f>
        <v>57</v>
      </c>
      <c r="H26" s="153">
        <f>SUM(H18:H25)</f>
        <v>48</v>
      </c>
      <c r="I26" s="155">
        <f>IF(OR(H26=0,F26=0),0,H26/F26)</f>
        <v>0.94117647058823528</v>
      </c>
      <c r="J26" s="123"/>
      <c r="K26" s="123"/>
      <c r="L26" s="145">
        <f t="shared" si="2"/>
        <v>5.6400000000000041</v>
      </c>
      <c r="M26" s="156">
        <f t="shared" si="3"/>
        <v>-3</v>
      </c>
    </row>
    <row r="27" spans="1:13" ht="14.4" customHeight="1" x14ac:dyDescent="0.3">
      <c r="A27" s="157"/>
      <c r="B27" s="584" t="s">
        <v>209</v>
      </c>
      <c r="C27" s="585"/>
      <c r="D27" s="585"/>
      <c r="E27" s="585"/>
      <c r="F27" s="584" t="s">
        <v>210</v>
      </c>
      <c r="G27" s="585"/>
      <c r="H27" s="585"/>
      <c r="I27" s="58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4" t="s">
        <v>208</v>
      </c>
      <c r="B29" s="576" t="s">
        <v>71</v>
      </c>
      <c r="C29" s="577"/>
      <c r="D29" s="577"/>
      <c r="E29" s="578"/>
      <c r="F29" s="577" t="s">
        <v>261</v>
      </c>
      <c r="G29" s="577"/>
      <c r="H29" s="577"/>
      <c r="I29" s="578"/>
      <c r="J29" s="158"/>
      <c r="K29" s="158"/>
      <c r="L29" s="158"/>
      <c r="M29" s="159"/>
    </row>
    <row r="30" spans="1:13" ht="14.4" customHeight="1" thickBot="1" x14ac:dyDescent="0.35">
      <c r="A30" s="57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515</v>
      </c>
      <c r="F31" s="132">
        <v>0</v>
      </c>
      <c r="G31" s="114">
        <v>0</v>
      </c>
      <c r="H31" s="114">
        <v>0</v>
      </c>
      <c r="I31" s="133" t="s">
        <v>515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515</v>
      </c>
      <c r="F32" s="135">
        <v>0</v>
      </c>
      <c r="G32" s="113">
        <v>0</v>
      </c>
      <c r="H32" s="113">
        <v>0</v>
      </c>
      <c r="I32" s="136" t="s">
        <v>515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515</v>
      </c>
      <c r="F33" s="135">
        <v>0</v>
      </c>
      <c r="G33" s="113">
        <v>0</v>
      </c>
      <c r="H33" s="113">
        <v>0</v>
      </c>
      <c r="I33" s="136" t="s">
        <v>515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515</v>
      </c>
      <c r="F34" s="135">
        <v>0</v>
      </c>
      <c r="G34" s="113">
        <v>0</v>
      </c>
      <c r="H34" s="113">
        <v>0</v>
      </c>
      <c r="I34" s="136" t="s">
        <v>515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515</v>
      </c>
      <c r="F35" s="135">
        <v>0</v>
      </c>
      <c r="G35" s="113">
        <v>0</v>
      </c>
      <c r="H35" s="113">
        <v>0</v>
      </c>
      <c r="I35" s="136" t="s">
        <v>515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515</v>
      </c>
      <c r="F36" s="135">
        <v>0</v>
      </c>
      <c r="G36" s="113">
        <v>0</v>
      </c>
      <c r="H36" s="113">
        <v>0</v>
      </c>
      <c r="I36" s="136" t="s">
        <v>515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515</v>
      </c>
      <c r="F37" s="135">
        <v>0</v>
      </c>
      <c r="G37" s="113">
        <v>0</v>
      </c>
      <c r="H37" s="113">
        <v>0</v>
      </c>
      <c r="I37" s="136" t="s">
        <v>515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515</v>
      </c>
      <c r="F38" s="248">
        <v>0</v>
      </c>
      <c r="G38" s="246">
        <v>0</v>
      </c>
      <c r="H38" s="246">
        <v>0</v>
      </c>
      <c r="I38" s="249" t="s">
        <v>515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262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48" t="s">
        <v>308</v>
      </c>
    </row>
    <row r="43" spans="1:13" ht="14.4" customHeight="1" x14ac:dyDescent="0.25">
      <c r="A43" s="449" t="s">
        <v>309</v>
      </c>
    </row>
    <row r="44" spans="1:13" ht="14.4" customHeight="1" x14ac:dyDescent="0.25">
      <c r="A44" s="448" t="s">
        <v>310</v>
      </c>
    </row>
    <row r="45" spans="1:13" ht="14.4" customHeight="1" x14ac:dyDescent="0.25">
      <c r="A45" s="449" t="s">
        <v>311</v>
      </c>
    </row>
    <row r="46" spans="1:13" ht="14.4" customHeight="1" x14ac:dyDescent="0.3">
      <c r="A46" s="243" t="s">
        <v>279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2" t="s">
        <v>313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3" t="s">
        <v>83</v>
      </c>
      <c r="C31" s="594"/>
      <c r="D31" s="594"/>
      <c r="E31" s="59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155</v>
      </c>
      <c r="C33" s="203">
        <v>154</v>
      </c>
      <c r="D33" s="84">
        <f>IF(C33="","",C33-B33)</f>
        <v>-1</v>
      </c>
      <c r="E33" s="85">
        <f>IF(C33="","",C33/B33)</f>
        <v>0.99354838709677418</v>
      </c>
      <c r="F33" s="86">
        <v>28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317</v>
      </c>
      <c r="C34" s="204">
        <v>337</v>
      </c>
      <c r="D34" s="87">
        <f t="shared" ref="D34:D45" si="0">IF(C34="","",C34-B34)</f>
        <v>20</v>
      </c>
      <c r="E34" s="88">
        <f t="shared" ref="E34:E45" si="1">IF(C34="","",C34/B34)</f>
        <v>1.0630914826498423</v>
      </c>
      <c r="F34" s="89">
        <v>76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/>
      <c r="C35" s="204"/>
      <c r="D35" s="87" t="str">
        <f t="shared" si="0"/>
        <v/>
      </c>
      <c r="E35" s="88" t="str">
        <f t="shared" si="1"/>
        <v/>
      </c>
      <c r="F35" s="89"/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49" t="s">
        <v>1311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2" t="s">
        <v>313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2" t="s">
        <v>75</v>
      </c>
      <c r="B3" s="603">
        <v>2014</v>
      </c>
      <c r="C3" s="604"/>
      <c r="D3" s="605"/>
      <c r="E3" s="603">
        <v>2015</v>
      </c>
      <c r="F3" s="604"/>
      <c r="G3" s="605"/>
      <c r="H3" s="603">
        <v>2016</v>
      </c>
      <c r="I3" s="604"/>
      <c r="J3" s="605"/>
      <c r="K3" s="606" t="s">
        <v>76</v>
      </c>
      <c r="L3" s="598" t="s">
        <v>77</v>
      </c>
      <c r="M3" s="598" t="s">
        <v>78</v>
      </c>
      <c r="N3" s="598" t="s">
        <v>79</v>
      </c>
      <c r="O3" s="270" t="s">
        <v>80</v>
      </c>
      <c r="P3" s="599" t="s">
        <v>81</v>
      </c>
      <c r="Q3" s="600" t="s">
        <v>82</v>
      </c>
      <c r="R3" s="601"/>
      <c r="S3" s="596" t="s">
        <v>83</v>
      </c>
      <c r="T3" s="597"/>
      <c r="U3" s="597"/>
      <c r="V3" s="597"/>
      <c r="W3" s="218" t="s">
        <v>83</v>
      </c>
    </row>
    <row r="4" spans="1:23" s="95" customFormat="1" ht="14.4" customHeight="1" thickBot="1" x14ac:dyDescent="0.35">
      <c r="A4" s="843"/>
      <c r="B4" s="844" t="s">
        <v>84</v>
      </c>
      <c r="C4" s="845" t="s">
        <v>72</v>
      </c>
      <c r="D4" s="846" t="s">
        <v>85</v>
      </c>
      <c r="E4" s="844" t="s">
        <v>84</v>
      </c>
      <c r="F4" s="845" t="s">
        <v>72</v>
      </c>
      <c r="G4" s="846" t="s">
        <v>85</v>
      </c>
      <c r="H4" s="844" t="s">
        <v>84</v>
      </c>
      <c r="I4" s="845" t="s">
        <v>72</v>
      </c>
      <c r="J4" s="846" t="s">
        <v>85</v>
      </c>
      <c r="K4" s="847"/>
      <c r="L4" s="848"/>
      <c r="M4" s="848"/>
      <c r="N4" s="848"/>
      <c r="O4" s="849"/>
      <c r="P4" s="850"/>
      <c r="Q4" s="851" t="s">
        <v>73</v>
      </c>
      <c r="R4" s="852" t="s">
        <v>72</v>
      </c>
      <c r="S4" s="853" t="s">
        <v>86</v>
      </c>
      <c r="T4" s="854" t="s">
        <v>87</v>
      </c>
      <c r="U4" s="854" t="s">
        <v>88</v>
      </c>
      <c r="V4" s="855" t="s">
        <v>2</v>
      </c>
      <c r="W4" s="856" t="s">
        <v>89</v>
      </c>
    </row>
    <row r="5" spans="1:23" ht="14.4" customHeight="1" x14ac:dyDescent="0.3">
      <c r="A5" s="884" t="s">
        <v>1298</v>
      </c>
      <c r="B5" s="857">
        <v>4</v>
      </c>
      <c r="C5" s="858">
        <v>1.52</v>
      </c>
      <c r="D5" s="859">
        <v>9</v>
      </c>
      <c r="E5" s="860">
        <v>14</v>
      </c>
      <c r="F5" s="861">
        <v>4.96</v>
      </c>
      <c r="G5" s="862">
        <v>6.1</v>
      </c>
      <c r="H5" s="863">
        <v>8</v>
      </c>
      <c r="I5" s="864">
        <v>2.8</v>
      </c>
      <c r="J5" s="865">
        <v>5.9</v>
      </c>
      <c r="K5" s="866">
        <v>0.32</v>
      </c>
      <c r="L5" s="863">
        <v>2</v>
      </c>
      <c r="M5" s="863">
        <v>18</v>
      </c>
      <c r="N5" s="867">
        <v>6</v>
      </c>
      <c r="O5" s="863" t="s">
        <v>1299</v>
      </c>
      <c r="P5" s="868" t="s">
        <v>1300</v>
      </c>
      <c r="Q5" s="869">
        <f>H5-B5</f>
        <v>4</v>
      </c>
      <c r="R5" s="869">
        <f>I5-C5</f>
        <v>1.2799999999999998</v>
      </c>
      <c r="S5" s="857">
        <f t="shared" ref="S5:S10" si="0">IF(H5=0,"",H5*N5)</f>
        <v>48</v>
      </c>
      <c r="T5" s="857">
        <f t="shared" ref="T5:T10" si="1">IF(H5=0,"",H5*J5)</f>
        <v>47.2</v>
      </c>
      <c r="U5" s="857">
        <f t="shared" ref="U5:U10" si="2">IF(H5=0,"",T5-S5)</f>
        <v>-0.79999999999999716</v>
      </c>
      <c r="V5" s="870">
        <f t="shared" ref="V5:V10" si="3">IF(H5=0,"",T5/S5)</f>
        <v>0.98333333333333339</v>
      </c>
      <c r="W5" s="871">
        <v>6</v>
      </c>
    </row>
    <row r="6" spans="1:23" ht="14.4" customHeight="1" x14ac:dyDescent="0.3">
      <c r="A6" s="885" t="s">
        <v>1301</v>
      </c>
      <c r="B6" s="872"/>
      <c r="C6" s="873"/>
      <c r="D6" s="841"/>
      <c r="E6" s="874">
        <v>1</v>
      </c>
      <c r="F6" s="875">
        <v>0.48</v>
      </c>
      <c r="G6" s="829">
        <v>8</v>
      </c>
      <c r="H6" s="876">
        <v>1</v>
      </c>
      <c r="I6" s="877">
        <v>0.74</v>
      </c>
      <c r="J6" s="830">
        <v>6</v>
      </c>
      <c r="K6" s="878">
        <v>0.48</v>
      </c>
      <c r="L6" s="876">
        <v>2</v>
      </c>
      <c r="M6" s="876">
        <v>21</v>
      </c>
      <c r="N6" s="879">
        <v>7</v>
      </c>
      <c r="O6" s="876" t="s">
        <v>1299</v>
      </c>
      <c r="P6" s="880" t="s">
        <v>1302</v>
      </c>
      <c r="Q6" s="881">
        <f t="shared" ref="Q6:R10" si="4">H6-B6</f>
        <v>1</v>
      </c>
      <c r="R6" s="881">
        <f t="shared" si="4"/>
        <v>0.74</v>
      </c>
      <c r="S6" s="872">
        <f t="shared" si="0"/>
        <v>7</v>
      </c>
      <c r="T6" s="872">
        <f t="shared" si="1"/>
        <v>6</v>
      </c>
      <c r="U6" s="872">
        <f t="shared" si="2"/>
        <v>-1</v>
      </c>
      <c r="V6" s="882">
        <f t="shared" si="3"/>
        <v>0.8571428571428571</v>
      </c>
      <c r="W6" s="831"/>
    </row>
    <row r="7" spans="1:23" ht="14.4" customHeight="1" x14ac:dyDescent="0.3">
      <c r="A7" s="886" t="s">
        <v>1303</v>
      </c>
      <c r="B7" s="836">
        <v>10</v>
      </c>
      <c r="C7" s="837">
        <v>16.010000000000002</v>
      </c>
      <c r="D7" s="838">
        <v>9.5</v>
      </c>
      <c r="E7" s="842">
        <v>11</v>
      </c>
      <c r="F7" s="823">
        <v>18.59</v>
      </c>
      <c r="G7" s="824">
        <v>9.3000000000000007</v>
      </c>
      <c r="H7" s="819">
        <v>13</v>
      </c>
      <c r="I7" s="820">
        <v>20.87</v>
      </c>
      <c r="J7" s="821">
        <v>9.9</v>
      </c>
      <c r="K7" s="825">
        <v>1.52</v>
      </c>
      <c r="L7" s="822">
        <v>4</v>
      </c>
      <c r="M7" s="822">
        <v>39</v>
      </c>
      <c r="N7" s="826">
        <v>13</v>
      </c>
      <c r="O7" s="822" t="s">
        <v>1299</v>
      </c>
      <c r="P7" s="839" t="s">
        <v>1304</v>
      </c>
      <c r="Q7" s="827">
        <f t="shared" si="4"/>
        <v>3</v>
      </c>
      <c r="R7" s="827">
        <f t="shared" si="4"/>
        <v>4.8599999999999994</v>
      </c>
      <c r="S7" s="836">
        <f t="shared" si="0"/>
        <v>169</v>
      </c>
      <c r="T7" s="836">
        <f t="shared" si="1"/>
        <v>128.70000000000002</v>
      </c>
      <c r="U7" s="836">
        <f t="shared" si="2"/>
        <v>-40.299999999999983</v>
      </c>
      <c r="V7" s="840">
        <f t="shared" si="3"/>
        <v>0.76153846153846161</v>
      </c>
      <c r="W7" s="828"/>
    </row>
    <row r="8" spans="1:23" ht="14.4" customHeight="1" x14ac:dyDescent="0.3">
      <c r="A8" s="885" t="s">
        <v>1305</v>
      </c>
      <c r="B8" s="872"/>
      <c r="C8" s="873"/>
      <c r="D8" s="841"/>
      <c r="E8" s="883"/>
      <c r="F8" s="877"/>
      <c r="G8" s="830"/>
      <c r="H8" s="874">
        <v>1</v>
      </c>
      <c r="I8" s="875">
        <v>2.54</v>
      </c>
      <c r="J8" s="829">
        <v>10</v>
      </c>
      <c r="K8" s="878">
        <v>2.2599999999999998</v>
      </c>
      <c r="L8" s="876">
        <v>6</v>
      </c>
      <c r="M8" s="876">
        <v>51</v>
      </c>
      <c r="N8" s="879">
        <v>17</v>
      </c>
      <c r="O8" s="876" t="s">
        <v>1299</v>
      </c>
      <c r="P8" s="880" t="s">
        <v>1306</v>
      </c>
      <c r="Q8" s="881">
        <f t="shared" si="4"/>
        <v>1</v>
      </c>
      <c r="R8" s="881">
        <f t="shared" si="4"/>
        <v>2.54</v>
      </c>
      <c r="S8" s="872">
        <f t="shared" si="0"/>
        <v>17</v>
      </c>
      <c r="T8" s="872">
        <f t="shared" si="1"/>
        <v>10</v>
      </c>
      <c r="U8" s="872">
        <f t="shared" si="2"/>
        <v>-7</v>
      </c>
      <c r="V8" s="882">
        <f t="shared" si="3"/>
        <v>0.58823529411764708</v>
      </c>
      <c r="W8" s="831"/>
    </row>
    <row r="9" spans="1:23" ht="14.4" customHeight="1" x14ac:dyDescent="0.3">
      <c r="A9" s="886" t="s">
        <v>1307</v>
      </c>
      <c r="B9" s="832">
        <v>37</v>
      </c>
      <c r="C9" s="833">
        <v>11.48</v>
      </c>
      <c r="D9" s="834">
        <v>5.9</v>
      </c>
      <c r="E9" s="842">
        <v>31</v>
      </c>
      <c r="F9" s="823">
        <v>9.74</v>
      </c>
      <c r="G9" s="824">
        <v>5.8</v>
      </c>
      <c r="H9" s="822">
        <v>24</v>
      </c>
      <c r="I9" s="823">
        <v>7.31</v>
      </c>
      <c r="J9" s="835">
        <v>5.9</v>
      </c>
      <c r="K9" s="825">
        <v>0.26</v>
      </c>
      <c r="L9" s="822">
        <v>1</v>
      </c>
      <c r="M9" s="822">
        <v>9</v>
      </c>
      <c r="N9" s="826">
        <v>3</v>
      </c>
      <c r="O9" s="822" t="s">
        <v>1299</v>
      </c>
      <c r="P9" s="839" t="s">
        <v>1308</v>
      </c>
      <c r="Q9" s="827">
        <f t="shared" si="4"/>
        <v>-13</v>
      </c>
      <c r="R9" s="827">
        <f t="shared" si="4"/>
        <v>-4.1700000000000008</v>
      </c>
      <c r="S9" s="836">
        <f t="shared" si="0"/>
        <v>72</v>
      </c>
      <c r="T9" s="836">
        <f t="shared" si="1"/>
        <v>141.60000000000002</v>
      </c>
      <c r="U9" s="836">
        <f t="shared" si="2"/>
        <v>69.600000000000023</v>
      </c>
      <c r="V9" s="840">
        <f t="shared" si="3"/>
        <v>1.966666666666667</v>
      </c>
      <c r="W9" s="828">
        <v>70</v>
      </c>
    </row>
    <row r="10" spans="1:23" ht="14.4" customHeight="1" thickBot="1" x14ac:dyDescent="0.35">
      <c r="A10" s="887" t="s">
        <v>1309</v>
      </c>
      <c r="B10" s="888"/>
      <c r="C10" s="889"/>
      <c r="D10" s="890"/>
      <c r="E10" s="891"/>
      <c r="F10" s="892"/>
      <c r="G10" s="893"/>
      <c r="H10" s="894">
        <v>1</v>
      </c>
      <c r="I10" s="892">
        <v>0.38</v>
      </c>
      <c r="J10" s="893">
        <v>4</v>
      </c>
      <c r="K10" s="895">
        <v>0.36</v>
      </c>
      <c r="L10" s="894">
        <v>1</v>
      </c>
      <c r="M10" s="894">
        <v>12</v>
      </c>
      <c r="N10" s="896">
        <v>4</v>
      </c>
      <c r="O10" s="894" t="s">
        <v>1299</v>
      </c>
      <c r="P10" s="897" t="s">
        <v>1310</v>
      </c>
      <c r="Q10" s="898">
        <f t="shared" si="4"/>
        <v>1</v>
      </c>
      <c r="R10" s="898">
        <f t="shared" si="4"/>
        <v>0.38</v>
      </c>
      <c r="S10" s="899">
        <f t="shared" si="0"/>
        <v>4</v>
      </c>
      <c r="T10" s="899">
        <f t="shared" si="1"/>
        <v>4</v>
      </c>
      <c r="U10" s="899">
        <f t="shared" si="2"/>
        <v>0</v>
      </c>
      <c r="V10" s="900">
        <f t="shared" si="3"/>
        <v>1</v>
      </c>
      <c r="W10" s="90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1:Q1048576">
    <cfRule type="cellIs" dxfId="12" priority="9" stopIfTrue="1" operator="lessThan">
      <formula>0</formula>
    </cfRule>
  </conditionalFormatting>
  <conditionalFormatting sqref="U11:U1048576">
    <cfRule type="cellIs" dxfId="11" priority="8" stopIfTrue="1" operator="greaterThan">
      <formula>0</formula>
    </cfRule>
  </conditionalFormatting>
  <conditionalFormatting sqref="V11:V1048576">
    <cfRule type="cellIs" dxfId="10" priority="7" stopIfTrue="1" operator="greaterThan">
      <formula>1</formula>
    </cfRule>
  </conditionalFormatting>
  <conditionalFormatting sqref="V11:V1048576">
    <cfRule type="cellIs" dxfId="9" priority="4" stopIfTrue="1" operator="greaterThan">
      <formula>1</formula>
    </cfRule>
  </conditionalFormatting>
  <conditionalFormatting sqref="U11:U1048576">
    <cfRule type="cellIs" dxfId="8" priority="5" stopIfTrue="1" operator="greaterThan">
      <formula>0</formula>
    </cfRule>
  </conditionalFormatting>
  <conditionalFormatting sqref="Q11:Q1048576">
    <cfRule type="cellIs" dxfId="7" priority="6" stopIfTrue="1" operator="lessThan">
      <formula>0</formula>
    </cfRule>
  </conditionalFormatting>
  <conditionalFormatting sqref="V5:V10">
    <cfRule type="cellIs" dxfId="6" priority="1" stopIfTrue="1" operator="greaterThan">
      <formula>1</formula>
    </cfRule>
  </conditionalFormatting>
  <conditionalFormatting sqref="U5:U10">
    <cfRule type="cellIs" dxfId="5" priority="2" stopIfTrue="1" operator="greaterThan">
      <formula>0</formula>
    </cfRule>
  </conditionalFormatting>
  <conditionalFormatting sqref="Q5:Q1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2" t="s">
        <v>313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267628</v>
      </c>
      <c r="C3" s="351">
        <f t="shared" ref="C3:L3" si="0">SUBTOTAL(9,C6:C1048576)</f>
        <v>5</v>
      </c>
      <c r="D3" s="351">
        <f t="shared" si="0"/>
        <v>326103</v>
      </c>
      <c r="E3" s="351">
        <f t="shared" si="0"/>
        <v>3.2154440660380472</v>
      </c>
      <c r="F3" s="351">
        <f t="shared" si="0"/>
        <v>340951</v>
      </c>
      <c r="G3" s="354">
        <f>IF(B3&lt;&gt;0,F3/B3,"")</f>
        <v>1.2739735752611834</v>
      </c>
      <c r="H3" s="350">
        <f t="shared" si="0"/>
        <v>146956.30000000005</v>
      </c>
      <c r="I3" s="351">
        <f t="shared" si="0"/>
        <v>1</v>
      </c>
      <c r="J3" s="351">
        <f t="shared" si="0"/>
        <v>177564.68000000002</v>
      </c>
      <c r="K3" s="351">
        <f t="shared" si="0"/>
        <v>1.2082821900115883</v>
      </c>
      <c r="L3" s="351">
        <f t="shared" si="0"/>
        <v>171084.83000000002</v>
      </c>
      <c r="M3" s="352">
        <f>IF(H3&lt;&gt;0,L3/H3,"")</f>
        <v>1.1641884696334894</v>
      </c>
    </row>
    <row r="4" spans="1:13" ht="14.4" customHeight="1" x14ac:dyDescent="0.3">
      <c r="A4" s="607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7" customFormat="1" ht="14.4" customHeight="1" thickBot="1" x14ac:dyDescent="0.35">
      <c r="A5" s="902"/>
      <c r="B5" s="903">
        <v>2014</v>
      </c>
      <c r="C5" s="904"/>
      <c r="D5" s="904">
        <v>2015</v>
      </c>
      <c r="E5" s="904"/>
      <c r="F5" s="904">
        <v>2016</v>
      </c>
      <c r="G5" s="793" t="s">
        <v>2</v>
      </c>
      <c r="H5" s="903">
        <v>2014</v>
      </c>
      <c r="I5" s="904"/>
      <c r="J5" s="904">
        <v>2015</v>
      </c>
      <c r="K5" s="904"/>
      <c r="L5" s="904">
        <v>2016</v>
      </c>
      <c r="M5" s="793" t="s">
        <v>2</v>
      </c>
    </row>
    <row r="6" spans="1:13" ht="14.4" customHeight="1" x14ac:dyDescent="0.3">
      <c r="A6" s="750" t="s">
        <v>743</v>
      </c>
      <c r="B6" s="797">
        <v>208515</v>
      </c>
      <c r="C6" s="736">
        <v>1</v>
      </c>
      <c r="D6" s="797">
        <v>271137</v>
      </c>
      <c r="E6" s="736">
        <v>1.3003237177181497</v>
      </c>
      <c r="F6" s="797">
        <v>286958</v>
      </c>
      <c r="G6" s="741">
        <v>1.3761983550344099</v>
      </c>
      <c r="H6" s="797">
        <v>146956.30000000005</v>
      </c>
      <c r="I6" s="736">
        <v>1</v>
      </c>
      <c r="J6" s="797">
        <v>177564.68000000002</v>
      </c>
      <c r="K6" s="736">
        <v>1.2082821900115883</v>
      </c>
      <c r="L6" s="797">
        <v>171084.83000000002</v>
      </c>
      <c r="M6" s="235">
        <v>1.1641884696334894</v>
      </c>
    </row>
    <row r="7" spans="1:13" ht="14.4" customHeight="1" x14ac:dyDescent="0.3">
      <c r="A7" s="751" t="s">
        <v>1248</v>
      </c>
      <c r="B7" s="801">
        <v>3407</v>
      </c>
      <c r="C7" s="662">
        <v>1</v>
      </c>
      <c r="D7" s="801">
        <v>3214</v>
      </c>
      <c r="E7" s="662">
        <v>0.94335192251247435</v>
      </c>
      <c r="F7" s="801">
        <v>3250</v>
      </c>
      <c r="G7" s="678">
        <v>0.95391840328734956</v>
      </c>
      <c r="H7" s="801"/>
      <c r="I7" s="662"/>
      <c r="J7" s="801"/>
      <c r="K7" s="662"/>
      <c r="L7" s="801"/>
      <c r="M7" s="700"/>
    </row>
    <row r="8" spans="1:13" ht="14.4" customHeight="1" x14ac:dyDescent="0.3">
      <c r="A8" s="751" t="s">
        <v>1312</v>
      </c>
      <c r="B8" s="801">
        <v>53132</v>
      </c>
      <c r="C8" s="662">
        <v>1</v>
      </c>
      <c r="D8" s="801">
        <v>51632</v>
      </c>
      <c r="E8" s="662">
        <v>0.97176842580742306</v>
      </c>
      <c r="F8" s="801">
        <v>49915</v>
      </c>
      <c r="G8" s="678">
        <v>0.93945268388165326</v>
      </c>
      <c r="H8" s="801"/>
      <c r="I8" s="662"/>
      <c r="J8" s="801"/>
      <c r="K8" s="662"/>
      <c r="L8" s="801"/>
      <c r="M8" s="700"/>
    </row>
    <row r="9" spans="1:13" ht="14.4" customHeight="1" x14ac:dyDescent="0.3">
      <c r="A9" s="751" t="s">
        <v>1313</v>
      </c>
      <c r="B9" s="801">
        <v>173</v>
      </c>
      <c r="C9" s="662">
        <v>1</v>
      </c>
      <c r="D9" s="801"/>
      <c r="E9" s="662"/>
      <c r="F9" s="801"/>
      <c r="G9" s="678"/>
      <c r="H9" s="801"/>
      <c r="I9" s="662"/>
      <c r="J9" s="801"/>
      <c r="K9" s="662"/>
      <c r="L9" s="801"/>
      <c r="M9" s="700"/>
    </row>
    <row r="10" spans="1:13" ht="14.4" customHeight="1" x14ac:dyDescent="0.3">
      <c r="A10" s="751" t="s">
        <v>1314</v>
      </c>
      <c r="B10" s="801"/>
      <c r="C10" s="662"/>
      <c r="D10" s="801"/>
      <c r="E10" s="662"/>
      <c r="F10" s="801">
        <v>828</v>
      </c>
      <c r="G10" s="678"/>
      <c r="H10" s="801"/>
      <c r="I10" s="662"/>
      <c r="J10" s="801"/>
      <c r="K10" s="662"/>
      <c r="L10" s="801"/>
      <c r="M10" s="700"/>
    </row>
    <row r="11" spans="1:13" ht="14.4" customHeight="1" x14ac:dyDescent="0.3">
      <c r="A11" s="751" t="s">
        <v>1315</v>
      </c>
      <c r="B11" s="801"/>
      <c r="C11" s="662"/>
      <c r="D11" s="801">
        <v>120</v>
      </c>
      <c r="E11" s="662"/>
      <c r="F11" s="801"/>
      <c r="G11" s="678"/>
      <c r="H11" s="801"/>
      <c r="I11" s="662"/>
      <c r="J11" s="801"/>
      <c r="K11" s="662"/>
      <c r="L11" s="801"/>
      <c r="M11" s="700"/>
    </row>
    <row r="12" spans="1:13" ht="14.4" customHeight="1" thickBot="1" x14ac:dyDescent="0.35">
      <c r="A12" s="799" t="s">
        <v>1316</v>
      </c>
      <c r="B12" s="798">
        <v>2401</v>
      </c>
      <c r="C12" s="668">
        <v>1</v>
      </c>
      <c r="D12" s="798"/>
      <c r="E12" s="668"/>
      <c r="F12" s="798"/>
      <c r="G12" s="679"/>
      <c r="H12" s="798"/>
      <c r="I12" s="668"/>
      <c r="J12" s="798"/>
      <c r="K12" s="668"/>
      <c r="L12" s="798"/>
      <c r="M12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2" t="s">
        <v>313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2014</v>
      </c>
      <c r="C3" s="44">
        <v>2015</v>
      </c>
      <c r="D3" s="11"/>
      <c r="E3" s="484">
        <v>2016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6426.9659900000133</v>
      </c>
      <c r="C5" s="33">
        <v>6195.704020000012</v>
      </c>
      <c r="D5" s="12"/>
      <c r="E5" s="230">
        <v>4548.9428699999999</v>
      </c>
      <c r="F5" s="32">
        <v>5026.8426810940364</v>
      </c>
      <c r="G5" s="229">
        <f>E5-F5</f>
        <v>-477.89981109403652</v>
      </c>
      <c r="H5" s="235">
        <f>IF(F5&lt;0.00000001,"",E5/F5)</f>
        <v>0.90493042225263609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251.60487000000003</v>
      </c>
      <c r="C6" s="35">
        <v>250.46287999999998</v>
      </c>
      <c r="D6" s="12"/>
      <c r="E6" s="231">
        <v>433.03294</v>
      </c>
      <c r="F6" s="34">
        <v>499.09330757786262</v>
      </c>
      <c r="G6" s="232">
        <f>E6-F6</f>
        <v>-66.060367577862621</v>
      </c>
      <c r="H6" s="236">
        <f>IF(F6&lt;0.00000001,"",E6/F6)</f>
        <v>0.86763924385510482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3641.3799100000092</v>
      </c>
      <c r="C7" s="35">
        <v>3867.4943900000053</v>
      </c>
      <c r="D7" s="12"/>
      <c r="E7" s="231">
        <v>3977.3791799999999</v>
      </c>
      <c r="F7" s="34">
        <v>4005.667770851438</v>
      </c>
      <c r="G7" s="232">
        <f>E7-F7</f>
        <v>-28.28859085143813</v>
      </c>
      <c r="H7" s="236">
        <f>IF(F7&lt;0.00000001,"",E7/F7)</f>
        <v>0.99293785893645758</v>
      </c>
    </row>
    <row r="8" spans="1:8" ht="14.4" customHeight="1" thickBot="1" x14ac:dyDescent="0.35">
      <c r="A8" s="1" t="s">
        <v>97</v>
      </c>
      <c r="B8" s="15">
        <v>3213.104250000014</v>
      </c>
      <c r="C8" s="37">
        <v>2187.1762499999977</v>
      </c>
      <c r="D8" s="12"/>
      <c r="E8" s="233">
        <v>3052.3345100000006</v>
      </c>
      <c r="F8" s="36">
        <v>3195.3576629657059</v>
      </c>
      <c r="G8" s="234">
        <f>E8-F8</f>
        <v>-143.02315296570532</v>
      </c>
      <c r="H8" s="237">
        <f>IF(F8&lt;0.00000001,"",E8/F8)</f>
        <v>0.9552403304883994</v>
      </c>
    </row>
    <row r="9" spans="1:8" ht="14.4" customHeight="1" thickBot="1" x14ac:dyDescent="0.35">
      <c r="A9" s="2" t="s">
        <v>98</v>
      </c>
      <c r="B9" s="3">
        <v>13533.055020000036</v>
      </c>
      <c r="C9" s="39">
        <v>12500.837540000015</v>
      </c>
      <c r="D9" s="12"/>
      <c r="E9" s="3">
        <v>12011.6895</v>
      </c>
      <c r="F9" s="38">
        <v>12726.961422489043</v>
      </c>
      <c r="G9" s="38">
        <f>E9-F9</f>
        <v>-715.27192248904248</v>
      </c>
      <c r="H9" s="238">
        <f>IF(F9&lt;0.00000001,"",E9/F9)</f>
        <v>0.94379868856794613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10307.843999999999</v>
      </c>
      <c r="C11" s="33">
        <f>IF(ISERROR(VLOOKUP("Celkem:",'ZV Vykáz.-A'!A:F,4,0)),0,VLOOKUP("Celkem:",'ZV Vykáz.-A'!A:F,4,0)/1000)</f>
        <v>10746.638000000001</v>
      </c>
      <c r="D11" s="12"/>
      <c r="E11" s="230">
        <f>IF(ISERROR(VLOOKUP("Celkem:",'ZV Vykáz.-A'!A:F,6,0)),0,VLOOKUP("Celkem:",'ZV Vykáz.-A'!A:F,6,0)/1000)</f>
        <v>12497.29832</v>
      </c>
      <c r="F11" s="32">
        <f>B11</f>
        <v>10307.843999999999</v>
      </c>
      <c r="G11" s="229">
        <f>E11-F11</f>
        <v>2189.4543200000007</v>
      </c>
      <c r="H11" s="235">
        <f>IF(F11&lt;0.00000001,"",E11/F11)</f>
        <v>1.2124066215980762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870.08999999999992</v>
      </c>
      <c r="C12" s="37">
        <f>IF(ISERROR(VLOOKUP("Celkem",CaseMix!A:D,3,0)),0,VLOOKUP("Celkem",CaseMix!A:D,3,0)*30)</f>
        <v>1013.19</v>
      </c>
      <c r="D12" s="12"/>
      <c r="E12" s="233">
        <f>IF(ISERROR(VLOOKUP("Celkem",CaseMix!A:D,4,0)),0,VLOOKUP("Celkem",CaseMix!A:D,4,0)*30)</f>
        <v>1039.29</v>
      </c>
      <c r="F12" s="36">
        <f>B12</f>
        <v>870.08999999999992</v>
      </c>
      <c r="G12" s="234">
        <f>E12-F12</f>
        <v>169.20000000000005</v>
      </c>
      <c r="H12" s="237">
        <f>IF(F12&lt;0.00000001,"",E12/F12)</f>
        <v>1.1944626417956763</v>
      </c>
    </row>
    <row r="13" spans="1:8" ht="14.4" customHeight="1" thickBot="1" x14ac:dyDescent="0.35">
      <c r="A13" s="4" t="s">
        <v>101</v>
      </c>
      <c r="B13" s="9">
        <f>SUM(B11:B12)</f>
        <v>11177.933999999999</v>
      </c>
      <c r="C13" s="41">
        <f>SUM(C11:C12)</f>
        <v>11759.828000000001</v>
      </c>
      <c r="D13" s="12"/>
      <c r="E13" s="9">
        <f>SUM(E11:E12)</f>
        <v>13536.588319999999</v>
      </c>
      <c r="F13" s="40">
        <f>SUM(F11:F12)</f>
        <v>11177.933999999999</v>
      </c>
      <c r="G13" s="40">
        <f>E13-F13</f>
        <v>2358.6543199999996</v>
      </c>
      <c r="H13" s="239">
        <f>IF(F13&lt;0.00000001,"",E13/F13)</f>
        <v>1.2110098628243824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0.82597270043464066</v>
      </c>
      <c r="C15" s="43">
        <f>IF(C9=0,"",C13/C9)</f>
        <v>0.94072320853471292</v>
      </c>
      <c r="D15" s="12"/>
      <c r="E15" s="10">
        <f>IF(E9=0,"",E13/E9)</f>
        <v>1.1269512352945852</v>
      </c>
      <c r="F15" s="42">
        <f>IF(F9=0,"",F13/F9)</f>
        <v>0.87828772547767364</v>
      </c>
      <c r="G15" s="42">
        <f>IF(ISERROR(F15-E15),"",E15-F15)</f>
        <v>0.24866350981691154</v>
      </c>
      <c r="H15" s="240">
        <f>IF(ISERROR(F15-E15),"",IF(F15&lt;0.00000001,"",E15/F15))</f>
        <v>1.2831230616159086</v>
      </c>
    </row>
    <row r="17" spans="1:8" ht="14.4" customHeight="1" x14ac:dyDescent="0.3">
      <c r="A17" s="226" t="s">
        <v>202</v>
      </c>
    </row>
    <row r="18" spans="1:8" ht="14.4" customHeight="1" x14ac:dyDescent="0.3">
      <c r="A18" s="435" t="s">
        <v>242</v>
      </c>
      <c r="B18" s="436"/>
      <c r="C18" s="436"/>
      <c r="D18" s="436"/>
      <c r="E18" s="436"/>
      <c r="F18" s="436"/>
      <c r="G18" s="436"/>
      <c r="H18" s="436"/>
    </row>
    <row r="19" spans="1:8" x14ac:dyDescent="0.3">
      <c r="A19" s="434" t="s">
        <v>241</v>
      </c>
      <c r="B19" s="436"/>
      <c r="C19" s="436"/>
      <c r="D19" s="436"/>
      <c r="E19" s="436"/>
      <c r="F19" s="436"/>
      <c r="G19" s="436"/>
      <c r="H19" s="436"/>
    </row>
    <row r="20" spans="1:8" ht="14.4" customHeight="1" x14ac:dyDescent="0.3">
      <c r="A20" s="227" t="s">
        <v>274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312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6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7" t="s">
        <v>1409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313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6999.5</v>
      </c>
      <c r="G3" s="215">
        <f t="shared" si="0"/>
        <v>414584.30000000005</v>
      </c>
      <c r="H3" s="216"/>
      <c r="I3" s="216"/>
      <c r="J3" s="211">
        <f t="shared" si="0"/>
        <v>6777.05</v>
      </c>
      <c r="K3" s="215">
        <f t="shared" si="0"/>
        <v>503667.68</v>
      </c>
      <c r="L3" s="216"/>
      <c r="M3" s="216"/>
      <c r="N3" s="211">
        <f t="shared" si="0"/>
        <v>7833.77</v>
      </c>
      <c r="O3" s="215">
        <f t="shared" si="0"/>
        <v>512035.82999999996</v>
      </c>
      <c r="P3" s="181">
        <f>IF(G3=0,"",O3/G3)</f>
        <v>1.2350584187582596</v>
      </c>
      <c r="Q3" s="213">
        <f>IF(N3=0,"",O3/N3)</f>
        <v>65.362632551121607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90</v>
      </c>
      <c r="E4" s="562" t="s">
        <v>11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5" t="s">
        <v>513</v>
      </c>
      <c r="B6" s="736" t="s">
        <v>1109</v>
      </c>
      <c r="C6" s="736" t="s">
        <v>1110</v>
      </c>
      <c r="D6" s="736" t="s">
        <v>1216</v>
      </c>
      <c r="E6" s="736" t="s">
        <v>717</v>
      </c>
      <c r="F6" s="229">
        <v>1</v>
      </c>
      <c r="G6" s="229">
        <v>2184.3200000000002</v>
      </c>
      <c r="H6" s="229">
        <v>1</v>
      </c>
      <c r="I6" s="229">
        <v>2184.3200000000002</v>
      </c>
      <c r="J6" s="229">
        <v>2.4000000000000004</v>
      </c>
      <c r="K6" s="229">
        <v>4249.92</v>
      </c>
      <c r="L6" s="229">
        <v>1.9456489891590976</v>
      </c>
      <c r="M6" s="229">
        <v>1770.7999999999997</v>
      </c>
      <c r="N6" s="229">
        <v>2.5999999999999996</v>
      </c>
      <c r="O6" s="229">
        <v>4604.08</v>
      </c>
      <c r="P6" s="741">
        <v>2.1077864049223556</v>
      </c>
      <c r="Q6" s="749">
        <v>1770.8000000000002</v>
      </c>
    </row>
    <row r="7" spans="1:17" ht="14.4" customHeight="1" x14ac:dyDescent="0.3">
      <c r="A7" s="661" t="s">
        <v>513</v>
      </c>
      <c r="B7" s="662" t="s">
        <v>1109</v>
      </c>
      <c r="C7" s="662" t="s">
        <v>1110</v>
      </c>
      <c r="D7" s="662" t="s">
        <v>1217</v>
      </c>
      <c r="E7" s="662" t="s">
        <v>709</v>
      </c>
      <c r="F7" s="665">
        <v>0.1</v>
      </c>
      <c r="G7" s="665">
        <v>94.48</v>
      </c>
      <c r="H7" s="665">
        <v>1</v>
      </c>
      <c r="I7" s="665">
        <v>944.8</v>
      </c>
      <c r="J7" s="665">
        <v>0.25</v>
      </c>
      <c r="K7" s="665">
        <v>225.95</v>
      </c>
      <c r="L7" s="665">
        <v>2.3915114309906857</v>
      </c>
      <c r="M7" s="665">
        <v>903.8</v>
      </c>
      <c r="N7" s="665">
        <v>0.25</v>
      </c>
      <c r="O7" s="665">
        <v>225.95</v>
      </c>
      <c r="P7" s="678">
        <v>2.3915114309906857</v>
      </c>
      <c r="Q7" s="666">
        <v>903.8</v>
      </c>
    </row>
    <row r="8" spans="1:17" ht="14.4" customHeight="1" x14ac:dyDescent="0.3">
      <c r="A8" s="661" t="s">
        <v>513</v>
      </c>
      <c r="B8" s="662" t="s">
        <v>1109</v>
      </c>
      <c r="C8" s="662" t="s">
        <v>1113</v>
      </c>
      <c r="D8" s="662" t="s">
        <v>1115</v>
      </c>
      <c r="E8" s="662"/>
      <c r="F8" s="665">
        <v>2740</v>
      </c>
      <c r="G8" s="665">
        <v>5480</v>
      </c>
      <c r="H8" s="665">
        <v>1</v>
      </c>
      <c r="I8" s="665">
        <v>2</v>
      </c>
      <c r="J8" s="665">
        <v>1450</v>
      </c>
      <c r="K8" s="665">
        <v>3059.5</v>
      </c>
      <c r="L8" s="665">
        <v>0.55830291970802914</v>
      </c>
      <c r="M8" s="665">
        <v>2.11</v>
      </c>
      <c r="N8" s="665">
        <v>2470</v>
      </c>
      <c r="O8" s="665">
        <v>5810.9</v>
      </c>
      <c r="P8" s="678">
        <v>1.0603832116788321</v>
      </c>
      <c r="Q8" s="666">
        <v>2.3525910931174088</v>
      </c>
    </row>
    <row r="9" spans="1:17" ht="14.4" customHeight="1" x14ac:dyDescent="0.3">
      <c r="A9" s="661" t="s">
        <v>513</v>
      </c>
      <c r="B9" s="662" t="s">
        <v>1109</v>
      </c>
      <c r="C9" s="662" t="s">
        <v>1113</v>
      </c>
      <c r="D9" s="662" t="s">
        <v>1119</v>
      </c>
      <c r="E9" s="662"/>
      <c r="F9" s="665"/>
      <c r="G9" s="665"/>
      <c r="H9" s="665"/>
      <c r="I9" s="665"/>
      <c r="J9" s="665"/>
      <c r="K9" s="665"/>
      <c r="L9" s="665"/>
      <c r="M9" s="665"/>
      <c r="N9" s="665">
        <v>800</v>
      </c>
      <c r="O9" s="665">
        <v>4888</v>
      </c>
      <c r="P9" s="678"/>
      <c r="Q9" s="666">
        <v>6.11</v>
      </c>
    </row>
    <row r="10" spans="1:17" ht="14.4" customHeight="1" x14ac:dyDescent="0.3">
      <c r="A10" s="661" t="s">
        <v>513</v>
      </c>
      <c r="B10" s="662" t="s">
        <v>1109</v>
      </c>
      <c r="C10" s="662" t="s">
        <v>1113</v>
      </c>
      <c r="D10" s="662" t="s">
        <v>1123</v>
      </c>
      <c r="E10" s="662"/>
      <c r="F10" s="665">
        <v>2812.3999999999996</v>
      </c>
      <c r="G10" s="665">
        <v>107658.66000000002</v>
      </c>
      <c r="H10" s="665">
        <v>1</v>
      </c>
      <c r="I10" s="665">
        <v>38.279995733181636</v>
      </c>
      <c r="J10" s="665">
        <v>2664.4</v>
      </c>
      <c r="K10" s="665">
        <v>96930.86</v>
      </c>
      <c r="L10" s="665">
        <v>0.90035358047369329</v>
      </c>
      <c r="M10" s="665">
        <v>36.379995496171745</v>
      </c>
      <c r="N10" s="665">
        <v>2518.92</v>
      </c>
      <c r="O10" s="665">
        <v>109044.81</v>
      </c>
      <c r="P10" s="678">
        <v>1.0128754156888073</v>
      </c>
      <c r="Q10" s="666">
        <v>43.290302986994426</v>
      </c>
    </row>
    <row r="11" spans="1:17" ht="14.4" customHeight="1" x14ac:dyDescent="0.3">
      <c r="A11" s="661" t="s">
        <v>513</v>
      </c>
      <c r="B11" s="662" t="s">
        <v>1109</v>
      </c>
      <c r="C11" s="662" t="s">
        <v>1113</v>
      </c>
      <c r="D11" s="662" t="s">
        <v>1218</v>
      </c>
      <c r="E11" s="662"/>
      <c r="F11" s="665">
        <v>894</v>
      </c>
      <c r="G11" s="665">
        <v>29770.2</v>
      </c>
      <c r="H11" s="665">
        <v>1</v>
      </c>
      <c r="I11" s="665">
        <v>33.300000000000004</v>
      </c>
      <c r="J11" s="665">
        <v>2047</v>
      </c>
      <c r="K11" s="665">
        <v>68676.849999999991</v>
      </c>
      <c r="L11" s="665">
        <v>2.3068991810602544</v>
      </c>
      <c r="M11" s="665">
        <v>33.549999999999997</v>
      </c>
      <c r="N11" s="665">
        <v>1409</v>
      </c>
      <c r="O11" s="665">
        <v>46511.09</v>
      </c>
      <c r="P11" s="678">
        <v>1.562337169384149</v>
      </c>
      <c r="Q11" s="666">
        <v>33.01</v>
      </c>
    </row>
    <row r="12" spans="1:17" ht="14.4" customHeight="1" x14ac:dyDescent="0.3">
      <c r="A12" s="661" t="s">
        <v>513</v>
      </c>
      <c r="B12" s="662" t="s">
        <v>1109</v>
      </c>
      <c r="C12" s="662" t="s">
        <v>1221</v>
      </c>
      <c r="D12" s="662" t="s">
        <v>1222</v>
      </c>
      <c r="E12" s="662" t="s">
        <v>1223</v>
      </c>
      <c r="F12" s="665">
        <v>2</v>
      </c>
      <c r="G12" s="665">
        <v>1768.64</v>
      </c>
      <c r="H12" s="665">
        <v>1</v>
      </c>
      <c r="I12" s="665">
        <v>884.32</v>
      </c>
      <c r="J12" s="665">
        <v>5</v>
      </c>
      <c r="K12" s="665">
        <v>4421.6000000000004</v>
      </c>
      <c r="L12" s="665">
        <v>2.5</v>
      </c>
      <c r="M12" s="665">
        <v>884.32</v>
      </c>
      <c r="N12" s="665"/>
      <c r="O12" s="665"/>
      <c r="P12" s="678"/>
      <c r="Q12" s="666"/>
    </row>
    <row r="13" spans="1:17" ht="14.4" customHeight="1" x14ac:dyDescent="0.3">
      <c r="A13" s="661" t="s">
        <v>513</v>
      </c>
      <c r="B13" s="662" t="s">
        <v>1109</v>
      </c>
      <c r="C13" s="662" t="s">
        <v>1138</v>
      </c>
      <c r="D13" s="662" t="s">
        <v>1170</v>
      </c>
      <c r="E13" s="662" t="s">
        <v>1171</v>
      </c>
      <c r="F13" s="665">
        <v>11</v>
      </c>
      <c r="G13" s="665">
        <v>19294</v>
      </c>
      <c r="H13" s="665">
        <v>1</v>
      </c>
      <c r="I13" s="665">
        <v>1754</v>
      </c>
      <c r="J13" s="665">
        <v>21</v>
      </c>
      <c r="K13" s="665">
        <v>37002</v>
      </c>
      <c r="L13" s="665">
        <v>1.9177982792578003</v>
      </c>
      <c r="M13" s="665">
        <v>1762</v>
      </c>
      <c r="N13" s="665">
        <v>25</v>
      </c>
      <c r="O13" s="665">
        <v>45625</v>
      </c>
      <c r="P13" s="678">
        <v>2.3647247849072253</v>
      </c>
      <c r="Q13" s="666">
        <v>1825</v>
      </c>
    </row>
    <row r="14" spans="1:17" ht="14.4" customHeight="1" x14ac:dyDescent="0.3">
      <c r="A14" s="661" t="s">
        <v>513</v>
      </c>
      <c r="B14" s="662" t="s">
        <v>1109</v>
      </c>
      <c r="C14" s="662" t="s">
        <v>1138</v>
      </c>
      <c r="D14" s="662" t="s">
        <v>1226</v>
      </c>
      <c r="E14" s="662" t="s">
        <v>1227</v>
      </c>
      <c r="F14" s="665">
        <v>2</v>
      </c>
      <c r="G14" s="665">
        <v>28656</v>
      </c>
      <c r="H14" s="665">
        <v>1</v>
      </c>
      <c r="I14" s="665">
        <v>14328</v>
      </c>
      <c r="J14" s="665">
        <v>5</v>
      </c>
      <c r="K14" s="665">
        <v>71700</v>
      </c>
      <c r="L14" s="665">
        <v>2.5020938023450587</v>
      </c>
      <c r="M14" s="665">
        <v>14340</v>
      </c>
      <c r="N14" s="665">
        <v>5</v>
      </c>
      <c r="O14" s="665">
        <v>72530</v>
      </c>
      <c r="P14" s="678">
        <v>2.5310580681183694</v>
      </c>
      <c r="Q14" s="666">
        <v>14506</v>
      </c>
    </row>
    <row r="15" spans="1:17" ht="14.4" customHeight="1" x14ac:dyDescent="0.3">
      <c r="A15" s="661" t="s">
        <v>513</v>
      </c>
      <c r="B15" s="662" t="s">
        <v>1109</v>
      </c>
      <c r="C15" s="662" t="s">
        <v>1138</v>
      </c>
      <c r="D15" s="662" t="s">
        <v>1184</v>
      </c>
      <c r="E15" s="662" t="s">
        <v>1185</v>
      </c>
      <c r="F15" s="665">
        <v>48</v>
      </c>
      <c r="G15" s="665">
        <v>93552</v>
      </c>
      <c r="H15" s="665">
        <v>1</v>
      </c>
      <c r="I15" s="665">
        <v>1949</v>
      </c>
      <c r="J15" s="665">
        <v>45</v>
      </c>
      <c r="K15" s="665">
        <v>88425</v>
      </c>
      <c r="L15" s="665">
        <v>0.94519625448948175</v>
      </c>
      <c r="M15" s="665">
        <v>1965</v>
      </c>
      <c r="N15" s="665">
        <v>47</v>
      </c>
      <c r="O15" s="665">
        <v>94611</v>
      </c>
      <c r="P15" s="678">
        <v>1.0113199076449462</v>
      </c>
      <c r="Q15" s="666">
        <v>2013</v>
      </c>
    </row>
    <row r="16" spans="1:17" ht="14.4" customHeight="1" x14ac:dyDescent="0.3">
      <c r="A16" s="661" t="s">
        <v>513</v>
      </c>
      <c r="B16" s="662" t="s">
        <v>1109</v>
      </c>
      <c r="C16" s="662" t="s">
        <v>1138</v>
      </c>
      <c r="D16" s="662" t="s">
        <v>1186</v>
      </c>
      <c r="E16" s="662" t="s">
        <v>1187</v>
      </c>
      <c r="F16" s="665">
        <v>24</v>
      </c>
      <c r="G16" s="665">
        <v>10032</v>
      </c>
      <c r="H16" s="665">
        <v>1</v>
      </c>
      <c r="I16" s="665">
        <v>418</v>
      </c>
      <c r="J16" s="665">
        <v>20</v>
      </c>
      <c r="K16" s="665">
        <v>8420</v>
      </c>
      <c r="L16" s="665">
        <v>0.83931419457735246</v>
      </c>
      <c r="M16" s="665">
        <v>421</v>
      </c>
      <c r="N16" s="665">
        <v>26</v>
      </c>
      <c r="O16" s="665">
        <v>11362</v>
      </c>
      <c r="P16" s="678">
        <v>1.1325757575757576</v>
      </c>
      <c r="Q16" s="666">
        <v>437</v>
      </c>
    </row>
    <row r="17" spans="1:17" ht="14.4" customHeight="1" x14ac:dyDescent="0.3">
      <c r="A17" s="661" t="s">
        <v>513</v>
      </c>
      <c r="B17" s="662" t="s">
        <v>1109</v>
      </c>
      <c r="C17" s="662" t="s">
        <v>1138</v>
      </c>
      <c r="D17" s="662" t="s">
        <v>1200</v>
      </c>
      <c r="E17" s="662" t="s">
        <v>1201</v>
      </c>
      <c r="F17" s="665">
        <v>2</v>
      </c>
      <c r="G17" s="665">
        <v>1964</v>
      </c>
      <c r="H17" s="665">
        <v>1</v>
      </c>
      <c r="I17" s="665">
        <v>982</v>
      </c>
      <c r="J17" s="665">
        <v>2</v>
      </c>
      <c r="K17" s="665">
        <v>2018</v>
      </c>
      <c r="L17" s="665">
        <v>1.0274949083503055</v>
      </c>
      <c r="M17" s="665">
        <v>1009</v>
      </c>
      <c r="N17" s="665">
        <v>2</v>
      </c>
      <c r="O17" s="665">
        <v>2068</v>
      </c>
      <c r="P17" s="678">
        <v>1.0529531568228105</v>
      </c>
      <c r="Q17" s="666">
        <v>1034</v>
      </c>
    </row>
    <row r="18" spans="1:17" ht="14.4" customHeight="1" x14ac:dyDescent="0.3">
      <c r="A18" s="661" t="s">
        <v>513</v>
      </c>
      <c r="B18" s="662" t="s">
        <v>1270</v>
      </c>
      <c r="C18" s="662" t="s">
        <v>1138</v>
      </c>
      <c r="D18" s="662" t="s">
        <v>1277</v>
      </c>
      <c r="E18" s="662" t="s">
        <v>1278</v>
      </c>
      <c r="F18" s="665">
        <v>9</v>
      </c>
      <c r="G18" s="665">
        <v>5778</v>
      </c>
      <c r="H18" s="665">
        <v>1</v>
      </c>
      <c r="I18" s="665">
        <v>642</v>
      </c>
      <c r="J18" s="665">
        <v>5</v>
      </c>
      <c r="K18" s="665">
        <v>3250</v>
      </c>
      <c r="L18" s="665">
        <v>0.56247836621668401</v>
      </c>
      <c r="M18" s="665">
        <v>650</v>
      </c>
      <c r="N18" s="665">
        <v>11</v>
      </c>
      <c r="O18" s="665">
        <v>7678</v>
      </c>
      <c r="P18" s="678">
        <v>1.3288335064035999</v>
      </c>
      <c r="Q18" s="666">
        <v>698</v>
      </c>
    </row>
    <row r="19" spans="1:17" ht="14.4" customHeight="1" x14ac:dyDescent="0.3">
      <c r="A19" s="661" t="s">
        <v>513</v>
      </c>
      <c r="B19" s="662" t="s">
        <v>1270</v>
      </c>
      <c r="C19" s="662" t="s">
        <v>1138</v>
      </c>
      <c r="D19" s="662" t="s">
        <v>1196</v>
      </c>
      <c r="E19" s="662" t="s">
        <v>1197</v>
      </c>
      <c r="F19" s="665">
        <v>49</v>
      </c>
      <c r="G19" s="665">
        <v>16023</v>
      </c>
      <c r="H19" s="665">
        <v>1</v>
      </c>
      <c r="I19" s="665">
        <v>327</v>
      </c>
      <c r="J19" s="665">
        <v>58</v>
      </c>
      <c r="K19" s="665">
        <v>19198</v>
      </c>
      <c r="L19" s="665">
        <v>1.1981526555576358</v>
      </c>
      <c r="M19" s="665">
        <v>331</v>
      </c>
      <c r="N19" s="665">
        <v>49</v>
      </c>
      <c r="O19" s="665">
        <v>17346</v>
      </c>
      <c r="P19" s="678">
        <v>1.0825688073394495</v>
      </c>
      <c r="Q19" s="666">
        <v>354</v>
      </c>
    </row>
    <row r="20" spans="1:17" ht="14.4" customHeight="1" x14ac:dyDescent="0.3">
      <c r="A20" s="661" t="s">
        <v>513</v>
      </c>
      <c r="B20" s="662" t="s">
        <v>1270</v>
      </c>
      <c r="C20" s="662" t="s">
        <v>1138</v>
      </c>
      <c r="D20" s="662" t="s">
        <v>1285</v>
      </c>
      <c r="E20" s="662" t="s">
        <v>1286</v>
      </c>
      <c r="F20" s="665">
        <v>3</v>
      </c>
      <c r="G20" s="665">
        <v>969</v>
      </c>
      <c r="H20" s="665">
        <v>1</v>
      </c>
      <c r="I20" s="665">
        <v>323</v>
      </c>
      <c r="J20" s="665">
        <v>6</v>
      </c>
      <c r="K20" s="665">
        <v>1962</v>
      </c>
      <c r="L20" s="665">
        <v>2.024767801857585</v>
      </c>
      <c r="M20" s="665">
        <v>327</v>
      </c>
      <c r="N20" s="665">
        <v>2</v>
      </c>
      <c r="O20" s="665">
        <v>700</v>
      </c>
      <c r="P20" s="678">
        <v>0.72239422084623328</v>
      </c>
      <c r="Q20" s="666">
        <v>350</v>
      </c>
    </row>
    <row r="21" spans="1:17" ht="14.4" customHeight="1" x14ac:dyDescent="0.3">
      <c r="A21" s="661" t="s">
        <v>513</v>
      </c>
      <c r="B21" s="662" t="s">
        <v>1270</v>
      </c>
      <c r="C21" s="662" t="s">
        <v>1138</v>
      </c>
      <c r="D21" s="662" t="s">
        <v>1287</v>
      </c>
      <c r="E21" s="662" t="s">
        <v>1288</v>
      </c>
      <c r="F21" s="665">
        <v>49</v>
      </c>
      <c r="G21" s="665">
        <v>31605</v>
      </c>
      <c r="H21" s="665">
        <v>1</v>
      </c>
      <c r="I21" s="665">
        <v>645</v>
      </c>
      <c r="J21" s="665">
        <v>54</v>
      </c>
      <c r="K21" s="665">
        <v>35262</v>
      </c>
      <c r="L21" s="665">
        <v>1.1157095396298053</v>
      </c>
      <c r="M21" s="665">
        <v>653</v>
      </c>
      <c r="N21" s="665">
        <v>46</v>
      </c>
      <c r="O21" s="665">
        <v>32246</v>
      </c>
      <c r="P21" s="678">
        <v>1.020281601012498</v>
      </c>
      <c r="Q21" s="666">
        <v>701</v>
      </c>
    </row>
    <row r="22" spans="1:17" ht="14.4" customHeight="1" x14ac:dyDescent="0.3">
      <c r="A22" s="661" t="s">
        <v>513</v>
      </c>
      <c r="B22" s="662" t="s">
        <v>1270</v>
      </c>
      <c r="C22" s="662" t="s">
        <v>1138</v>
      </c>
      <c r="D22" s="662" t="s">
        <v>1289</v>
      </c>
      <c r="E22" s="662" t="s">
        <v>1290</v>
      </c>
      <c r="F22" s="665">
        <v>1</v>
      </c>
      <c r="G22" s="665">
        <v>642</v>
      </c>
      <c r="H22" s="665">
        <v>1</v>
      </c>
      <c r="I22" s="665">
        <v>642</v>
      </c>
      <c r="J22" s="665">
        <v>6</v>
      </c>
      <c r="K22" s="665">
        <v>3900</v>
      </c>
      <c r="L22" s="665">
        <v>6.0747663551401869</v>
      </c>
      <c r="M22" s="665">
        <v>650</v>
      </c>
      <c r="N22" s="665">
        <v>4</v>
      </c>
      <c r="O22" s="665">
        <v>2792</v>
      </c>
      <c r="P22" s="678">
        <v>4.3489096573208723</v>
      </c>
      <c r="Q22" s="666">
        <v>698</v>
      </c>
    </row>
    <row r="23" spans="1:17" ht="14.4" customHeight="1" x14ac:dyDescent="0.3">
      <c r="A23" s="661" t="s">
        <v>1295</v>
      </c>
      <c r="B23" s="662" t="s">
        <v>1317</v>
      </c>
      <c r="C23" s="662" t="s">
        <v>1138</v>
      </c>
      <c r="D23" s="662" t="s">
        <v>1318</v>
      </c>
      <c r="E23" s="662" t="s">
        <v>1319</v>
      </c>
      <c r="F23" s="665">
        <v>51</v>
      </c>
      <c r="G23" s="665">
        <v>3315</v>
      </c>
      <c r="H23" s="665">
        <v>1</v>
      </c>
      <c r="I23" s="665">
        <v>65</v>
      </c>
      <c r="J23" s="665">
        <v>48</v>
      </c>
      <c r="K23" s="665">
        <v>3120</v>
      </c>
      <c r="L23" s="665">
        <v>0.94117647058823528</v>
      </c>
      <c r="M23" s="665">
        <v>65</v>
      </c>
      <c r="N23" s="665">
        <v>50</v>
      </c>
      <c r="O23" s="665">
        <v>3250</v>
      </c>
      <c r="P23" s="678">
        <v>0.98039215686274506</v>
      </c>
      <c r="Q23" s="666">
        <v>65</v>
      </c>
    </row>
    <row r="24" spans="1:17" ht="14.4" customHeight="1" x14ac:dyDescent="0.3">
      <c r="A24" s="661" t="s">
        <v>1295</v>
      </c>
      <c r="B24" s="662" t="s">
        <v>1317</v>
      </c>
      <c r="C24" s="662" t="s">
        <v>1138</v>
      </c>
      <c r="D24" s="662" t="s">
        <v>1320</v>
      </c>
      <c r="E24" s="662" t="s">
        <v>1321</v>
      </c>
      <c r="F24" s="665">
        <v>2</v>
      </c>
      <c r="G24" s="665">
        <v>44</v>
      </c>
      <c r="H24" s="665">
        <v>1</v>
      </c>
      <c r="I24" s="665">
        <v>22</v>
      </c>
      <c r="J24" s="665">
        <v>2</v>
      </c>
      <c r="K24" s="665">
        <v>46</v>
      </c>
      <c r="L24" s="665">
        <v>1.0454545454545454</v>
      </c>
      <c r="M24" s="665">
        <v>23</v>
      </c>
      <c r="N24" s="665"/>
      <c r="O24" s="665"/>
      <c r="P24" s="678"/>
      <c r="Q24" s="666"/>
    </row>
    <row r="25" spans="1:17" ht="14.4" customHeight="1" x14ac:dyDescent="0.3">
      <c r="A25" s="661" t="s">
        <v>1295</v>
      </c>
      <c r="B25" s="662" t="s">
        <v>1317</v>
      </c>
      <c r="C25" s="662" t="s">
        <v>1138</v>
      </c>
      <c r="D25" s="662" t="s">
        <v>1322</v>
      </c>
      <c r="E25" s="662" t="s">
        <v>1323</v>
      </c>
      <c r="F25" s="665">
        <v>2</v>
      </c>
      <c r="G25" s="665">
        <v>48</v>
      </c>
      <c r="H25" s="665">
        <v>1</v>
      </c>
      <c r="I25" s="665">
        <v>24</v>
      </c>
      <c r="J25" s="665">
        <v>2</v>
      </c>
      <c r="K25" s="665">
        <v>48</v>
      </c>
      <c r="L25" s="665">
        <v>1</v>
      </c>
      <c r="M25" s="665">
        <v>24</v>
      </c>
      <c r="N25" s="665"/>
      <c r="O25" s="665"/>
      <c r="P25" s="678"/>
      <c r="Q25" s="666"/>
    </row>
    <row r="26" spans="1:17" ht="14.4" customHeight="1" x14ac:dyDescent="0.3">
      <c r="A26" s="661" t="s">
        <v>1324</v>
      </c>
      <c r="B26" s="662" t="s">
        <v>1325</v>
      </c>
      <c r="C26" s="662" t="s">
        <v>1138</v>
      </c>
      <c r="D26" s="662" t="s">
        <v>1326</v>
      </c>
      <c r="E26" s="662" t="s">
        <v>1327</v>
      </c>
      <c r="F26" s="665"/>
      <c r="G26" s="665"/>
      <c r="H26" s="665"/>
      <c r="I26" s="665"/>
      <c r="J26" s="665">
        <v>1</v>
      </c>
      <c r="K26" s="665">
        <v>22</v>
      </c>
      <c r="L26" s="665"/>
      <c r="M26" s="665">
        <v>22</v>
      </c>
      <c r="N26" s="665"/>
      <c r="O26" s="665"/>
      <c r="P26" s="678"/>
      <c r="Q26" s="666"/>
    </row>
    <row r="27" spans="1:17" ht="14.4" customHeight="1" x14ac:dyDescent="0.3">
      <c r="A27" s="661" t="s">
        <v>1324</v>
      </c>
      <c r="B27" s="662" t="s">
        <v>1325</v>
      </c>
      <c r="C27" s="662" t="s">
        <v>1138</v>
      </c>
      <c r="D27" s="662" t="s">
        <v>1328</v>
      </c>
      <c r="E27" s="662" t="s">
        <v>1329</v>
      </c>
      <c r="F27" s="665">
        <v>1</v>
      </c>
      <c r="G27" s="665">
        <v>851</v>
      </c>
      <c r="H27" s="665">
        <v>1</v>
      </c>
      <c r="I27" s="665">
        <v>851</v>
      </c>
      <c r="J27" s="665"/>
      <c r="K27" s="665"/>
      <c r="L27" s="665"/>
      <c r="M27" s="665"/>
      <c r="N27" s="665"/>
      <c r="O27" s="665"/>
      <c r="P27" s="678"/>
      <c r="Q27" s="666"/>
    </row>
    <row r="28" spans="1:17" ht="14.4" customHeight="1" x14ac:dyDescent="0.3">
      <c r="A28" s="661" t="s">
        <v>1324</v>
      </c>
      <c r="B28" s="662" t="s">
        <v>1325</v>
      </c>
      <c r="C28" s="662" t="s">
        <v>1138</v>
      </c>
      <c r="D28" s="662" t="s">
        <v>1330</v>
      </c>
      <c r="E28" s="662" t="s">
        <v>1331</v>
      </c>
      <c r="F28" s="665">
        <v>1</v>
      </c>
      <c r="G28" s="665">
        <v>560</v>
      </c>
      <c r="H28" s="665">
        <v>1</v>
      </c>
      <c r="I28" s="665">
        <v>560</v>
      </c>
      <c r="J28" s="665">
        <v>2</v>
      </c>
      <c r="K28" s="665">
        <v>1122</v>
      </c>
      <c r="L28" s="665">
        <v>2.0035714285714286</v>
      </c>
      <c r="M28" s="665">
        <v>561</v>
      </c>
      <c r="N28" s="665">
        <v>2</v>
      </c>
      <c r="O28" s="665">
        <v>1124</v>
      </c>
      <c r="P28" s="678">
        <v>2.0071428571428571</v>
      </c>
      <c r="Q28" s="666">
        <v>562</v>
      </c>
    </row>
    <row r="29" spans="1:17" ht="14.4" customHeight="1" x14ac:dyDescent="0.3">
      <c r="A29" s="661" t="s">
        <v>1324</v>
      </c>
      <c r="B29" s="662" t="s">
        <v>1325</v>
      </c>
      <c r="C29" s="662" t="s">
        <v>1138</v>
      </c>
      <c r="D29" s="662" t="s">
        <v>1332</v>
      </c>
      <c r="E29" s="662" t="s">
        <v>1333</v>
      </c>
      <c r="F29" s="665"/>
      <c r="G29" s="665"/>
      <c r="H29" s="665"/>
      <c r="I29" s="665"/>
      <c r="J29" s="665">
        <v>2</v>
      </c>
      <c r="K29" s="665">
        <v>826</v>
      </c>
      <c r="L29" s="665"/>
      <c r="M29" s="665">
        <v>413</v>
      </c>
      <c r="N29" s="665"/>
      <c r="O29" s="665"/>
      <c r="P29" s="678"/>
      <c r="Q29" s="666"/>
    </row>
    <row r="30" spans="1:17" ht="14.4" customHeight="1" x14ac:dyDescent="0.3">
      <c r="A30" s="661" t="s">
        <v>1324</v>
      </c>
      <c r="B30" s="662" t="s">
        <v>1325</v>
      </c>
      <c r="C30" s="662" t="s">
        <v>1138</v>
      </c>
      <c r="D30" s="662" t="s">
        <v>1334</v>
      </c>
      <c r="E30" s="662" t="s">
        <v>1335</v>
      </c>
      <c r="F30" s="665">
        <v>1</v>
      </c>
      <c r="G30" s="665">
        <v>939</v>
      </c>
      <c r="H30" s="665">
        <v>1</v>
      </c>
      <c r="I30" s="665">
        <v>939</v>
      </c>
      <c r="J30" s="665"/>
      <c r="K30" s="665"/>
      <c r="L30" s="665"/>
      <c r="M30" s="665"/>
      <c r="N30" s="665"/>
      <c r="O30" s="665"/>
      <c r="P30" s="678"/>
      <c r="Q30" s="666"/>
    </row>
    <row r="31" spans="1:17" ht="14.4" customHeight="1" x14ac:dyDescent="0.3">
      <c r="A31" s="661" t="s">
        <v>1324</v>
      </c>
      <c r="B31" s="662" t="s">
        <v>1325</v>
      </c>
      <c r="C31" s="662" t="s">
        <v>1138</v>
      </c>
      <c r="D31" s="662" t="s">
        <v>1336</v>
      </c>
      <c r="E31" s="662" t="s">
        <v>1337</v>
      </c>
      <c r="F31" s="665">
        <v>51</v>
      </c>
      <c r="G31" s="665">
        <v>20094</v>
      </c>
      <c r="H31" s="665">
        <v>1</v>
      </c>
      <c r="I31" s="665">
        <v>394</v>
      </c>
      <c r="J31" s="665">
        <v>49</v>
      </c>
      <c r="K31" s="665">
        <v>19355</v>
      </c>
      <c r="L31" s="665">
        <v>0.96322285259281382</v>
      </c>
      <c r="M31" s="665">
        <v>395</v>
      </c>
      <c r="N31" s="665">
        <v>50</v>
      </c>
      <c r="O31" s="665">
        <v>19800</v>
      </c>
      <c r="P31" s="678">
        <v>0.98536876679605856</v>
      </c>
      <c r="Q31" s="666">
        <v>396</v>
      </c>
    </row>
    <row r="32" spans="1:17" ht="14.4" customHeight="1" x14ac:dyDescent="0.3">
      <c r="A32" s="661" t="s">
        <v>1324</v>
      </c>
      <c r="B32" s="662" t="s">
        <v>1325</v>
      </c>
      <c r="C32" s="662" t="s">
        <v>1138</v>
      </c>
      <c r="D32" s="662" t="s">
        <v>1338</v>
      </c>
      <c r="E32" s="662" t="s">
        <v>1339</v>
      </c>
      <c r="F32" s="665"/>
      <c r="G32" s="665"/>
      <c r="H32" s="665"/>
      <c r="I32" s="665"/>
      <c r="J32" s="665">
        <v>1</v>
      </c>
      <c r="K32" s="665">
        <v>30</v>
      </c>
      <c r="L32" s="665"/>
      <c r="M32" s="665">
        <v>30</v>
      </c>
      <c r="N32" s="665"/>
      <c r="O32" s="665"/>
      <c r="P32" s="678"/>
      <c r="Q32" s="666"/>
    </row>
    <row r="33" spans="1:17" ht="14.4" customHeight="1" x14ac:dyDescent="0.3">
      <c r="A33" s="661" t="s">
        <v>1324</v>
      </c>
      <c r="B33" s="662" t="s">
        <v>1325</v>
      </c>
      <c r="C33" s="662" t="s">
        <v>1138</v>
      </c>
      <c r="D33" s="662" t="s">
        <v>1340</v>
      </c>
      <c r="E33" s="662" t="s">
        <v>1341</v>
      </c>
      <c r="F33" s="665">
        <v>11</v>
      </c>
      <c r="G33" s="665">
        <v>1991</v>
      </c>
      <c r="H33" s="665">
        <v>1</v>
      </c>
      <c r="I33" s="665">
        <v>181</v>
      </c>
      <c r="J33" s="665">
        <v>3</v>
      </c>
      <c r="K33" s="665">
        <v>546</v>
      </c>
      <c r="L33" s="665">
        <v>0.27423405323957811</v>
      </c>
      <c r="M33" s="665">
        <v>182</v>
      </c>
      <c r="N33" s="665">
        <v>3</v>
      </c>
      <c r="O33" s="665">
        <v>549</v>
      </c>
      <c r="P33" s="678">
        <v>0.27574083375188346</v>
      </c>
      <c r="Q33" s="666">
        <v>183</v>
      </c>
    </row>
    <row r="34" spans="1:17" ht="14.4" customHeight="1" x14ac:dyDescent="0.3">
      <c r="A34" s="661" t="s">
        <v>1324</v>
      </c>
      <c r="B34" s="662" t="s">
        <v>1325</v>
      </c>
      <c r="C34" s="662" t="s">
        <v>1138</v>
      </c>
      <c r="D34" s="662" t="s">
        <v>1342</v>
      </c>
      <c r="E34" s="662" t="s">
        <v>1343</v>
      </c>
      <c r="F34" s="665">
        <v>1</v>
      </c>
      <c r="G34" s="665">
        <v>182</v>
      </c>
      <c r="H34" s="665">
        <v>1</v>
      </c>
      <c r="I34" s="665">
        <v>182</v>
      </c>
      <c r="J34" s="665">
        <v>2</v>
      </c>
      <c r="K34" s="665">
        <v>366</v>
      </c>
      <c r="L34" s="665">
        <v>2.0109890109890109</v>
      </c>
      <c r="M34" s="665">
        <v>183</v>
      </c>
      <c r="N34" s="665">
        <v>2</v>
      </c>
      <c r="O34" s="665">
        <v>368</v>
      </c>
      <c r="P34" s="678">
        <v>2.0219780219780219</v>
      </c>
      <c r="Q34" s="666">
        <v>184</v>
      </c>
    </row>
    <row r="35" spans="1:17" ht="14.4" customHeight="1" x14ac:dyDescent="0.3">
      <c r="A35" s="661" t="s">
        <v>1324</v>
      </c>
      <c r="B35" s="662" t="s">
        <v>1325</v>
      </c>
      <c r="C35" s="662" t="s">
        <v>1138</v>
      </c>
      <c r="D35" s="662" t="s">
        <v>1344</v>
      </c>
      <c r="E35" s="662" t="s">
        <v>1345</v>
      </c>
      <c r="F35" s="665">
        <v>1</v>
      </c>
      <c r="G35" s="665">
        <v>147</v>
      </c>
      <c r="H35" s="665">
        <v>1</v>
      </c>
      <c r="I35" s="665">
        <v>147</v>
      </c>
      <c r="J35" s="665">
        <v>1</v>
      </c>
      <c r="K35" s="665">
        <v>148</v>
      </c>
      <c r="L35" s="665">
        <v>1.0068027210884354</v>
      </c>
      <c r="M35" s="665">
        <v>148</v>
      </c>
      <c r="N35" s="665"/>
      <c r="O35" s="665"/>
      <c r="P35" s="678"/>
      <c r="Q35" s="666"/>
    </row>
    <row r="36" spans="1:17" ht="14.4" customHeight="1" x14ac:dyDescent="0.3">
      <c r="A36" s="661" t="s">
        <v>1324</v>
      </c>
      <c r="B36" s="662" t="s">
        <v>1325</v>
      </c>
      <c r="C36" s="662" t="s">
        <v>1138</v>
      </c>
      <c r="D36" s="662" t="s">
        <v>1346</v>
      </c>
      <c r="E36" s="662" t="s">
        <v>1347</v>
      </c>
      <c r="F36" s="665"/>
      <c r="G36" s="665"/>
      <c r="H36" s="665"/>
      <c r="I36" s="665"/>
      <c r="J36" s="665">
        <v>1</v>
      </c>
      <c r="K36" s="665">
        <v>30</v>
      </c>
      <c r="L36" s="665"/>
      <c r="M36" s="665">
        <v>30</v>
      </c>
      <c r="N36" s="665"/>
      <c r="O36" s="665"/>
      <c r="P36" s="678"/>
      <c r="Q36" s="666"/>
    </row>
    <row r="37" spans="1:17" ht="14.4" customHeight="1" x14ac:dyDescent="0.3">
      <c r="A37" s="661" t="s">
        <v>1324</v>
      </c>
      <c r="B37" s="662" t="s">
        <v>1325</v>
      </c>
      <c r="C37" s="662" t="s">
        <v>1138</v>
      </c>
      <c r="D37" s="662" t="s">
        <v>1348</v>
      </c>
      <c r="E37" s="662" t="s">
        <v>1349</v>
      </c>
      <c r="F37" s="665">
        <v>58</v>
      </c>
      <c r="G37" s="665">
        <v>10092</v>
      </c>
      <c r="H37" s="665">
        <v>1</v>
      </c>
      <c r="I37" s="665">
        <v>174</v>
      </c>
      <c r="J37" s="665">
        <v>60</v>
      </c>
      <c r="K37" s="665">
        <v>10500</v>
      </c>
      <c r="L37" s="665">
        <v>1.0404280618311534</v>
      </c>
      <c r="M37" s="665">
        <v>175</v>
      </c>
      <c r="N37" s="665">
        <v>56</v>
      </c>
      <c r="O37" s="665">
        <v>9856</v>
      </c>
      <c r="P37" s="678">
        <v>0.97661514070550937</v>
      </c>
      <c r="Q37" s="666">
        <v>176</v>
      </c>
    </row>
    <row r="38" spans="1:17" ht="14.4" customHeight="1" x14ac:dyDescent="0.3">
      <c r="A38" s="661" t="s">
        <v>1324</v>
      </c>
      <c r="B38" s="662" t="s">
        <v>1325</v>
      </c>
      <c r="C38" s="662" t="s">
        <v>1138</v>
      </c>
      <c r="D38" s="662" t="s">
        <v>1350</v>
      </c>
      <c r="E38" s="662" t="s">
        <v>1351</v>
      </c>
      <c r="F38" s="665">
        <v>1</v>
      </c>
      <c r="G38" s="665">
        <v>586</v>
      </c>
      <c r="H38" s="665">
        <v>1</v>
      </c>
      <c r="I38" s="665">
        <v>586</v>
      </c>
      <c r="J38" s="665">
        <v>2</v>
      </c>
      <c r="K38" s="665">
        <v>1174</v>
      </c>
      <c r="L38" s="665">
        <v>2.0034129692832763</v>
      </c>
      <c r="M38" s="665">
        <v>587</v>
      </c>
      <c r="N38" s="665"/>
      <c r="O38" s="665"/>
      <c r="P38" s="678"/>
      <c r="Q38" s="666"/>
    </row>
    <row r="39" spans="1:17" ht="14.4" customHeight="1" x14ac:dyDescent="0.3">
      <c r="A39" s="661" t="s">
        <v>1324</v>
      </c>
      <c r="B39" s="662" t="s">
        <v>1325</v>
      </c>
      <c r="C39" s="662" t="s">
        <v>1138</v>
      </c>
      <c r="D39" s="662" t="s">
        <v>1352</v>
      </c>
      <c r="E39" s="662" t="s">
        <v>1353</v>
      </c>
      <c r="F39" s="665">
        <v>1</v>
      </c>
      <c r="G39" s="665">
        <v>331</v>
      </c>
      <c r="H39" s="665">
        <v>1</v>
      </c>
      <c r="I39" s="665">
        <v>331</v>
      </c>
      <c r="J39" s="665"/>
      <c r="K39" s="665"/>
      <c r="L39" s="665"/>
      <c r="M39" s="665"/>
      <c r="N39" s="665"/>
      <c r="O39" s="665"/>
      <c r="P39" s="678"/>
      <c r="Q39" s="666"/>
    </row>
    <row r="40" spans="1:17" ht="14.4" customHeight="1" x14ac:dyDescent="0.3">
      <c r="A40" s="661" t="s">
        <v>1324</v>
      </c>
      <c r="B40" s="662" t="s">
        <v>1325</v>
      </c>
      <c r="C40" s="662" t="s">
        <v>1138</v>
      </c>
      <c r="D40" s="662" t="s">
        <v>1354</v>
      </c>
      <c r="E40" s="662" t="s">
        <v>1355</v>
      </c>
      <c r="F40" s="665"/>
      <c r="G40" s="665"/>
      <c r="H40" s="665"/>
      <c r="I40" s="665"/>
      <c r="J40" s="665">
        <v>1</v>
      </c>
      <c r="K40" s="665">
        <v>29</v>
      </c>
      <c r="L40" s="665"/>
      <c r="M40" s="665">
        <v>29</v>
      </c>
      <c r="N40" s="665"/>
      <c r="O40" s="665"/>
      <c r="P40" s="678"/>
      <c r="Q40" s="666"/>
    </row>
    <row r="41" spans="1:17" ht="14.4" customHeight="1" x14ac:dyDescent="0.3">
      <c r="A41" s="661" t="s">
        <v>1324</v>
      </c>
      <c r="B41" s="662" t="s">
        <v>1325</v>
      </c>
      <c r="C41" s="662" t="s">
        <v>1138</v>
      </c>
      <c r="D41" s="662" t="s">
        <v>1356</v>
      </c>
      <c r="E41" s="662" t="s">
        <v>1357</v>
      </c>
      <c r="F41" s="665">
        <v>1</v>
      </c>
      <c r="G41" s="665">
        <v>15</v>
      </c>
      <c r="H41" s="665">
        <v>1</v>
      </c>
      <c r="I41" s="665">
        <v>15</v>
      </c>
      <c r="J41" s="665">
        <v>50</v>
      </c>
      <c r="K41" s="665">
        <v>750</v>
      </c>
      <c r="L41" s="665">
        <v>50</v>
      </c>
      <c r="M41" s="665">
        <v>15</v>
      </c>
      <c r="N41" s="665">
        <v>45</v>
      </c>
      <c r="O41" s="665">
        <v>675</v>
      </c>
      <c r="P41" s="678">
        <v>45</v>
      </c>
      <c r="Q41" s="666">
        <v>15</v>
      </c>
    </row>
    <row r="42" spans="1:17" ht="14.4" customHeight="1" x14ac:dyDescent="0.3">
      <c r="A42" s="661" t="s">
        <v>1324</v>
      </c>
      <c r="B42" s="662" t="s">
        <v>1325</v>
      </c>
      <c r="C42" s="662" t="s">
        <v>1138</v>
      </c>
      <c r="D42" s="662" t="s">
        <v>1358</v>
      </c>
      <c r="E42" s="662" t="s">
        <v>1359</v>
      </c>
      <c r="F42" s="665">
        <v>52</v>
      </c>
      <c r="G42" s="665">
        <v>988</v>
      </c>
      <c r="H42" s="665">
        <v>1</v>
      </c>
      <c r="I42" s="665">
        <v>19</v>
      </c>
      <c r="J42" s="665">
        <v>50</v>
      </c>
      <c r="K42" s="665">
        <v>950</v>
      </c>
      <c r="L42" s="665">
        <v>0.96153846153846156</v>
      </c>
      <c r="M42" s="665">
        <v>19</v>
      </c>
      <c r="N42" s="665">
        <v>50</v>
      </c>
      <c r="O42" s="665">
        <v>950</v>
      </c>
      <c r="P42" s="678">
        <v>0.96153846153846156</v>
      </c>
      <c r="Q42" s="666">
        <v>19</v>
      </c>
    </row>
    <row r="43" spans="1:17" ht="14.4" customHeight="1" x14ac:dyDescent="0.3">
      <c r="A43" s="661" t="s">
        <v>1324</v>
      </c>
      <c r="B43" s="662" t="s">
        <v>1325</v>
      </c>
      <c r="C43" s="662" t="s">
        <v>1138</v>
      </c>
      <c r="D43" s="662" t="s">
        <v>1360</v>
      </c>
      <c r="E43" s="662" t="s">
        <v>1361</v>
      </c>
      <c r="F43" s="665">
        <v>51</v>
      </c>
      <c r="G43" s="665">
        <v>1020</v>
      </c>
      <c r="H43" s="665">
        <v>1</v>
      </c>
      <c r="I43" s="665">
        <v>20</v>
      </c>
      <c r="J43" s="665">
        <v>50</v>
      </c>
      <c r="K43" s="665">
        <v>1000</v>
      </c>
      <c r="L43" s="665">
        <v>0.98039215686274506</v>
      </c>
      <c r="M43" s="665">
        <v>20</v>
      </c>
      <c r="N43" s="665">
        <v>50</v>
      </c>
      <c r="O43" s="665">
        <v>1000</v>
      </c>
      <c r="P43" s="678">
        <v>0.98039215686274506</v>
      </c>
      <c r="Q43" s="666">
        <v>20</v>
      </c>
    </row>
    <row r="44" spans="1:17" ht="14.4" customHeight="1" x14ac:dyDescent="0.3">
      <c r="A44" s="661" t="s">
        <v>1324</v>
      </c>
      <c r="B44" s="662" t="s">
        <v>1325</v>
      </c>
      <c r="C44" s="662" t="s">
        <v>1138</v>
      </c>
      <c r="D44" s="662" t="s">
        <v>1362</v>
      </c>
      <c r="E44" s="662" t="s">
        <v>1363</v>
      </c>
      <c r="F44" s="665">
        <v>52</v>
      </c>
      <c r="G44" s="665">
        <v>13676</v>
      </c>
      <c r="H44" s="665">
        <v>1</v>
      </c>
      <c r="I44" s="665">
        <v>263</v>
      </c>
      <c r="J44" s="665">
        <v>56</v>
      </c>
      <c r="K44" s="665">
        <v>14784</v>
      </c>
      <c r="L44" s="665">
        <v>1.0810178414741152</v>
      </c>
      <c r="M44" s="665">
        <v>264</v>
      </c>
      <c r="N44" s="665">
        <v>52</v>
      </c>
      <c r="O44" s="665">
        <v>13780</v>
      </c>
      <c r="P44" s="678">
        <v>1.0076045627376427</v>
      </c>
      <c r="Q44" s="666">
        <v>265</v>
      </c>
    </row>
    <row r="45" spans="1:17" ht="14.4" customHeight="1" x14ac:dyDescent="0.3">
      <c r="A45" s="661" t="s">
        <v>1324</v>
      </c>
      <c r="B45" s="662" t="s">
        <v>1325</v>
      </c>
      <c r="C45" s="662" t="s">
        <v>1138</v>
      </c>
      <c r="D45" s="662" t="s">
        <v>1364</v>
      </c>
      <c r="E45" s="662" t="s">
        <v>1365</v>
      </c>
      <c r="F45" s="665">
        <v>1</v>
      </c>
      <c r="G45" s="665">
        <v>21</v>
      </c>
      <c r="H45" s="665">
        <v>1</v>
      </c>
      <c r="I45" s="665">
        <v>21</v>
      </c>
      <c r="J45" s="665"/>
      <c r="K45" s="665"/>
      <c r="L45" s="665"/>
      <c r="M45" s="665"/>
      <c r="N45" s="665"/>
      <c r="O45" s="665"/>
      <c r="P45" s="678"/>
      <c r="Q45" s="666"/>
    </row>
    <row r="46" spans="1:17" ht="14.4" customHeight="1" x14ac:dyDescent="0.3">
      <c r="A46" s="661" t="s">
        <v>1324</v>
      </c>
      <c r="B46" s="662" t="s">
        <v>1325</v>
      </c>
      <c r="C46" s="662" t="s">
        <v>1138</v>
      </c>
      <c r="D46" s="662" t="s">
        <v>1366</v>
      </c>
      <c r="E46" s="662" t="s">
        <v>1367</v>
      </c>
      <c r="F46" s="665">
        <v>2</v>
      </c>
      <c r="G46" s="665">
        <v>990</v>
      </c>
      <c r="H46" s="665">
        <v>1</v>
      </c>
      <c r="I46" s="665">
        <v>495</v>
      </c>
      <c r="J46" s="665"/>
      <c r="K46" s="665"/>
      <c r="L46" s="665"/>
      <c r="M46" s="665"/>
      <c r="N46" s="665"/>
      <c r="O46" s="665"/>
      <c r="P46" s="678"/>
      <c r="Q46" s="666"/>
    </row>
    <row r="47" spans="1:17" ht="14.4" customHeight="1" x14ac:dyDescent="0.3">
      <c r="A47" s="661" t="s">
        <v>1324</v>
      </c>
      <c r="B47" s="662" t="s">
        <v>1325</v>
      </c>
      <c r="C47" s="662" t="s">
        <v>1138</v>
      </c>
      <c r="D47" s="662" t="s">
        <v>1368</v>
      </c>
      <c r="E47" s="662" t="s">
        <v>1369</v>
      </c>
      <c r="F47" s="665">
        <v>1</v>
      </c>
      <c r="G47" s="665">
        <v>649</v>
      </c>
      <c r="H47" s="665">
        <v>1</v>
      </c>
      <c r="I47" s="665">
        <v>649</v>
      </c>
      <c r="J47" s="665"/>
      <c r="K47" s="665"/>
      <c r="L47" s="665"/>
      <c r="M47" s="665"/>
      <c r="N47" s="665"/>
      <c r="O47" s="665"/>
      <c r="P47" s="678"/>
      <c r="Q47" s="666"/>
    </row>
    <row r="48" spans="1:17" ht="14.4" customHeight="1" x14ac:dyDescent="0.3">
      <c r="A48" s="661" t="s">
        <v>1324</v>
      </c>
      <c r="B48" s="662" t="s">
        <v>1325</v>
      </c>
      <c r="C48" s="662" t="s">
        <v>1138</v>
      </c>
      <c r="D48" s="662" t="s">
        <v>1370</v>
      </c>
      <c r="E48" s="662" t="s">
        <v>1371</v>
      </c>
      <c r="F48" s="665"/>
      <c r="G48" s="665"/>
      <c r="H48" s="665"/>
      <c r="I48" s="665"/>
      <c r="J48" s="665"/>
      <c r="K48" s="665"/>
      <c r="L48" s="665"/>
      <c r="M48" s="665"/>
      <c r="N48" s="665">
        <v>49</v>
      </c>
      <c r="O48" s="665">
        <v>1813</v>
      </c>
      <c r="P48" s="678"/>
      <c r="Q48" s="666">
        <v>37</v>
      </c>
    </row>
    <row r="49" spans="1:17" ht="14.4" customHeight="1" x14ac:dyDescent="0.3">
      <c r="A49" s="661" t="s">
        <v>1372</v>
      </c>
      <c r="B49" s="662" t="s">
        <v>1373</v>
      </c>
      <c r="C49" s="662" t="s">
        <v>1138</v>
      </c>
      <c r="D49" s="662" t="s">
        <v>1374</v>
      </c>
      <c r="E49" s="662" t="s">
        <v>1375</v>
      </c>
      <c r="F49" s="665">
        <v>1</v>
      </c>
      <c r="G49" s="665">
        <v>173</v>
      </c>
      <c r="H49" s="665">
        <v>1</v>
      </c>
      <c r="I49" s="665">
        <v>173</v>
      </c>
      <c r="J49" s="665"/>
      <c r="K49" s="665"/>
      <c r="L49" s="665"/>
      <c r="M49" s="665"/>
      <c r="N49" s="665"/>
      <c r="O49" s="665"/>
      <c r="P49" s="678"/>
      <c r="Q49" s="666"/>
    </row>
    <row r="50" spans="1:17" ht="14.4" customHeight="1" x14ac:dyDescent="0.3">
      <c r="A50" s="661" t="s">
        <v>1376</v>
      </c>
      <c r="B50" s="662" t="s">
        <v>1377</v>
      </c>
      <c r="C50" s="662" t="s">
        <v>1138</v>
      </c>
      <c r="D50" s="662" t="s">
        <v>1378</v>
      </c>
      <c r="E50" s="662" t="s">
        <v>1379</v>
      </c>
      <c r="F50" s="665"/>
      <c r="G50" s="665"/>
      <c r="H50" s="665"/>
      <c r="I50" s="665"/>
      <c r="J50" s="665"/>
      <c r="K50" s="665"/>
      <c r="L50" s="665"/>
      <c r="M50" s="665"/>
      <c r="N50" s="665">
        <v>1</v>
      </c>
      <c r="O50" s="665">
        <v>49</v>
      </c>
      <c r="P50" s="678"/>
      <c r="Q50" s="666">
        <v>49</v>
      </c>
    </row>
    <row r="51" spans="1:17" ht="14.4" customHeight="1" x14ac:dyDescent="0.3">
      <c r="A51" s="661" t="s">
        <v>1376</v>
      </c>
      <c r="B51" s="662" t="s">
        <v>1377</v>
      </c>
      <c r="C51" s="662" t="s">
        <v>1138</v>
      </c>
      <c r="D51" s="662" t="s">
        <v>1380</v>
      </c>
      <c r="E51" s="662" t="s">
        <v>1381</v>
      </c>
      <c r="F51" s="665"/>
      <c r="G51" s="665"/>
      <c r="H51" s="665"/>
      <c r="I51" s="665"/>
      <c r="J51" s="665"/>
      <c r="K51" s="665"/>
      <c r="L51" s="665"/>
      <c r="M51" s="665"/>
      <c r="N51" s="665">
        <v>4</v>
      </c>
      <c r="O51" s="665">
        <v>340</v>
      </c>
      <c r="P51" s="678"/>
      <c r="Q51" s="666">
        <v>85</v>
      </c>
    </row>
    <row r="52" spans="1:17" ht="14.4" customHeight="1" x14ac:dyDescent="0.3">
      <c r="A52" s="661" t="s">
        <v>1376</v>
      </c>
      <c r="B52" s="662" t="s">
        <v>1377</v>
      </c>
      <c r="C52" s="662" t="s">
        <v>1138</v>
      </c>
      <c r="D52" s="662" t="s">
        <v>1382</v>
      </c>
      <c r="E52" s="662" t="s">
        <v>1383</v>
      </c>
      <c r="F52" s="665"/>
      <c r="G52" s="665"/>
      <c r="H52" s="665"/>
      <c r="I52" s="665"/>
      <c r="J52" s="665"/>
      <c r="K52" s="665"/>
      <c r="L52" s="665"/>
      <c r="M52" s="665"/>
      <c r="N52" s="665">
        <v>1</v>
      </c>
      <c r="O52" s="665">
        <v>176</v>
      </c>
      <c r="P52" s="678"/>
      <c r="Q52" s="666">
        <v>176</v>
      </c>
    </row>
    <row r="53" spans="1:17" ht="14.4" customHeight="1" x14ac:dyDescent="0.3">
      <c r="A53" s="661" t="s">
        <v>1376</v>
      </c>
      <c r="B53" s="662" t="s">
        <v>1377</v>
      </c>
      <c r="C53" s="662" t="s">
        <v>1138</v>
      </c>
      <c r="D53" s="662" t="s">
        <v>1384</v>
      </c>
      <c r="E53" s="662" t="s">
        <v>1385</v>
      </c>
      <c r="F53" s="665"/>
      <c r="G53" s="665"/>
      <c r="H53" s="665"/>
      <c r="I53" s="665"/>
      <c r="J53" s="665"/>
      <c r="K53" s="665"/>
      <c r="L53" s="665"/>
      <c r="M53" s="665"/>
      <c r="N53" s="665">
        <v>1</v>
      </c>
      <c r="O53" s="665">
        <v>263</v>
      </c>
      <c r="P53" s="678"/>
      <c r="Q53" s="666">
        <v>263</v>
      </c>
    </row>
    <row r="54" spans="1:17" ht="14.4" customHeight="1" x14ac:dyDescent="0.3">
      <c r="A54" s="661" t="s">
        <v>1386</v>
      </c>
      <c r="B54" s="662" t="s">
        <v>1387</v>
      </c>
      <c r="C54" s="662" t="s">
        <v>1138</v>
      </c>
      <c r="D54" s="662" t="s">
        <v>1388</v>
      </c>
      <c r="E54" s="662" t="s">
        <v>1389</v>
      </c>
      <c r="F54" s="665"/>
      <c r="G54" s="665"/>
      <c r="H54" s="665"/>
      <c r="I54" s="665"/>
      <c r="J54" s="665">
        <v>3</v>
      </c>
      <c r="K54" s="665">
        <v>120</v>
      </c>
      <c r="L54" s="665"/>
      <c r="M54" s="665">
        <v>40</v>
      </c>
      <c r="N54" s="665"/>
      <c r="O54" s="665"/>
      <c r="P54" s="678"/>
      <c r="Q54" s="666"/>
    </row>
    <row r="55" spans="1:17" ht="14.4" customHeight="1" x14ac:dyDescent="0.3">
      <c r="A55" s="661" t="s">
        <v>1390</v>
      </c>
      <c r="B55" s="662" t="s">
        <v>1391</v>
      </c>
      <c r="C55" s="662" t="s">
        <v>1138</v>
      </c>
      <c r="D55" s="662" t="s">
        <v>1392</v>
      </c>
      <c r="E55" s="662" t="s">
        <v>1393</v>
      </c>
      <c r="F55" s="665">
        <v>1</v>
      </c>
      <c r="G55" s="665">
        <v>172</v>
      </c>
      <c r="H55" s="665">
        <v>1</v>
      </c>
      <c r="I55" s="665">
        <v>172</v>
      </c>
      <c r="J55" s="665"/>
      <c r="K55" s="665"/>
      <c r="L55" s="665"/>
      <c r="M55" s="665"/>
      <c r="N55" s="665"/>
      <c r="O55" s="665"/>
      <c r="P55" s="678"/>
      <c r="Q55" s="666"/>
    </row>
    <row r="56" spans="1:17" ht="14.4" customHeight="1" x14ac:dyDescent="0.3">
      <c r="A56" s="661" t="s">
        <v>1390</v>
      </c>
      <c r="B56" s="662" t="s">
        <v>1391</v>
      </c>
      <c r="C56" s="662" t="s">
        <v>1138</v>
      </c>
      <c r="D56" s="662" t="s">
        <v>1394</v>
      </c>
      <c r="E56" s="662" t="s">
        <v>1395</v>
      </c>
      <c r="F56" s="665">
        <v>1</v>
      </c>
      <c r="G56" s="665">
        <v>349</v>
      </c>
      <c r="H56" s="665">
        <v>1</v>
      </c>
      <c r="I56" s="665">
        <v>349</v>
      </c>
      <c r="J56" s="665"/>
      <c r="K56" s="665"/>
      <c r="L56" s="665"/>
      <c r="M56" s="665"/>
      <c r="N56" s="665"/>
      <c r="O56" s="665"/>
      <c r="P56" s="678"/>
      <c r="Q56" s="666"/>
    </row>
    <row r="57" spans="1:17" ht="14.4" customHeight="1" x14ac:dyDescent="0.3">
      <c r="A57" s="661" t="s">
        <v>1390</v>
      </c>
      <c r="B57" s="662" t="s">
        <v>1391</v>
      </c>
      <c r="C57" s="662" t="s">
        <v>1138</v>
      </c>
      <c r="D57" s="662" t="s">
        <v>885</v>
      </c>
      <c r="E57" s="662" t="s">
        <v>1396</v>
      </c>
      <c r="F57" s="665">
        <v>1</v>
      </c>
      <c r="G57" s="665">
        <v>545</v>
      </c>
      <c r="H57" s="665">
        <v>1</v>
      </c>
      <c r="I57" s="665">
        <v>545</v>
      </c>
      <c r="J57" s="665"/>
      <c r="K57" s="665"/>
      <c r="L57" s="665"/>
      <c r="M57" s="665"/>
      <c r="N57" s="665"/>
      <c r="O57" s="665"/>
      <c r="P57" s="678"/>
      <c r="Q57" s="666"/>
    </row>
    <row r="58" spans="1:17" ht="14.4" customHeight="1" x14ac:dyDescent="0.3">
      <c r="A58" s="661" t="s">
        <v>1390</v>
      </c>
      <c r="B58" s="662" t="s">
        <v>1391</v>
      </c>
      <c r="C58" s="662" t="s">
        <v>1138</v>
      </c>
      <c r="D58" s="662" t="s">
        <v>1397</v>
      </c>
      <c r="E58" s="662" t="s">
        <v>1398</v>
      </c>
      <c r="F58" s="665">
        <v>1</v>
      </c>
      <c r="G58" s="665">
        <v>344</v>
      </c>
      <c r="H58" s="665">
        <v>1</v>
      </c>
      <c r="I58" s="665">
        <v>344</v>
      </c>
      <c r="J58" s="665"/>
      <c r="K58" s="665"/>
      <c r="L58" s="665"/>
      <c r="M58" s="665"/>
      <c r="N58" s="665"/>
      <c r="O58" s="665"/>
      <c r="P58" s="678"/>
      <c r="Q58" s="666"/>
    </row>
    <row r="59" spans="1:17" ht="14.4" customHeight="1" x14ac:dyDescent="0.3">
      <c r="A59" s="661" t="s">
        <v>1390</v>
      </c>
      <c r="B59" s="662" t="s">
        <v>1391</v>
      </c>
      <c r="C59" s="662" t="s">
        <v>1138</v>
      </c>
      <c r="D59" s="662" t="s">
        <v>1399</v>
      </c>
      <c r="E59" s="662" t="s">
        <v>1400</v>
      </c>
      <c r="F59" s="665">
        <v>1</v>
      </c>
      <c r="G59" s="665">
        <v>110</v>
      </c>
      <c r="H59" s="665">
        <v>1</v>
      </c>
      <c r="I59" s="665">
        <v>110</v>
      </c>
      <c r="J59" s="665"/>
      <c r="K59" s="665"/>
      <c r="L59" s="665"/>
      <c r="M59" s="665"/>
      <c r="N59" s="665"/>
      <c r="O59" s="665"/>
      <c r="P59" s="678"/>
      <c r="Q59" s="666"/>
    </row>
    <row r="60" spans="1:17" ht="14.4" customHeight="1" x14ac:dyDescent="0.3">
      <c r="A60" s="661" t="s">
        <v>1390</v>
      </c>
      <c r="B60" s="662" t="s">
        <v>1391</v>
      </c>
      <c r="C60" s="662" t="s">
        <v>1138</v>
      </c>
      <c r="D60" s="662" t="s">
        <v>1401</v>
      </c>
      <c r="E60" s="662" t="s">
        <v>1402</v>
      </c>
      <c r="F60" s="665">
        <v>1</v>
      </c>
      <c r="G60" s="665">
        <v>204</v>
      </c>
      <c r="H60" s="665">
        <v>1</v>
      </c>
      <c r="I60" s="665">
        <v>204</v>
      </c>
      <c r="J60" s="665"/>
      <c r="K60" s="665"/>
      <c r="L60" s="665"/>
      <c r="M60" s="665"/>
      <c r="N60" s="665"/>
      <c r="O60" s="665"/>
      <c r="P60" s="678"/>
      <c r="Q60" s="666"/>
    </row>
    <row r="61" spans="1:17" ht="14.4" customHeight="1" x14ac:dyDescent="0.3">
      <c r="A61" s="661" t="s">
        <v>1390</v>
      </c>
      <c r="B61" s="662" t="s">
        <v>1391</v>
      </c>
      <c r="C61" s="662" t="s">
        <v>1138</v>
      </c>
      <c r="D61" s="662" t="s">
        <v>1403</v>
      </c>
      <c r="E61" s="662" t="s">
        <v>1404</v>
      </c>
      <c r="F61" s="665">
        <v>1</v>
      </c>
      <c r="G61" s="665">
        <v>38</v>
      </c>
      <c r="H61" s="665">
        <v>1</v>
      </c>
      <c r="I61" s="665">
        <v>38</v>
      </c>
      <c r="J61" s="665"/>
      <c r="K61" s="665"/>
      <c r="L61" s="665"/>
      <c r="M61" s="665"/>
      <c r="N61" s="665"/>
      <c r="O61" s="665"/>
      <c r="P61" s="678"/>
      <c r="Q61" s="666"/>
    </row>
    <row r="62" spans="1:17" ht="14.4" customHeight="1" x14ac:dyDescent="0.3">
      <c r="A62" s="661" t="s">
        <v>1390</v>
      </c>
      <c r="B62" s="662" t="s">
        <v>1391</v>
      </c>
      <c r="C62" s="662" t="s">
        <v>1138</v>
      </c>
      <c r="D62" s="662" t="s">
        <v>1405</v>
      </c>
      <c r="E62" s="662" t="s">
        <v>1406</v>
      </c>
      <c r="F62" s="665">
        <v>1</v>
      </c>
      <c r="G62" s="665">
        <v>473</v>
      </c>
      <c r="H62" s="665">
        <v>1</v>
      </c>
      <c r="I62" s="665">
        <v>473</v>
      </c>
      <c r="J62" s="665"/>
      <c r="K62" s="665"/>
      <c r="L62" s="665"/>
      <c r="M62" s="665"/>
      <c r="N62" s="665"/>
      <c r="O62" s="665"/>
      <c r="P62" s="678"/>
      <c r="Q62" s="666"/>
    </row>
    <row r="63" spans="1:17" ht="14.4" customHeight="1" thickBot="1" x14ac:dyDescent="0.35">
      <c r="A63" s="667" t="s">
        <v>1390</v>
      </c>
      <c r="B63" s="668" t="s">
        <v>1391</v>
      </c>
      <c r="C63" s="668" t="s">
        <v>1138</v>
      </c>
      <c r="D63" s="668" t="s">
        <v>1407</v>
      </c>
      <c r="E63" s="668" t="s">
        <v>1408</v>
      </c>
      <c r="F63" s="671">
        <v>1</v>
      </c>
      <c r="G63" s="671">
        <v>166</v>
      </c>
      <c r="H63" s="671">
        <v>1</v>
      </c>
      <c r="I63" s="671">
        <v>166</v>
      </c>
      <c r="J63" s="671"/>
      <c r="K63" s="671"/>
      <c r="L63" s="671"/>
      <c r="M63" s="671"/>
      <c r="N63" s="671"/>
      <c r="O63" s="671"/>
      <c r="P63" s="679"/>
      <c r="Q63" s="67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8" t="s">
        <v>181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</row>
    <row r="2" spans="1:14" ht="14.4" customHeight="1" thickBot="1" x14ac:dyDescent="0.35">
      <c r="A2" s="382" t="s">
        <v>313</v>
      </c>
      <c r="B2" s="193"/>
      <c r="C2" s="193"/>
      <c r="D2" s="193"/>
      <c r="E2" s="193"/>
      <c r="F2" s="193"/>
      <c r="G2" s="450"/>
      <c r="H2" s="450"/>
      <c r="I2" s="450"/>
      <c r="J2" s="193"/>
      <c r="K2" s="450"/>
      <c r="L2" s="450"/>
      <c r="M2" s="45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287</v>
      </c>
      <c r="D3" s="197">
        <f>SUBTOTAL(9,D6:D1048576)</f>
        <v>315</v>
      </c>
      <c r="E3" s="197">
        <f>SUBTOTAL(9,E6:E1048576)</f>
        <v>289</v>
      </c>
      <c r="F3" s="198">
        <f>IF(OR(E3=0,C3=0),"",E3/C3)</f>
        <v>1.0069686411149825</v>
      </c>
      <c r="G3" s="451">
        <f>SUBTOTAL(9,G6:G1048576)</f>
        <v>261.18899999999996</v>
      </c>
      <c r="H3" s="452">
        <f>SUBTOTAL(9,H6:H1048576)</f>
        <v>287.86680000000007</v>
      </c>
      <c r="I3" s="452">
        <f>SUBTOTAL(9,I6:I1048576)</f>
        <v>260.18369999999999</v>
      </c>
      <c r="J3" s="198">
        <f>IF(OR(I3=0,G3=0),"",I3/G3)</f>
        <v>0.99615106302332801</v>
      </c>
      <c r="K3" s="451">
        <f>SUBTOTAL(9,K6:K1048576)</f>
        <v>11.48</v>
      </c>
      <c r="L3" s="452">
        <f>SUBTOTAL(9,L6:L1048576)</f>
        <v>12.6</v>
      </c>
      <c r="M3" s="452">
        <f>SUBTOTAL(9,M6:M1048576)</f>
        <v>11.56</v>
      </c>
      <c r="N3" s="199">
        <f>IF(OR(M3=0,E3=0),"",M3/E3)</f>
        <v>0.04</v>
      </c>
    </row>
    <row r="4" spans="1:14" ht="14.4" customHeight="1" x14ac:dyDescent="0.3">
      <c r="A4" s="610" t="s">
        <v>90</v>
      </c>
      <c r="B4" s="611" t="s">
        <v>11</v>
      </c>
      <c r="C4" s="612" t="s">
        <v>91</v>
      </c>
      <c r="D4" s="612"/>
      <c r="E4" s="612"/>
      <c r="F4" s="613"/>
      <c r="G4" s="614" t="s">
        <v>14</v>
      </c>
      <c r="H4" s="612"/>
      <c r="I4" s="612"/>
      <c r="J4" s="613"/>
      <c r="K4" s="614" t="s">
        <v>92</v>
      </c>
      <c r="L4" s="612"/>
      <c r="M4" s="612"/>
      <c r="N4" s="615"/>
    </row>
    <row r="5" spans="1:14" ht="14.4" customHeight="1" thickBot="1" x14ac:dyDescent="0.35">
      <c r="A5" s="905"/>
      <c r="B5" s="906"/>
      <c r="C5" s="909">
        <v>2014</v>
      </c>
      <c r="D5" s="909">
        <v>2015</v>
      </c>
      <c r="E5" s="909">
        <v>2016</v>
      </c>
      <c r="F5" s="910" t="s">
        <v>2</v>
      </c>
      <c r="G5" s="914">
        <v>2014</v>
      </c>
      <c r="H5" s="909">
        <v>2015</v>
      </c>
      <c r="I5" s="909">
        <v>2016</v>
      </c>
      <c r="J5" s="910" t="s">
        <v>2</v>
      </c>
      <c r="K5" s="914">
        <v>2014</v>
      </c>
      <c r="L5" s="909">
        <v>2015</v>
      </c>
      <c r="M5" s="909">
        <v>2016</v>
      </c>
      <c r="N5" s="915" t="s">
        <v>93</v>
      </c>
    </row>
    <row r="6" spans="1:14" ht="14.4" customHeight="1" thickBot="1" x14ac:dyDescent="0.35">
      <c r="A6" s="907" t="s">
        <v>1275</v>
      </c>
      <c r="B6" s="908" t="s">
        <v>1410</v>
      </c>
      <c r="C6" s="911">
        <v>287</v>
      </c>
      <c r="D6" s="912">
        <v>315</v>
      </c>
      <c r="E6" s="912">
        <v>289</v>
      </c>
      <c r="F6" s="913">
        <v>1.0069686411149825</v>
      </c>
      <c r="G6" s="911">
        <v>261.18899999999996</v>
      </c>
      <c r="H6" s="912">
        <v>287.86680000000007</v>
      </c>
      <c r="I6" s="912">
        <v>260.18369999999999</v>
      </c>
      <c r="J6" s="913">
        <v>0.99615106302332801</v>
      </c>
      <c r="K6" s="911">
        <v>11.48</v>
      </c>
      <c r="L6" s="912">
        <v>12.6</v>
      </c>
      <c r="M6" s="912">
        <v>11.56</v>
      </c>
      <c r="N6" s="916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2" t="s">
        <v>313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1.0766262388711114</v>
      </c>
      <c r="C4" s="330">
        <f t="shared" ref="C4:M4" si="0">(C10+C8)/C6</f>
        <v>1.1269512352945854</v>
      </c>
      <c r="D4" s="330">
        <f t="shared" si="0"/>
        <v>1.0404280197219551</v>
      </c>
      <c r="E4" s="330">
        <f t="shared" si="0"/>
        <v>1.0404280197219551</v>
      </c>
      <c r="F4" s="330">
        <f t="shared" si="0"/>
        <v>1.0404280197219551</v>
      </c>
      <c r="G4" s="330">
        <f t="shared" si="0"/>
        <v>1.0404280197219551</v>
      </c>
      <c r="H4" s="330">
        <f t="shared" si="0"/>
        <v>1.0404280197219551</v>
      </c>
      <c r="I4" s="330">
        <f t="shared" si="0"/>
        <v>1.0404280197219551</v>
      </c>
      <c r="J4" s="330">
        <f t="shared" si="0"/>
        <v>1.0404280197219551</v>
      </c>
      <c r="K4" s="330">
        <f t="shared" si="0"/>
        <v>1.0404280197219551</v>
      </c>
      <c r="L4" s="330">
        <f t="shared" si="0"/>
        <v>1.0404280197219551</v>
      </c>
      <c r="M4" s="330">
        <f t="shared" si="0"/>
        <v>1.0404280197219551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5986.2996899999998</v>
      </c>
      <c r="C5" s="330">
        <f>IF(ISERROR(VLOOKUP($A5,'Man Tab'!$A:$Q,COLUMN()+2,0)),0,VLOOKUP($A5,'Man Tab'!$A:$Q,COLUMN()+2,0))</f>
        <v>6025.3898099999997</v>
      </c>
      <c r="D5" s="330">
        <f>IF(ISERROR(VLOOKUP($A5,'Man Tab'!$A:$Q,COLUMN()+2,0)),0,VLOOKUP($A5,'Man Tab'!$A:$Q,COLUMN()+2,0))</f>
        <v>0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5986.2996899999998</v>
      </c>
      <c r="C6" s="332">
        <f t="shared" ref="C6:M6" si="1">C5+B6</f>
        <v>12011.6895</v>
      </c>
      <c r="D6" s="332">
        <f t="shared" si="1"/>
        <v>12011.6895</v>
      </c>
      <c r="E6" s="332">
        <f t="shared" si="1"/>
        <v>12011.6895</v>
      </c>
      <c r="F6" s="332">
        <f t="shared" si="1"/>
        <v>12011.6895</v>
      </c>
      <c r="G6" s="332">
        <f t="shared" si="1"/>
        <v>12011.6895</v>
      </c>
      <c r="H6" s="332">
        <f t="shared" si="1"/>
        <v>12011.6895</v>
      </c>
      <c r="I6" s="332">
        <f t="shared" si="1"/>
        <v>12011.6895</v>
      </c>
      <c r="J6" s="332">
        <f t="shared" si="1"/>
        <v>12011.6895</v>
      </c>
      <c r="K6" s="332">
        <f t="shared" si="1"/>
        <v>12011.6895</v>
      </c>
      <c r="L6" s="332">
        <f t="shared" si="1"/>
        <v>12011.6895</v>
      </c>
      <c r="M6" s="332">
        <f t="shared" si="1"/>
        <v>12011.6895</v>
      </c>
    </row>
    <row r="7" spans="1:13" ht="14.4" customHeight="1" x14ac:dyDescent="0.3">
      <c r="A7" s="331" t="s">
        <v>126</v>
      </c>
      <c r="B7" s="331">
        <v>16.623999999999999</v>
      </c>
      <c r="C7" s="331">
        <v>34.643000000000001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498.71999999999997</v>
      </c>
      <c r="C8" s="332">
        <f t="shared" ref="C8:M8" si="2">C7*30</f>
        <v>1039.29</v>
      </c>
      <c r="D8" s="332">
        <f t="shared" si="2"/>
        <v>0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5946287.3200000003</v>
      </c>
      <c r="C9" s="331">
        <v>6551011</v>
      </c>
      <c r="D9" s="331">
        <v>0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5946.2873200000004</v>
      </c>
      <c r="C10" s="332">
        <f t="shared" ref="C10:M10" si="3">C9/1000+B10</f>
        <v>12497.298320000002</v>
      </c>
      <c r="D10" s="332">
        <f t="shared" si="3"/>
        <v>12497.298320000002</v>
      </c>
      <c r="E10" s="332">
        <f t="shared" si="3"/>
        <v>12497.298320000002</v>
      </c>
      <c r="F10" s="332">
        <f t="shared" si="3"/>
        <v>12497.298320000002</v>
      </c>
      <c r="G10" s="332">
        <f t="shared" si="3"/>
        <v>12497.298320000002</v>
      </c>
      <c r="H10" s="332">
        <f t="shared" si="3"/>
        <v>12497.298320000002</v>
      </c>
      <c r="I10" s="332">
        <f t="shared" si="3"/>
        <v>12497.298320000002</v>
      </c>
      <c r="J10" s="332">
        <f t="shared" si="3"/>
        <v>12497.298320000002</v>
      </c>
      <c r="K10" s="332">
        <f t="shared" si="3"/>
        <v>12497.298320000002</v>
      </c>
      <c r="L10" s="332">
        <f t="shared" si="3"/>
        <v>12497.298320000002</v>
      </c>
      <c r="M10" s="332">
        <f t="shared" si="3"/>
        <v>12497.298320000002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2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0.87828772547767364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0.87828772547767364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87" t="s">
        <v>315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3" customFormat="1" ht="14.4" customHeight="1" thickBot="1" x14ac:dyDescent="0.3">
      <c r="A2" s="382" t="s">
        <v>313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288</v>
      </c>
      <c r="E4" s="242" t="s">
        <v>289</v>
      </c>
      <c r="F4" s="242" t="s">
        <v>290</v>
      </c>
      <c r="G4" s="242" t="s">
        <v>291</v>
      </c>
      <c r="H4" s="242" t="s">
        <v>292</v>
      </c>
      <c r="I4" s="242" t="s">
        <v>293</v>
      </c>
      <c r="J4" s="242" t="s">
        <v>294</v>
      </c>
      <c r="K4" s="242" t="s">
        <v>295</v>
      </c>
      <c r="L4" s="242" t="s">
        <v>296</v>
      </c>
      <c r="M4" s="242" t="s">
        <v>297</v>
      </c>
      <c r="N4" s="242" t="s">
        <v>298</v>
      </c>
      <c r="O4" s="242" t="s">
        <v>299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314</v>
      </c>
    </row>
    <row r="7" spans="1:17" ht="14.4" customHeight="1" x14ac:dyDescent="0.3">
      <c r="A7" s="19" t="s">
        <v>35</v>
      </c>
      <c r="B7" s="55">
        <v>30161.056086564298</v>
      </c>
      <c r="C7" s="56">
        <v>2513.42134054702</v>
      </c>
      <c r="D7" s="56">
        <v>2136.7381700000001</v>
      </c>
      <c r="E7" s="56">
        <v>2412.2046999999998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4548.9428699999999</v>
      </c>
      <c r="Q7" s="189">
        <v>0.90493042225200004</v>
      </c>
    </row>
    <row r="8" spans="1:17" ht="14.4" customHeight="1" x14ac:dyDescent="0.3">
      <c r="A8" s="19" t="s">
        <v>36</v>
      </c>
      <c r="B8" s="55">
        <v>10.586449861135</v>
      </c>
      <c r="C8" s="56">
        <v>0.88220415509399996</v>
      </c>
      <c r="D8" s="56">
        <v>2.1680000000000001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2.1680000000000001</v>
      </c>
      <c r="Q8" s="189">
        <v>1.2287405287540001</v>
      </c>
    </row>
    <row r="9" spans="1:17" ht="14.4" customHeight="1" x14ac:dyDescent="0.3">
      <c r="A9" s="19" t="s">
        <v>37</v>
      </c>
      <c r="B9" s="55">
        <v>2994.5598454671799</v>
      </c>
      <c r="C9" s="56">
        <v>249.546653788931</v>
      </c>
      <c r="D9" s="56">
        <v>263.02337999999997</v>
      </c>
      <c r="E9" s="56">
        <v>170.00955999999999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433.03294</v>
      </c>
      <c r="Q9" s="189">
        <v>0.86763924385500002</v>
      </c>
    </row>
    <row r="10" spans="1:17" ht="14.4" customHeight="1" x14ac:dyDescent="0.3">
      <c r="A10" s="19" t="s">
        <v>38</v>
      </c>
      <c r="B10" s="55">
        <v>129.371338530884</v>
      </c>
      <c r="C10" s="56">
        <v>10.780944877573001</v>
      </c>
      <c r="D10" s="56">
        <v>10.68816</v>
      </c>
      <c r="E10" s="56">
        <v>12.00372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22.691880000000001</v>
      </c>
      <c r="Q10" s="189">
        <v>1.0524068278650001</v>
      </c>
    </row>
    <row r="11" spans="1:17" ht="14.4" customHeight="1" x14ac:dyDescent="0.3">
      <c r="A11" s="19" t="s">
        <v>39</v>
      </c>
      <c r="B11" s="55">
        <v>247.87342710921101</v>
      </c>
      <c r="C11" s="56">
        <v>20.656118925767</v>
      </c>
      <c r="D11" s="56">
        <v>17.663959999999999</v>
      </c>
      <c r="E11" s="56">
        <v>10.679180000000001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28.343139999999998</v>
      </c>
      <c r="Q11" s="189">
        <v>0.68607128236000003</v>
      </c>
    </row>
    <row r="12" spans="1:17" ht="14.4" customHeight="1" x14ac:dyDescent="0.3">
      <c r="A12" s="19" t="s">
        <v>40</v>
      </c>
      <c r="B12" s="55">
        <v>22.290178960795998</v>
      </c>
      <c r="C12" s="56">
        <v>1.8575149133990001</v>
      </c>
      <c r="D12" s="56">
        <v>0</v>
      </c>
      <c r="E12" s="56">
        <v>2.6553300000000002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2.6553300000000002</v>
      </c>
      <c r="Q12" s="189">
        <v>0.71475334621599995</v>
      </c>
    </row>
    <row r="13" spans="1:17" ht="14.4" customHeight="1" x14ac:dyDescent="0.3">
      <c r="A13" s="19" t="s">
        <v>41</v>
      </c>
      <c r="B13" s="55">
        <v>37.01939997161</v>
      </c>
      <c r="C13" s="56">
        <v>3.0849499976339998</v>
      </c>
      <c r="D13" s="56">
        <v>9.6991399999999999</v>
      </c>
      <c r="E13" s="56">
        <v>6.2437100000000001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15.94285</v>
      </c>
      <c r="Q13" s="189">
        <v>2.583972189537</v>
      </c>
    </row>
    <row r="14" spans="1:17" ht="14.4" customHeight="1" x14ac:dyDescent="0.3">
      <c r="A14" s="19" t="s">
        <v>42</v>
      </c>
      <c r="B14" s="55">
        <v>2188.4994296026998</v>
      </c>
      <c r="C14" s="56">
        <v>182.37495246689201</v>
      </c>
      <c r="D14" s="56">
        <v>292.798</v>
      </c>
      <c r="E14" s="56">
        <v>223.33500000000001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516.13300000000004</v>
      </c>
      <c r="Q14" s="189">
        <v>1.4150325826500001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314</v>
      </c>
    </row>
    <row r="17" spans="1:17" ht="14.4" customHeight="1" x14ac:dyDescent="0.3">
      <c r="A17" s="19" t="s">
        <v>45</v>
      </c>
      <c r="B17" s="55">
        <v>774.50341560291201</v>
      </c>
      <c r="C17" s="56">
        <v>64.541951300242005</v>
      </c>
      <c r="D17" s="56">
        <v>20.29316</v>
      </c>
      <c r="E17" s="56">
        <v>40.926740000000002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61.219900000000003</v>
      </c>
      <c r="Q17" s="189">
        <v>0.47426440297099998</v>
      </c>
    </row>
    <row r="18" spans="1:17" ht="14.4" customHeight="1" x14ac:dyDescent="0.3">
      <c r="A18" s="19" t="s">
        <v>46</v>
      </c>
      <c r="B18" s="55">
        <v>49.152618355850002</v>
      </c>
      <c r="C18" s="56">
        <v>4.0960515296539999</v>
      </c>
      <c r="D18" s="56">
        <v>0</v>
      </c>
      <c r="E18" s="56">
        <v>0.91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0.91</v>
      </c>
      <c r="Q18" s="189">
        <v>0.111082586902</v>
      </c>
    </row>
    <row r="19" spans="1:17" ht="14.4" customHeight="1" x14ac:dyDescent="0.3">
      <c r="A19" s="19" t="s">
        <v>47</v>
      </c>
      <c r="B19" s="55">
        <v>4082.0108805979798</v>
      </c>
      <c r="C19" s="56">
        <v>340.16757338316501</v>
      </c>
      <c r="D19" s="56">
        <v>210.90697</v>
      </c>
      <c r="E19" s="56">
        <v>177.45444000000001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388.36140999999998</v>
      </c>
      <c r="Q19" s="189">
        <v>0.57083837553500005</v>
      </c>
    </row>
    <row r="20" spans="1:17" ht="14.4" customHeight="1" x14ac:dyDescent="0.3">
      <c r="A20" s="19" t="s">
        <v>48</v>
      </c>
      <c r="B20" s="55">
        <v>24034.006625108599</v>
      </c>
      <c r="C20" s="56">
        <v>2002.8338854257199</v>
      </c>
      <c r="D20" s="56">
        <v>1965.21875</v>
      </c>
      <c r="E20" s="56">
        <v>2012.1604299999999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3977.3791799999999</v>
      </c>
      <c r="Q20" s="189">
        <v>0.99293785893599995</v>
      </c>
    </row>
    <row r="21" spans="1:17" ht="14.4" customHeight="1" x14ac:dyDescent="0.3">
      <c r="A21" s="20" t="s">
        <v>49</v>
      </c>
      <c r="B21" s="55">
        <v>11543.0287955863</v>
      </c>
      <c r="C21" s="56">
        <v>961.919066298855</v>
      </c>
      <c r="D21" s="56">
        <v>1056.6179999999999</v>
      </c>
      <c r="E21" s="56">
        <v>954.11099999999999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2010.729</v>
      </c>
      <c r="Q21" s="189">
        <v>1.045165373286</v>
      </c>
    </row>
    <row r="22" spans="1:17" ht="14.4" customHeight="1" x14ac:dyDescent="0.3">
      <c r="A22" s="19" t="s">
        <v>50</v>
      </c>
      <c r="B22" s="55">
        <v>27.155475022529998</v>
      </c>
      <c r="C22" s="56">
        <v>2.2629562518770001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>
        <v>0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314</v>
      </c>
    </row>
    <row r="24" spans="1:17" ht="14.4" customHeight="1" x14ac:dyDescent="0.3">
      <c r="A24" s="20" t="s">
        <v>52</v>
      </c>
      <c r="B24" s="55">
        <v>60.654568592319002</v>
      </c>
      <c r="C24" s="56">
        <v>5.0545473826940004</v>
      </c>
      <c r="D24" s="56">
        <v>0.48399999999799997</v>
      </c>
      <c r="E24" s="56">
        <v>2.6959999999990001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3.179999999998</v>
      </c>
      <c r="Q24" s="189">
        <v>0.31456822532500001</v>
      </c>
    </row>
    <row r="25" spans="1:17" ht="14.4" customHeight="1" x14ac:dyDescent="0.3">
      <c r="A25" s="21" t="s">
        <v>53</v>
      </c>
      <c r="B25" s="58">
        <v>76361.768534934294</v>
      </c>
      <c r="C25" s="59">
        <v>6363.4807112445196</v>
      </c>
      <c r="D25" s="59">
        <v>5986.2996899999998</v>
      </c>
      <c r="E25" s="59">
        <v>6025.3898099999997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12011.6895</v>
      </c>
      <c r="Q25" s="190">
        <v>0.943798688567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322.18553000000003</v>
      </c>
      <c r="E26" s="56">
        <v>300.30621000000002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622.49174000000005</v>
      </c>
      <c r="Q26" s="189" t="s">
        <v>314</v>
      </c>
    </row>
    <row r="27" spans="1:17" ht="14.4" customHeight="1" x14ac:dyDescent="0.3">
      <c r="A27" s="22" t="s">
        <v>55</v>
      </c>
      <c r="B27" s="58">
        <v>76361.768534934294</v>
      </c>
      <c r="C27" s="59">
        <v>6363.4807112445196</v>
      </c>
      <c r="D27" s="59">
        <v>6308.4852199999996</v>
      </c>
      <c r="E27" s="59">
        <v>6325.6960200000003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12634.18124</v>
      </c>
      <c r="Q27" s="190">
        <v>0.99270995020599995</v>
      </c>
    </row>
    <row r="28" spans="1:17" ht="14.4" customHeight="1" x14ac:dyDescent="0.3">
      <c r="A28" s="20" t="s">
        <v>56</v>
      </c>
      <c r="B28" s="55">
        <v>41.459090211037001</v>
      </c>
      <c r="C28" s="56">
        <v>3.4549241842530001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9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314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300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2" t="s">
        <v>313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305</v>
      </c>
      <c r="G4" s="499" t="s">
        <v>64</v>
      </c>
      <c r="H4" s="266" t="s">
        <v>183</v>
      </c>
      <c r="I4" s="497" t="s">
        <v>65</v>
      </c>
      <c r="J4" s="499" t="s">
        <v>277</v>
      </c>
      <c r="K4" s="500" t="s">
        <v>307</v>
      </c>
    </row>
    <row r="5" spans="1:11" ht="42" thickBot="1" x14ac:dyDescent="0.35">
      <c r="A5" s="103"/>
      <c r="B5" s="28" t="s">
        <v>301</v>
      </c>
      <c r="C5" s="29" t="s">
        <v>302</v>
      </c>
      <c r="D5" s="30" t="s">
        <v>303</v>
      </c>
      <c r="E5" s="30" t="s">
        <v>304</v>
      </c>
      <c r="F5" s="498"/>
      <c r="G5" s="498"/>
      <c r="H5" s="29" t="s">
        <v>306</v>
      </c>
      <c r="I5" s="498"/>
      <c r="J5" s="498"/>
      <c r="K5" s="501"/>
    </row>
    <row r="6" spans="1:11" ht="14.4" customHeight="1" thickBot="1" x14ac:dyDescent="0.35">
      <c r="A6" s="634" t="s">
        <v>316</v>
      </c>
      <c r="B6" s="616">
        <v>76634.642165417099</v>
      </c>
      <c r="C6" s="616">
        <v>73495.325880000004</v>
      </c>
      <c r="D6" s="617">
        <v>-3139.3162854171201</v>
      </c>
      <c r="E6" s="618">
        <v>0.95903528486900003</v>
      </c>
      <c r="F6" s="616">
        <v>76361.768534934294</v>
      </c>
      <c r="G6" s="617">
        <v>12726.961422488999</v>
      </c>
      <c r="H6" s="619">
        <v>6025.3898099999997</v>
      </c>
      <c r="I6" s="616">
        <v>12011.6895</v>
      </c>
      <c r="J6" s="617">
        <v>-715.27192248904396</v>
      </c>
      <c r="K6" s="620">
        <v>0.15729978142699999</v>
      </c>
    </row>
    <row r="7" spans="1:11" ht="14.4" customHeight="1" thickBot="1" x14ac:dyDescent="0.35">
      <c r="A7" s="635" t="s">
        <v>317</v>
      </c>
      <c r="B7" s="616">
        <v>41748.221270659596</v>
      </c>
      <c r="C7" s="616">
        <v>37815.736290000001</v>
      </c>
      <c r="D7" s="617">
        <v>-3932.4849806596199</v>
      </c>
      <c r="E7" s="618">
        <v>0.90580472985500005</v>
      </c>
      <c r="F7" s="616">
        <v>35791.2561560678</v>
      </c>
      <c r="G7" s="617">
        <v>5965.2093593446298</v>
      </c>
      <c r="H7" s="619">
        <v>2837.1311999999998</v>
      </c>
      <c r="I7" s="616">
        <v>5569.9100099999996</v>
      </c>
      <c r="J7" s="617">
        <v>-395.29934934463</v>
      </c>
      <c r="K7" s="620">
        <v>0.15562208785600001</v>
      </c>
    </row>
    <row r="8" spans="1:11" ht="14.4" customHeight="1" thickBot="1" x14ac:dyDescent="0.35">
      <c r="A8" s="636" t="s">
        <v>318</v>
      </c>
      <c r="B8" s="616">
        <v>39595.447914097997</v>
      </c>
      <c r="C8" s="616">
        <v>35614.843289999997</v>
      </c>
      <c r="D8" s="617">
        <v>-3980.6046240980199</v>
      </c>
      <c r="E8" s="618">
        <v>0.89946812490299999</v>
      </c>
      <c r="F8" s="616">
        <v>33602.756726465101</v>
      </c>
      <c r="G8" s="617">
        <v>5600.4594544108504</v>
      </c>
      <c r="H8" s="619">
        <v>2613.7962000000002</v>
      </c>
      <c r="I8" s="616">
        <v>5053.7770099999998</v>
      </c>
      <c r="J8" s="617">
        <v>-546.68244441084698</v>
      </c>
      <c r="K8" s="620">
        <v>0.150397690616</v>
      </c>
    </row>
    <row r="9" spans="1:11" ht="14.4" customHeight="1" thickBot="1" x14ac:dyDescent="0.35">
      <c r="A9" s="637" t="s">
        <v>319</v>
      </c>
      <c r="B9" s="621">
        <v>0</v>
      </c>
      <c r="C9" s="621">
        <v>3.2000000000000003E-4</v>
      </c>
      <c r="D9" s="622">
        <v>3.2000000000000003E-4</v>
      </c>
      <c r="E9" s="623" t="s">
        <v>314</v>
      </c>
      <c r="F9" s="621">
        <v>0</v>
      </c>
      <c r="G9" s="622">
        <v>0</v>
      </c>
      <c r="H9" s="624">
        <v>0</v>
      </c>
      <c r="I9" s="621">
        <v>0</v>
      </c>
      <c r="J9" s="622">
        <v>0</v>
      </c>
      <c r="K9" s="625" t="s">
        <v>314</v>
      </c>
    </row>
    <row r="10" spans="1:11" ht="14.4" customHeight="1" thickBot="1" x14ac:dyDescent="0.35">
      <c r="A10" s="638" t="s">
        <v>320</v>
      </c>
      <c r="B10" s="616">
        <v>0</v>
      </c>
      <c r="C10" s="616">
        <v>3.2000000000000003E-4</v>
      </c>
      <c r="D10" s="617">
        <v>3.2000000000000003E-4</v>
      </c>
      <c r="E10" s="626" t="s">
        <v>314</v>
      </c>
      <c r="F10" s="616">
        <v>0</v>
      </c>
      <c r="G10" s="617">
        <v>0</v>
      </c>
      <c r="H10" s="619">
        <v>0</v>
      </c>
      <c r="I10" s="616">
        <v>0</v>
      </c>
      <c r="J10" s="617">
        <v>0</v>
      </c>
      <c r="K10" s="627" t="s">
        <v>314</v>
      </c>
    </row>
    <row r="11" spans="1:11" ht="14.4" customHeight="1" thickBot="1" x14ac:dyDescent="0.35">
      <c r="A11" s="637" t="s">
        <v>321</v>
      </c>
      <c r="B11" s="621">
        <v>36862.587995579801</v>
      </c>
      <c r="C11" s="621">
        <v>33068.32617</v>
      </c>
      <c r="D11" s="622">
        <v>-3794.2618255797502</v>
      </c>
      <c r="E11" s="628">
        <v>0.89707011819000004</v>
      </c>
      <c r="F11" s="621">
        <v>30161.056086564298</v>
      </c>
      <c r="G11" s="622">
        <v>5026.84268109404</v>
      </c>
      <c r="H11" s="624">
        <v>2412.2046999999998</v>
      </c>
      <c r="I11" s="621">
        <v>4548.9428699999999</v>
      </c>
      <c r="J11" s="622">
        <v>-477.899811094043</v>
      </c>
      <c r="K11" s="629">
        <v>0.150821737042</v>
      </c>
    </row>
    <row r="12" spans="1:11" ht="14.4" customHeight="1" thickBot="1" x14ac:dyDescent="0.35">
      <c r="A12" s="638" t="s">
        <v>322</v>
      </c>
      <c r="B12" s="616">
        <v>187.47868053791899</v>
      </c>
      <c r="C12" s="616">
        <v>135.01727</v>
      </c>
      <c r="D12" s="617">
        <v>-52.461410537917999</v>
      </c>
      <c r="E12" s="618">
        <v>0.72017399318399999</v>
      </c>
      <c r="F12" s="616">
        <v>187.00005154761101</v>
      </c>
      <c r="G12" s="617">
        <v>31.166675257935001</v>
      </c>
      <c r="H12" s="619">
        <v>10.88377</v>
      </c>
      <c r="I12" s="616">
        <v>20.421710000000001</v>
      </c>
      <c r="J12" s="617">
        <v>-10.744965257935</v>
      </c>
      <c r="K12" s="620">
        <v>0.109206975244</v>
      </c>
    </row>
    <row r="13" spans="1:11" ht="14.4" customHeight="1" thickBot="1" x14ac:dyDescent="0.35">
      <c r="A13" s="638" t="s">
        <v>323</v>
      </c>
      <c r="B13" s="616">
        <v>29530.4338949618</v>
      </c>
      <c r="C13" s="616">
        <v>27732.495299999999</v>
      </c>
      <c r="D13" s="617">
        <v>-1797.9385949617899</v>
      </c>
      <c r="E13" s="618">
        <v>0.93911574068400006</v>
      </c>
      <c r="F13" s="616">
        <v>24771.567286639802</v>
      </c>
      <c r="G13" s="617">
        <v>4128.5945477732903</v>
      </c>
      <c r="H13" s="619">
        <v>2098.9715000000001</v>
      </c>
      <c r="I13" s="616">
        <v>3772.0075999999999</v>
      </c>
      <c r="J13" s="617">
        <v>-356.58694777329202</v>
      </c>
      <c r="K13" s="620">
        <v>0.152271657112</v>
      </c>
    </row>
    <row r="14" spans="1:11" ht="14.4" customHeight="1" thickBot="1" x14ac:dyDescent="0.35">
      <c r="A14" s="638" t="s">
        <v>324</v>
      </c>
      <c r="B14" s="616">
        <v>4274.15487875491</v>
      </c>
      <c r="C14" s="616">
        <v>4111.5400099999997</v>
      </c>
      <c r="D14" s="617">
        <v>-162.61486875491201</v>
      </c>
      <c r="E14" s="618">
        <v>0.96195391290900001</v>
      </c>
      <c r="F14" s="616">
        <v>4500.0745547525003</v>
      </c>
      <c r="G14" s="617">
        <v>750.01242579208304</v>
      </c>
      <c r="H14" s="619">
        <v>302.34942999999998</v>
      </c>
      <c r="I14" s="616">
        <v>699.44487000000004</v>
      </c>
      <c r="J14" s="617">
        <v>-50.567555792081997</v>
      </c>
      <c r="K14" s="620">
        <v>0.155429618218</v>
      </c>
    </row>
    <row r="15" spans="1:11" ht="14.4" customHeight="1" thickBot="1" x14ac:dyDescent="0.35">
      <c r="A15" s="638" t="s">
        <v>325</v>
      </c>
      <c r="B15" s="616">
        <v>0.95649377841299998</v>
      </c>
      <c r="C15" s="616">
        <v>0</v>
      </c>
      <c r="D15" s="617">
        <v>-0.95649377841299998</v>
      </c>
      <c r="E15" s="618">
        <v>0</v>
      </c>
      <c r="F15" s="616">
        <v>1.0000002756549999</v>
      </c>
      <c r="G15" s="617">
        <v>0.16666671260900001</v>
      </c>
      <c r="H15" s="619">
        <v>0</v>
      </c>
      <c r="I15" s="616">
        <v>0</v>
      </c>
      <c r="J15" s="617">
        <v>-0.16666671260900001</v>
      </c>
      <c r="K15" s="620">
        <v>0</v>
      </c>
    </row>
    <row r="16" spans="1:11" ht="14.4" customHeight="1" thickBot="1" x14ac:dyDescent="0.35">
      <c r="A16" s="638" t="s">
        <v>326</v>
      </c>
      <c r="B16" s="616">
        <v>2869.5640475467198</v>
      </c>
      <c r="C16" s="616">
        <v>1088.85959</v>
      </c>
      <c r="D16" s="617">
        <v>-1780.7044575467201</v>
      </c>
      <c r="E16" s="618">
        <v>0.37945122393399999</v>
      </c>
      <c r="F16" s="616">
        <v>700.00019295897005</v>
      </c>
      <c r="G16" s="617">
        <v>116.66669882649499</v>
      </c>
      <c r="H16" s="619">
        <v>0</v>
      </c>
      <c r="I16" s="616">
        <v>57.068689999999997</v>
      </c>
      <c r="J16" s="617">
        <v>-59.598008826494997</v>
      </c>
      <c r="K16" s="620">
        <v>8.1526677525999999E-2</v>
      </c>
    </row>
    <row r="17" spans="1:11" ht="14.4" customHeight="1" thickBot="1" x14ac:dyDescent="0.35">
      <c r="A17" s="638" t="s">
        <v>327</v>
      </c>
      <c r="B17" s="616">
        <v>0</v>
      </c>
      <c r="C17" s="616">
        <v>0.41399999999999998</v>
      </c>
      <c r="D17" s="617">
        <v>0.41399999999999998</v>
      </c>
      <c r="E17" s="626" t="s">
        <v>314</v>
      </c>
      <c r="F17" s="616">
        <v>1.4140003897769999</v>
      </c>
      <c r="G17" s="617">
        <v>0.23566673162900001</v>
      </c>
      <c r="H17" s="619">
        <v>0</v>
      </c>
      <c r="I17" s="616">
        <v>0</v>
      </c>
      <c r="J17" s="617">
        <v>-0.23566673162900001</v>
      </c>
      <c r="K17" s="620">
        <v>0</v>
      </c>
    </row>
    <row r="18" spans="1:11" ht="14.4" customHeight="1" thickBot="1" x14ac:dyDescent="0.35">
      <c r="A18" s="637" t="s">
        <v>328</v>
      </c>
      <c r="B18" s="621">
        <v>10.563987247426001</v>
      </c>
      <c r="C18" s="621">
        <v>12.981</v>
      </c>
      <c r="D18" s="622">
        <v>2.4170127525730001</v>
      </c>
      <c r="E18" s="628">
        <v>1.2287973940100001</v>
      </c>
      <c r="F18" s="621">
        <v>10.586449861135</v>
      </c>
      <c r="G18" s="622">
        <v>1.764408310189</v>
      </c>
      <c r="H18" s="624">
        <v>0</v>
      </c>
      <c r="I18" s="621">
        <v>2.1680000000000001</v>
      </c>
      <c r="J18" s="622">
        <v>0.40359168980999999</v>
      </c>
      <c r="K18" s="629">
        <v>0.20479008812499999</v>
      </c>
    </row>
    <row r="19" spans="1:11" ht="14.4" customHeight="1" thickBot="1" x14ac:dyDescent="0.35">
      <c r="A19" s="638" t="s">
        <v>329</v>
      </c>
      <c r="B19" s="616">
        <v>10.563987247426001</v>
      </c>
      <c r="C19" s="616">
        <v>12.981</v>
      </c>
      <c r="D19" s="617">
        <v>2.4170127525730001</v>
      </c>
      <c r="E19" s="618">
        <v>1.2287973940100001</v>
      </c>
      <c r="F19" s="616">
        <v>10.586449861135</v>
      </c>
      <c r="G19" s="617">
        <v>1.764408310189</v>
      </c>
      <c r="H19" s="619">
        <v>0</v>
      </c>
      <c r="I19" s="616">
        <v>2.1680000000000001</v>
      </c>
      <c r="J19" s="617">
        <v>0.40359168980999999</v>
      </c>
      <c r="K19" s="620">
        <v>0.20479008812499999</v>
      </c>
    </row>
    <row r="20" spans="1:11" ht="14.4" customHeight="1" thickBot="1" x14ac:dyDescent="0.35">
      <c r="A20" s="637" t="s">
        <v>330</v>
      </c>
      <c r="B20" s="621">
        <v>2111.7611857219299</v>
      </c>
      <c r="C20" s="621">
        <v>2105.2500300000002</v>
      </c>
      <c r="D20" s="622">
        <v>-6.5111557219270004</v>
      </c>
      <c r="E20" s="628">
        <v>0.99691671777699997</v>
      </c>
      <c r="F20" s="621">
        <v>2994.5598454671799</v>
      </c>
      <c r="G20" s="622">
        <v>499.09330757786302</v>
      </c>
      <c r="H20" s="624">
        <v>170.00955999999999</v>
      </c>
      <c r="I20" s="621">
        <v>433.03294</v>
      </c>
      <c r="J20" s="622">
        <v>-66.060367577861996</v>
      </c>
      <c r="K20" s="629">
        <v>0.14460654064199999</v>
      </c>
    </row>
    <row r="21" spans="1:11" ht="14.4" customHeight="1" thickBot="1" x14ac:dyDescent="0.35">
      <c r="A21" s="638" t="s">
        <v>331</v>
      </c>
      <c r="B21" s="616">
        <v>0.99999996850200001</v>
      </c>
      <c r="C21" s="616">
        <v>0</v>
      </c>
      <c r="D21" s="617">
        <v>-0.99999996850200001</v>
      </c>
      <c r="E21" s="618">
        <v>0</v>
      </c>
      <c r="F21" s="616">
        <v>1.0000002756549999</v>
      </c>
      <c r="G21" s="617">
        <v>0.16666671260900001</v>
      </c>
      <c r="H21" s="619">
        <v>0</v>
      </c>
      <c r="I21" s="616">
        <v>0</v>
      </c>
      <c r="J21" s="617">
        <v>-0.16666671260900001</v>
      </c>
      <c r="K21" s="620">
        <v>0</v>
      </c>
    </row>
    <row r="22" spans="1:11" ht="14.4" customHeight="1" thickBot="1" x14ac:dyDescent="0.35">
      <c r="A22" s="638" t="s">
        <v>332</v>
      </c>
      <c r="B22" s="616">
        <v>0.76122997602300002</v>
      </c>
      <c r="C22" s="616">
        <v>0.55901999999999996</v>
      </c>
      <c r="D22" s="617">
        <v>-0.202209976023</v>
      </c>
      <c r="E22" s="618">
        <v>0.73436414435499997</v>
      </c>
      <c r="F22" s="616">
        <v>0.55902015409700001</v>
      </c>
      <c r="G22" s="617">
        <v>9.3170025682000002E-2</v>
      </c>
      <c r="H22" s="619">
        <v>9.0749999999999997E-2</v>
      </c>
      <c r="I22" s="616">
        <v>9.0749999999999997E-2</v>
      </c>
      <c r="J22" s="617">
        <v>-2.420025682E-3</v>
      </c>
      <c r="K22" s="620">
        <v>0.162337617588</v>
      </c>
    </row>
    <row r="23" spans="1:11" ht="14.4" customHeight="1" thickBot="1" x14ac:dyDescent="0.35">
      <c r="A23" s="638" t="s">
        <v>333</v>
      </c>
      <c r="B23" s="616">
        <v>25.999999181063</v>
      </c>
      <c r="C23" s="616">
        <v>32.549639999999997</v>
      </c>
      <c r="D23" s="617">
        <v>6.549640818936</v>
      </c>
      <c r="E23" s="618">
        <v>1.251909270201</v>
      </c>
      <c r="F23" s="616">
        <v>23.000006340079999</v>
      </c>
      <c r="G23" s="617">
        <v>3.8333343900129999</v>
      </c>
      <c r="H23" s="619">
        <v>2.55335</v>
      </c>
      <c r="I23" s="616">
        <v>3.62114</v>
      </c>
      <c r="J23" s="617">
        <v>-0.212194390013</v>
      </c>
      <c r="K23" s="620">
        <v>0.15744082616499999</v>
      </c>
    </row>
    <row r="24" spans="1:11" ht="14.4" customHeight="1" thickBot="1" x14ac:dyDescent="0.35">
      <c r="A24" s="638" t="s">
        <v>334</v>
      </c>
      <c r="B24" s="616">
        <v>2014.99995876967</v>
      </c>
      <c r="C24" s="616">
        <v>2002.0234700000001</v>
      </c>
      <c r="D24" s="617">
        <v>-12.976488769672001</v>
      </c>
      <c r="E24" s="618">
        <v>0.99356005506900003</v>
      </c>
      <c r="F24" s="616">
        <v>2898.0007988501402</v>
      </c>
      <c r="G24" s="617">
        <v>483.00013314168899</v>
      </c>
      <c r="H24" s="619">
        <v>164.09945999999999</v>
      </c>
      <c r="I24" s="616">
        <v>420.22604999999999</v>
      </c>
      <c r="J24" s="617">
        <v>-62.774083141688998</v>
      </c>
      <c r="K24" s="620">
        <v>0.14500549833000001</v>
      </c>
    </row>
    <row r="25" spans="1:11" ht="14.4" customHeight="1" thickBot="1" x14ac:dyDescent="0.35">
      <c r="A25" s="638" t="s">
        <v>335</v>
      </c>
      <c r="B25" s="616">
        <v>6.9999997795160001</v>
      </c>
      <c r="C25" s="616">
        <v>13.520949999999999</v>
      </c>
      <c r="D25" s="617">
        <v>6.5209502204829999</v>
      </c>
      <c r="E25" s="618">
        <v>1.9315643465529999</v>
      </c>
      <c r="F25" s="616">
        <v>10.000002756556</v>
      </c>
      <c r="G25" s="617">
        <v>1.6666671260920001</v>
      </c>
      <c r="H25" s="619">
        <v>0</v>
      </c>
      <c r="I25" s="616">
        <v>0.36199999999999999</v>
      </c>
      <c r="J25" s="617">
        <v>-1.304667126092</v>
      </c>
      <c r="K25" s="620">
        <v>3.6199990021000002E-2</v>
      </c>
    </row>
    <row r="26" spans="1:11" ht="14.4" customHeight="1" thickBot="1" x14ac:dyDescent="0.35">
      <c r="A26" s="638" t="s">
        <v>336</v>
      </c>
      <c r="B26" s="616">
        <v>61.999998047150001</v>
      </c>
      <c r="C26" s="616">
        <v>56.59695</v>
      </c>
      <c r="D26" s="617">
        <v>-5.4030480471500004</v>
      </c>
      <c r="E26" s="618">
        <v>0.91285406101</v>
      </c>
      <c r="F26" s="616">
        <v>62.000017090650999</v>
      </c>
      <c r="G26" s="617">
        <v>10.333336181775</v>
      </c>
      <c r="H26" s="619">
        <v>3.266</v>
      </c>
      <c r="I26" s="616">
        <v>8.7330000000000005</v>
      </c>
      <c r="J26" s="617">
        <v>-1.6003361817749999</v>
      </c>
      <c r="K26" s="620">
        <v>0.140854799882</v>
      </c>
    </row>
    <row r="27" spans="1:11" ht="14.4" customHeight="1" thickBot="1" x14ac:dyDescent="0.35">
      <c r="A27" s="637" t="s">
        <v>337</v>
      </c>
      <c r="B27" s="621">
        <v>138.18272703585799</v>
      </c>
      <c r="C27" s="621">
        <v>118.51772</v>
      </c>
      <c r="D27" s="622">
        <v>-19.665007035856998</v>
      </c>
      <c r="E27" s="628">
        <v>0.85768838509900003</v>
      </c>
      <c r="F27" s="621">
        <v>129.371338530884</v>
      </c>
      <c r="G27" s="622">
        <v>21.561889755147</v>
      </c>
      <c r="H27" s="624">
        <v>12.00372</v>
      </c>
      <c r="I27" s="621">
        <v>22.691880000000001</v>
      </c>
      <c r="J27" s="622">
        <v>1.1299902448520001</v>
      </c>
      <c r="K27" s="629">
        <v>0.17540113797699999</v>
      </c>
    </row>
    <row r="28" spans="1:11" ht="14.4" customHeight="1" thickBot="1" x14ac:dyDescent="0.35">
      <c r="A28" s="638" t="s">
        <v>338</v>
      </c>
      <c r="B28" s="616">
        <v>117.99999628328599</v>
      </c>
      <c r="C28" s="616">
        <v>100.31126999999999</v>
      </c>
      <c r="D28" s="617">
        <v>-17.688726283285</v>
      </c>
      <c r="E28" s="618">
        <v>0.85009553525000003</v>
      </c>
      <c r="F28" s="616">
        <v>116.232738321073</v>
      </c>
      <c r="G28" s="617">
        <v>19.372123053511999</v>
      </c>
      <c r="H28" s="619">
        <v>10.04316</v>
      </c>
      <c r="I28" s="616">
        <v>18.90887</v>
      </c>
      <c r="J28" s="617">
        <v>-0.46325305351200002</v>
      </c>
      <c r="K28" s="620">
        <v>0.162681102356</v>
      </c>
    </row>
    <row r="29" spans="1:11" ht="14.4" customHeight="1" thickBot="1" x14ac:dyDescent="0.35">
      <c r="A29" s="638" t="s">
        <v>339</v>
      </c>
      <c r="B29" s="616">
        <v>20.182730752571</v>
      </c>
      <c r="C29" s="616">
        <v>18.20645</v>
      </c>
      <c r="D29" s="617">
        <v>-1.976280752571</v>
      </c>
      <c r="E29" s="618">
        <v>0.90208060659300005</v>
      </c>
      <c r="F29" s="616">
        <v>13.138600209811001</v>
      </c>
      <c r="G29" s="617">
        <v>2.189766701635</v>
      </c>
      <c r="H29" s="619">
        <v>1.9605600000000001</v>
      </c>
      <c r="I29" s="616">
        <v>3.78301</v>
      </c>
      <c r="J29" s="617">
        <v>1.5932432983639999</v>
      </c>
      <c r="K29" s="620">
        <v>0.28793097739399998</v>
      </c>
    </row>
    <row r="30" spans="1:11" ht="14.4" customHeight="1" thickBot="1" x14ac:dyDescent="0.35">
      <c r="A30" s="637" t="s">
        <v>340</v>
      </c>
      <c r="B30" s="621">
        <v>340.66218834786099</v>
      </c>
      <c r="C30" s="621">
        <v>236.10244</v>
      </c>
      <c r="D30" s="622">
        <v>-104.559748347861</v>
      </c>
      <c r="E30" s="628">
        <v>0.69306911091300005</v>
      </c>
      <c r="F30" s="621">
        <v>247.87342710921101</v>
      </c>
      <c r="G30" s="622">
        <v>41.312237851535002</v>
      </c>
      <c r="H30" s="624">
        <v>10.679180000000001</v>
      </c>
      <c r="I30" s="621">
        <v>28.343139999999998</v>
      </c>
      <c r="J30" s="622">
        <v>-12.969097851535</v>
      </c>
      <c r="K30" s="629">
        <v>0.114345213726</v>
      </c>
    </row>
    <row r="31" spans="1:11" ht="14.4" customHeight="1" thickBot="1" x14ac:dyDescent="0.35">
      <c r="A31" s="638" t="s">
        <v>341</v>
      </c>
      <c r="B31" s="616">
        <v>8.8248279314080005</v>
      </c>
      <c r="C31" s="616">
        <v>1.9149</v>
      </c>
      <c r="D31" s="617">
        <v>-6.9099279314080002</v>
      </c>
      <c r="E31" s="618">
        <v>0.216990066535</v>
      </c>
      <c r="F31" s="616">
        <v>1.7773011374779999</v>
      </c>
      <c r="G31" s="617">
        <v>0.29621685624600003</v>
      </c>
      <c r="H31" s="619">
        <v>0</v>
      </c>
      <c r="I31" s="616">
        <v>1.089</v>
      </c>
      <c r="J31" s="617">
        <v>0.79278314375299996</v>
      </c>
      <c r="K31" s="620">
        <v>0.61272677827900002</v>
      </c>
    </row>
    <row r="32" spans="1:11" ht="14.4" customHeight="1" thickBot="1" x14ac:dyDescent="0.35">
      <c r="A32" s="638" t="s">
        <v>342</v>
      </c>
      <c r="B32" s="616">
        <v>3.9999998740090001</v>
      </c>
      <c r="C32" s="616">
        <v>8.7585899999999999</v>
      </c>
      <c r="D32" s="617">
        <v>4.7585901259899996</v>
      </c>
      <c r="E32" s="618">
        <v>2.1896475689680002</v>
      </c>
      <c r="F32" s="616">
        <v>10.315679398335</v>
      </c>
      <c r="G32" s="617">
        <v>1.719279899722</v>
      </c>
      <c r="H32" s="619">
        <v>0.69021999999999994</v>
      </c>
      <c r="I32" s="616">
        <v>1.58185</v>
      </c>
      <c r="J32" s="617">
        <v>-0.13742989972200001</v>
      </c>
      <c r="K32" s="620">
        <v>0.153344238311</v>
      </c>
    </row>
    <row r="33" spans="1:11" ht="14.4" customHeight="1" thickBot="1" x14ac:dyDescent="0.35">
      <c r="A33" s="638" t="s">
        <v>343</v>
      </c>
      <c r="B33" s="616">
        <v>47.999998488115999</v>
      </c>
      <c r="C33" s="616">
        <v>33.555300000000003</v>
      </c>
      <c r="D33" s="617">
        <v>-14.444698488116</v>
      </c>
      <c r="E33" s="618">
        <v>0.699068772018</v>
      </c>
      <c r="F33" s="616">
        <v>37.748709708287997</v>
      </c>
      <c r="G33" s="617">
        <v>6.2914516180479998</v>
      </c>
      <c r="H33" s="619">
        <v>0</v>
      </c>
      <c r="I33" s="616">
        <v>0.22989999999999999</v>
      </c>
      <c r="J33" s="617">
        <v>-6.061551618048</v>
      </c>
      <c r="K33" s="620">
        <v>6.0902743899999999E-3</v>
      </c>
    </row>
    <row r="34" spans="1:11" ht="14.4" customHeight="1" thickBot="1" x14ac:dyDescent="0.35">
      <c r="A34" s="638" t="s">
        <v>344</v>
      </c>
      <c r="B34" s="616">
        <v>40.999998708599001</v>
      </c>
      <c r="C34" s="616">
        <v>36.728949999999998</v>
      </c>
      <c r="D34" s="617">
        <v>-4.2710487085990003</v>
      </c>
      <c r="E34" s="618">
        <v>0.89582807699599998</v>
      </c>
      <c r="F34" s="616">
        <v>37.096255009296002</v>
      </c>
      <c r="G34" s="617">
        <v>6.1827091682160003</v>
      </c>
      <c r="H34" s="619">
        <v>3.44815</v>
      </c>
      <c r="I34" s="616">
        <v>7.8126300000000004</v>
      </c>
      <c r="J34" s="617">
        <v>1.6299208317830001</v>
      </c>
      <c r="K34" s="620">
        <v>0.21060427792600001</v>
      </c>
    </row>
    <row r="35" spans="1:11" ht="14.4" customHeight="1" thickBot="1" x14ac:dyDescent="0.35">
      <c r="A35" s="638" t="s">
        <v>345</v>
      </c>
      <c r="B35" s="616">
        <v>17.999999433043001</v>
      </c>
      <c r="C35" s="616">
        <v>6.8279800000000002</v>
      </c>
      <c r="D35" s="617">
        <v>-11.172019433042999</v>
      </c>
      <c r="E35" s="618">
        <v>0.37933223417</v>
      </c>
      <c r="F35" s="616">
        <v>7.0831216006720004</v>
      </c>
      <c r="G35" s="617">
        <v>1.1805202667779999</v>
      </c>
      <c r="H35" s="619">
        <v>0.41432999999999998</v>
      </c>
      <c r="I35" s="616">
        <v>0.41432999999999998</v>
      </c>
      <c r="J35" s="617">
        <v>-0.76619026677799995</v>
      </c>
      <c r="K35" s="620">
        <v>5.8495395583000001E-2</v>
      </c>
    </row>
    <row r="36" spans="1:11" ht="14.4" customHeight="1" thickBot="1" x14ac:dyDescent="0.35">
      <c r="A36" s="638" t="s">
        <v>346</v>
      </c>
      <c r="B36" s="616">
        <v>2.8373707161590001</v>
      </c>
      <c r="C36" s="616">
        <v>2.46638</v>
      </c>
      <c r="D36" s="617">
        <v>-0.37099071615899998</v>
      </c>
      <c r="E36" s="618">
        <v>0.86924841577900003</v>
      </c>
      <c r="F36" s="616">
        <v>2.31539454267</v>
      </c>
      <c r="G36" s="617">
        <v>0.38589909044499998</v>
      </c>
      <c r="H36" s="619">
        <v>0</v>
      </c>
      <c r="I36" s="616">
        <v>0.15926999999999999</v>
      </c>
      <c r="J36" s="617">
        <v>-0.22662909044499999</v>
      </c>
      <c r="K36" s="620">
        <v>6.8787412712000007E-2</v>
      </c>
    </row>
    <row r="37" spans="1:11" ht="14.4" customHeight="1" thickBot="1" x14ac:dyDescent="0.35">
      <c r="A37" s="638" t="s">
        <v>347</v>
      </c>
      <c r="B37" s="616">
        <v>159.99999496038799</v>
      </c>
      <c r="C37" s="616">
        <v>76.427629999999994</v>
      </c>
      <c r="D37" s="617">
        <v>-83.572364960387006</v>
      </c>
      <c r="E37" s="618">
        <v>0.47767270254499999</v>
      </c>
      <c r="F37" s="616">
        <v>100.75399926550401</v>
      </c>
      <c r="G37" s="617">
        <v>16.792333210917</v>
      </c>
      <c r="H37" s="619">
        <v>3.4599700000000002</v>
      </c>
      <c r="I37" s="616">
        <v>9.3648100000000003</v>
      </c>
      <c r="J37" s="617">
        <v>-7.4275232109170002</v>
      </c>
      <c r="K37" s="620">
        <v>9.2947278204999997E-2</v>
      </c>
    </row>
    <row r="38" spans="1:11" ht="14.4" customHeight="1" thickBot="1" x14ac:dyDescent="0.35">
      <c r="A38" s="638" t="s">
        <v>348</v>
      </c>
      <c r="B38" s="616">
        <v>0</v>
      </c>
      <c r="C38" s="616">
        <v>2.0691000000000002</v>
      </c>
      <c r="D38" s="617">
        <v>2.0691000000000002</v>
      </c>
      <c r="E38" s="626" t="s">
        <v>314</v>
      </c>
      <c r="F38" s="616">
        <v>0</v>
      </c>
      <c r="G38" s="617">
        <v>0</v>
      </c>
      <c r="H38" s="619">
        <v>0</v>
      </c>
      <c r="I38" s="616">
        <v>0</v>
      </c>
      <c r="J38" s="617">
        <v>0</v>
      </c>
      <c r="K38" s="627" t="s">
        <v>314</v>
      </c>
    </row>
    <row r="39" spans="1:11" ht="14.4" customHeight="1" thickBot="1" x14ac:dyDescent="0.35">
      <c r="A39" s="638" t="s">
        <v>349</v>
      </c>
      <c r="B39" s="616">
        <v>57.999998236134999</v>
      </c>
      <c r="C39" s="616">
        <v>67.353610000000003</v>
      </c>
      <c r="D39" s="617">
        <v>9.3536117638640004</v>
      </c>
      <c r="E39" s="618">
        <v>1.1612691732460001</v>
      </c>
      <c r="F39" s="616">
        <v>50.782966446963997</v>
      </c>
      <c r="G39" s="617">
        <v>8.4638277411599994</v>
      </c>
      <c r="H39" s="619">
        <v>2.6665100000000002</v>
      </c>
      <c r="I39" s="616">
        <v>7.6913499999999999</v>
      </c>
      <c r="J39" s="617">
        <v>-0.77247774116000001</v>
      </c>
      <c r="K39" s="620">
        <v>0.15145531145800001</v>
      </c>
    </row>
    <row r="40" spans="1:11" ht="14.4" customHeight="1" thickBot="1" x14ac:dyDescent="0.35">
      <c r="A40" s="637" t="s">
        <v>350</v>
      </c>
      <c r="B40" s="621">
        <v>75.689831929053</v>
      </c>
      <c r="C40" s="621">
        <v>21.214300000000001</v>
      </c>
      <c r="D40" s="622">
        <v>-54.475531929052998</v>
      </c>
      <c r="E40" s="628">
        <v>0.28027939102600002</v>
      </c>
      <c r="F40" s="621">
        <v>22.290178960795998</v>
      </c>
      <c r="G40" s="622">
        <v>3.7150298267989998</v>
      </c>
      <c r="H40" s="624">
        <v>2.6553300000000002</v>
      </c>
      <c r="I40" s="621">
        <v>2.6553300000000002</v>
      </c>
      <c r="J40" s="622">
        <v>-1.0596998267990001</v>
      </c>
      <c r="K40" s="629">
        <v>0.11912555770200001</v>
      </c>
    </row>
    <row r="41" spans="1:11" ht="14.4" customHeight="1" thickBot="1" x14ac:dyDescent="0.35">
      <c r="A41" s="638" t="s">
        <v>351</v>
      </c>
      <c r="B41" s="616">
        <v>0</v>
      </c>
      <c r="C41" s="616">
        <v>0.42399999999999999</v>
      </c>
      <c r="D41" s="617">
        <v>0.42399999999999999</v>
      </c>
      <c r="E41" s="626" t="s">
        <v>352</v>
      </c>
      <c r="F41" s="616">
        <v>0</v>
      </c>
      <c r="G41" s="617">
        <v>0</v>
      </c>
      <c r="H41" s="619">
        <v>0</v>
      </c>
      <c r="I41" s="616">
        <v>0</v>
      </c>
      <c r="J41" s="617">
        <v>0</v>
      </c>
      <c r="K41" s="627" t="s">
        <v>314</v>
      </c>
    </row>
    <row r="42" spans="1:11" ht="14.4" customHeight="1" thickBot="1" x14ac:dyDescent="0.35">
      <c r="A42" s="638" t="s">
        <v>353</v>
      </c>
      <c r="B42" s="616">
        <v>45.905259555702997</v>
      </c>
      <c r="C42" s="616">
        <v>13.3851</v>
      </c>
      <c r="D42" s="617">
        <v>-32.520159555703003</v>
      </c>
      <c r="E42" s="618">
        <v>0.29158096761699998</v>
      </c>
      <c r="F42" s="616">
        <v>12.051241100954</v>
      </c>
      <c r="G42" s="617">
        <v>2.0085401834919998</v>
      </c>
      <c r="H42" s="619">
        <v>2.6172300000000002</v>
      </c>
      <c r="I42" s="616">
        <v>2.6172300000000002</v>
      </c>
      <c r="J42" s="617">
        <v>0.60868981650700005</v>
      </c>
      <c r="K42" s="620">
        <v>0.21717514221699999</v>
      </c>
    </row>
    <row r="43" spans="1:11" ht="14.4" customHeight="1" thickBot="1" x14ac:dyDescent="0.35">
      <c r="A43" s="638" t="s">
        <v>354</v>
      </c>
      <c r="B43" s="616">
        <v>21.78457262533</v>
      </c>
      <c r="C43" s="616">
        <v>1.9955700000000001</v>
      </c>
      <c r="D43" s="617">
        <v>-19.789002625329999</v>
      </c>
      <c r="E43" s="618">
        <v>9.1604734888E-2</v>
      </c>
      <c r="F43" s="616">
        <v>4.0917578045429996</v>
      </c>
      <c r="G43" s="617">
        <v>0.68195963409000004</v>
      </c>
      <c r="H43" s="619">
        <v>0</v>
      </c>
      <c r="I43" s="616">
        <v>0</v>
      </c>
      <c r="J43" s="617">
        <v>-0.68195963409000004</v>
      </c>
      <c r="K43" s="620">
        <v>0</v>
      </c>
    </row>
    <row r="44" spans="1:11" ht="14.4" customHeight="1" thickBot="1" x14ac:dyDescent="0.35">
      <c r="A44" s="638" t="s">
        <v>355</v>
      </c>
      <c r="B44" s="616">
        <v>7.9999997480190004</v>
      </c>
      <c r="C44" s="616">
        <v>5.4096299999999999</v>
      </c>
      <c r="D44" s="617">
        <v>-2.590369748019</v>
      </c>
      <c r="E44" s="618">
        <v>0.67620377129800002</v>
      </c>
      <c r="F44" s="616">
        <v>6.1471800552979996</v>
      </c>
      <c r="G44" s="617">
        <v>1.0245300092159999</v>
      </c>
      <c r="H44" s="619">
        <v>3.8100000000000002E-2</v>
      </c>
      <c r="I44" s="616">
        <v>3.8100000000000002E-2</v>
      </c>
      <c r="J44" s="617">
        <v>-0.98643000921599999</v>
      </c>
      <c r="K44" s="620">
        <v>6.1979638879999998E-3</v>
      </c>
    </row>
    <row r="45" spans="1:11" ht="14.4" customHeight="1" thickBot="1" x14ac:dyDescent="0.35">
      <c r="A45" s="637" t="s">
        <v>356</v>
      </c>
      <c r="B45" s="621">
        <v>55.999998236134999</v>
      </c>
      <c r="C45" s="621">
        <v>52.451309999999999</v>
      </c>
      <c r="D45" s="622">
        <v>-3.5486882361349998</v>
      </c>
      <c r="E45" s="628">
        <v>0.93663056521499999</v>
      </c>
      <c r="F45" s="621">
        <v>37.01939997161</v>
      </c>
      <c r="G45" s="622">
        <v>6.1698999952679996</v>
      </c>
      <c r="H45" s="624">
        <v>6.2437100000000001</v>
      </c>
      <c r="I45" s="621">
        <v>15.94285</v>
      </c>
      <c r="J45" s="622">
        <v>9.7729500047309994</v>
      </c>
      <c r="K45" s="629">
        <v>0.43066203158900002</v>
      </c>
    </row>
    <row r="46" spans="1:11" ht="14.4" customHeight="1" thickBot="1" x14ac:dyDescent="0.35">
      <c r="A46" s="638" t="s">
        <v>357</v>
      </c>
      <c r="B46" s="616">
        <v>14.999999527536</v>
      </c>
      <c r="C46" s="616">
        <v>13.50217</v>
      </c>
      <c r="D46" s="617">
        <v>-1.4978295275360001</v>
      </c>
      <c r="E46" s="618">
        <v>0.90014469501899996</v>
      </c>
      <c r="F46" s="616">
        <v>0</v>
      </c>
      <c r="G46" s="617">
        <v>0</v>
      </c>
      <c r="H46" s="619">
        <v>2.24214</v>
      </c>
      <c r="I46" s="616">
        <v>5.1231099999999996</v>
      </c>
      <c r="J46" s="617">
        <v>5.1231099999999996</v>
      </c>
      <c r="K46" s="627" t="s">
        <v>314</v>
      </c>
    </row>
    <row r="47" spans="1:11" ht="14.4" customHeight="1" thickBot="1" x14ac:dyDescent="0.35">
      <c r="A47" s="638" t="s">
        <v>358</v>
      </c>
      <c r="B47" s="616">
        <v>0</v>
      </c>
      <c r="C47" s="616">
        <v>0</v>
      </c>
      <c r="D47" s="617">
        <v>0</v>
      </c>
      <c r="E47" s="618">
        <v>1</v>
      </c>
      <c r="F47" s="616">
        <v>0</v>
      </c>
      <c r="G47" s="617">
        <v>0</v>
      </c>
      <c r="H47" s="619">
        <v>0.91039999999999999</v>
      </c>
      <c r="I47" s="616">
        <v>0.91039999999999999</v>
      </c>
      <c r="J47" s="617">
        <v>0.91039999999999999</v>
      </c>
      <c r="K47" s="627" t="s">
        <v>352</v>
      </c>
    </row>
    <row r="48" spans="1:11" ht="14.4" customHeight="1" thickBot="1" x14ac:dyDescent="0.35">
      <c r="A48" s="638" t="s">
        <v>359</v>
      </c>
      <c r="B48" s="616">
        <v>3.9999998740090001</v>
      </c>
      <c r="C48" s="616">
        <v>0.84455999999999998</v>
      </c>
      <c r="D48" s="617">
        <v>-3.1554398740090002</v>
      </c>
      <c r="E48" s="618">
        <v>0.21114000664999999</v>
      </c>
      <c r="F48" s="616">
        <v>1.0193900480060001</v>
      </c>
      <c r="G48" s="617">
        <v>0.169898341334</v>
      </c>
      <c r="H48" s="619">
        <v>0</v>
      </c>
      <c r="I48" s="616">
        <v>0.11253000000000001</v>
      </c>
      <c r="J48" s="617">
        <v>-5.7368341333999998E-2</v>
      </c>
      <c r="K48" s="620">
        <v>0.110389541491</v>
      </c>
    </row>
    <row r="49" spans="1:11" ht="14.4" customHeight="1" thickBot="1" x14ac:dyDescent="0.35">
      <c r="A49" s="638" t="s">
        <v>360</v>
      </c>
      <c r="B49" s="616">
        <v>36.999998834589</v>
      </c>
      <c r="C49" s="616">
        <v>38.104579999999999</v>
      </c>
      <c r="D49" s="617">
        <v>1.10458116541</v>
      </c>
      <c r="E49" s="618">
        <v>1.0298535459510001</v>
      </c>
      <c r="F49" s="616">
        <v>36.000009923603997</v>
      </c>
      <c r="G49" s="617">
        <v>6.0000016539340004</v>
      </c>
      <c r="H49" s="619">
        <v>3.09117</v>
      </c>
      <c r="I49" s="616">
        <v>9.7968100000000007</v>
      </c>
      <c r="J49" s="617">
        <v>3.7968083460650002</v>
      </c>
      <c r="K49" s="620">
        <v>0.27213353609500002</v>
      </c>
    </row>
    <row r="50" spans="1:11" ht="14.4" customHeight="1" thickBot="1" x14ac:dyDescent="0.35">
      <c r="A50" s="636" t="s">
        <v>42</v>
      </c>
      <c r="B50" s="616">
        <v>2152.7733565615999</v>
      </c>
      <c r="C50" s="616">
        <v>2200.893</v>
      </c>
      <c r="D50" s="617">
        <v>48.119643438403997</v>
      </c>
      <c r="E50" s="618">
        <v>1.022352396406</v>
      </c>
      <c r="F50" s="616">
        <v>2188.4994296026998</v>
      </c>
      <c r="G50" s="617">
        <v>364.749904933783</v>
      </c>
      <c r="H50" s="619">
        <v>223.33500000000001</v>
      </c>
      <c r="I50" s="616">
        <v>516.13300000000004</v>
      </c>
      <c r="J50" s="617">
        <v>151.38309506621701</v>
      </c>
      <c r="K50" s="620">
        <v>0.23583876377499999</v>
      </c>
    </row>
    <row r="51" spans="1:11" ht="14.4" customHeight="1" thickBot="1" x14ac:dyDescent="0.35">
      <c r="A51" s="637" t="s">
        <v>361</v>
      </c>
      <c r="B51" s="621">
        <v>2152.7733565615999</v>
      </c>
      <c r="C51" s="621">
        <v>2200.893</v>
      </c>
      <c r="D51" s="622">
        <v>48.119643438403997</v>
      </c>
      <c r="E51" s="628">
        <v>1.022352396406</v>
      </c>
      <c r="F51" s="621">
        <v>2188.4994296026998</v>
      </c>
      <c r="G51" s="622">
        <v>364.749904933783</v>
      </c>
      <c r="H51" s="624">
        <v>223.33500000000001</v>
      </c>
      <c r="I51" s="621">
        <v>516.13300000000004</v>
      </c>
      <c r="J51" s="622">
        <v>151.38309506621701</v>
      </c>
      <c r="K51" s="629">
        <v>0.23583876377499999</v>
      </c>
    </row>
    <row r="52" spans="1:11" ht="14.4" customHeight="1" thickBot="1" x14ac:dyDescent="0.35">
      <c r="A52" s="638" t="s">
        <v>362</v>
      </c>
      <c r="B52" s="616">
        <v>627.77340459539403</v>
      </c>
      <c r="C52" s="616">
        <v>629.23400000000004</v>
      </c>
      <c r="D52" s="617">
        <v>1.460595404605</v>
      </c>
      <c r="E52" s="618">
        <v>1.0023266283559999</v>
      </c>
      <c r="F52" s="616">
        <v>639.000176143977</v>
      </c>
      <c r="G52" s="617">
        <v>106.50002935733001</v>
      </c>
      <c r="H52" s="619">
        <v>44.140999999999998</v>
      </c>
      <c r="I52" s="616">
        <v>93.667000000000002</v>
      </c>
      <c r="J52" s="617">
        <v>-12.833029357329</v>
      </c>
      <c r="K52" s="620">
        <v>0.14658368416299999</v>
      </c>
    </row>
    <row r="53" spans="1:11" ht="14.4" customHeight="1" thickBot="1" x14ac:dyDescent="0.35">
      <c r="A53" s="638" t="s">
        <v>363</v>
      </c>
      <c r="B53" s="616">
        <v>259.99999181062998</v>
      </c>
      <c r="C53" s="616">
        <v>232.14400000000001</v>
      </c>
      <c r="D53" s="617">
        <v>-27.855991810630002</v>
      </c>
      <c r="E53" s="618">
        <v>0.89286156658399995</v>
      </c>
      <c r="F53" s="616">
        <v>227.49018831049599</v>
      </c>
      <c r="G53" s="617">
        <v>37.915031385082003</v>
      </c>
      <c r="H53" s="619">
        <v>17.856000000000002</v>
      </c>
      <c r="I53" s="616">
        <v>42.774000000000001</v>
      </c>
      <c r="J53" s="617">
        <v>4.8589686149169999</v>
      </c>
      <c r="K53" s="620">
        <v>0.188025691647</v>
      </c>
    </row>
    <row r="54" spans="1:11" ht="14.4" customHeight="1" thickBot="1" x14ac:dyDescent="0.35">
      <c r="A54" s="638" t="s">
        <v>364</v>
      </c>
      <c r="B54" s="616">
        <v>1264.9999601555701</v>
      </c>
      <c r="C54" s="616">
        <v>1339.5150000000001</v>
      </c>
      <c r="D54" s="617">
        <v>74.515039844428003</v>
      </c>
      <c r="E54" s="618">
        <v>1.0589051716919999</v>
      </c>
      <c r="F54" s="616">
        <v>1322.0090651482301</v>
      </c>
      <c r="G54" s="617">
        <v>220.33484419137099</v>
      </c>
      <c r="H54" s="619">
        <v>161.33799999999999</v>
      </c>
      <c r="I54" s="616">
        <v>379.69200000000001</v>
      </c>
      <c r="J54" s="617">
        <v>159.35715580862899</v>
      </c>
      <c r="K54" s="620">
        <v>0.28720831801300001</v>
      </c>
    </row>
    <row r="55" spans="1:11" ht="14.4" customHeight="1" thickBot="1" x14ac:dyDescent="0.35">
      <c r="A55" s="639" t="s">
        <v>365</v>
      </c>
      <c r="B55" s="621">
        <v>5963.4295043865104</v>
      </c>
      <c r="C55" s="621">
        <v>3831.1763599999999</v>
      </c>
      <c r="D55" s="622">
        <v>-2132.2531443865</v>
      </c>
      <c r="E55" s="628">
        <v>0.64244514958700005</v>
      </c>
      <c r="F55" s="621">
        <v>4905.6669145567503</v>
      </c>
      <c r="G55" s="622">
        <v>817.61115242612402</v>
      </c>
      <c r="H55" s="624">
        <v>219.29118</v>
      </c>
      <c r="I55" s="621">
        <v>450.49131</v>
      </c>
      <c r="J55" s="622">
        <v>-367.11984242612402</v>
      </c>
      <c r="K55" s="629">
        <v>9.1830798512000003E-2</v>
      </c>
    </row>
    <row r="56" spans="1:11" ht="14.4" customHeight="1" thickBot="1" x14ac:dyDescent="0.35">
      <c r="A56" s="636" t="s">
        <v>45</v>
      </c>
      <c r="B56" s="616">
        <v>1554.10852588749</v>
      </c>
      <c r="C56" s="616">
        <v>607.87136999999996</v>
      </c>
      <c r="D56" s="617">
        <v>-946.23715588748598</v>
      </c>
      <c r="E56" s="618">
        <v>0.39113830203900002</v>
      </c>
      <c r="F56" s="616">
        <v>774.50341560291201</v>
      </c>
      <c r="G56" s="617">
        <v>129.083902600485</v>
      </c>
      <c r="H56" s="619">
        <v>40.926740000000002</v>
      </c>
      <c r="I56" s="616">
        <v>61.219900000000003</v>
      </c>
      <c r="J56" s="617">
        <v>-67.864002600484994</v>
      </c>
      <c r="K56" s="620">
        <v>7.9044067161000001E-2</v>
      </c>
    </row>
    <row r="57" spans="1:11" ht="14.4" customHeight="1" thickBot="1" x14ac:dyDescent="0.35">
      <c r="A57" s="640" t="s">
        <v>366</v>
      </c>
      <c r="B57" s="616">
        <v>1554.10852588749</v>
      </c>
      <c r="C57" s="616">
        <v>607.87136999999996</v>
      </c>
      <c r="D57" s="617">
        <v>-946.23715588748598</v>
      </c>
      <c r="E57" s="618">
        <v>0.39113830203900002</v>
      </c>
      <c r="F57" s="616">
        <v>774.50341560291201</v>
      </c>
      <c r="G57" s="617">
        <v>129.083902600485</v>
      </c>
      <c r="H57" s="619">
        <v>40.926740000000002</v>
      </c>
      <c r="I57" s="616">
        <v>61.219900000000003</v>
      </c>
      <c r="J57" s="617">
        <v>-67.864002600484994</v>
      </c>
      <c r="K57" s="620">
        <v>7.9044067161000001E-2</v>
      </c>
    </row>
    <row r="58" spans="1:11" ht="14.4" customHeight="1" thickBot="1" x14ac:dyDescent="0.35">
      <c r="A58" s="638" t="s">
        <v>367</v>
      </c>
      <c r="B58" s="616">
        <v>1218.8686863783601</v>
      </c>
      <c r="C58" s="616">
        <v>100.62869999999999</v>
      </c>
      <c r="D58" s="617">
        <v>-1118.2399863783601</v>
      </c>
      <c r="E58" s="618">
        <v>8.2559098550999993E-2</v>
      </c>
      <c r="F58" s="616">
        <v>76.279035368159001</v>
      </c>
      <c r="G58" s="617">
        <v>12.713172561359</v>
      </c>
      <c r="H58" s="619">
        <v>19.575379999999999</v>
      </c>
      <c r="I58" s="616">
        <v>34.700380000000003</v>
      </c>
      <c r="J58" s="617">
        <v>21.987207438639999</v>
      </c>
      <c r="K58" s="620">
        <v>0.45491372344300002</v>
      </c>
    </row>
    <row r="59" spans="1:11" ht="14.4" customHeight="1" thickBot="1" x14ac:dyDescent="0.35">
      <c r="A59" s="638" t="s">
        <v>368</v>
      </c>
      <c r="B59" s="616">
        <v>0</v>
      </c>
      <c r="C59" s="616">
        <v>0.84699999999999998</v>
      </c>
      <c r="D59" s="617">
        <v>0.84699999999999998</v>
      </c>
      <c r="E59" s="626" t="s">
        <v>352</v>
      </c>
      <c r="F59" s="616">
        <v>1.3485535151179999</v>
      </c>
      <c r="G59" s="617">
        <v>0.22475891918599999</v>
      </c>
      <c r="H59" s="619">
        <v>0</v>
      </c>
      <c r="I59" s="616">
        <v>0</v>
      </c>
      <c r="J59" s="617">
        <v>-0.22475891918599999</v>
      </c>
      <c r="K59" s="620">
        <v>0</v>
      </c>
    </row>
    <row r="60" spans="1:11" ht="14.4" customHeight="1" thickBot="1" x14ac:dyDescent="0.35">
      <c r="A60" s="638" t="s">
        <v>369</v>
      </c>
      <c r="B60" s="616">
        <v>47.465735518312997</v>
      </c>
      <c r="C60" s="616">
        <v>383.38067999999998</v>
      </c>
      <c r="D60" s="617">
        <v>335.91494448168601</v>
      </c>
      <c r="E60" s="618">
        <v>8.0769986141279997</v>
      </c>
      <c r="F60" s="616">
        <v>538.415428949231</v>
      </c>
      <c r="G60" s="617">
        <v>89.735904824871</v>
      </c>
      <c r="H60" s="619">
        <v>0</v>
      </c>
      <c r="I60" s="616">
        <v>0.13700000000000001</v>
      </c>
      <c r="J60" s="617">
        <v>-89.598904824870999</v>
      </c>
      <c r="K60" s="620">
        <v>2.5445036E-4</v>
      </c>
    </row>
    <row r="61" spans="1:11" ht="14.4" customHeight="1" thickBot="1" x14ac:dyDescent="0.35">
      <c r="A61" s="638" t="s">
        <v>370</v>
      </c>
      <c r="B61" s="616">
        <v>246.99999222009899</v>
      </c>
      <c r="C61" s="616">
        <v>68.832239999999999</v>
      </c>
      <c r="D61" s="617">
        <v>-178.167752220099</v>
      </c>
      <c r="E61" s="618">
        <v>0.27867304521399999</v>
      </c>
      <c r="F61" s="616">
        <v>79.576047884245995</v>
      </c>
      <c r="G61" s="617">
        <v>13.262674647374</v>
      </c>
      <c r="H61" s="619">
        <v>8.4164300000000001</v>
      </c>
      <c r="I61" s="616">
        <v>8.4164300000000001</v>
      </c>
      <c r="J61" s="617">
        <v>-4.8462446473740002</v>
      </c>
      <c r="K61" s="620">
        <v>0.105765870808</v>
      </c>
    </row>
    <row r="62" spans="1:11" ht="14.4" customHeight="1" thickBot="1" x14ac:dyDescent="0.35">
      <c r="A62" s="638" t="s">
        <v>371</v>
      </c>
      <c r="B62" s="616">
        <v>40.774111770715997</v>
      </c>
      <c r="C62" s="616">
        <v>54.182749999999999</v>
      </c>
      <c r="D62" s="617">
        <v>13.408638229283</v>
      </c>
      <c r="E62" s="618">
        <v>1.3288517553650001</v>
      </c>
      <c r="F62" s="616">
        <v>78.884349886156002</v>
      </c>
      <c r="G62" s="617">
        <v>13.147391647692</v>
      </c>
      <c r="H62" s="619">
        <v>12.93493</v>
      </c>
      <c r="I62" s="616">
        <v>17.966090000000001</v>
      </c>
      <c r="J62" s="617">
        <v>4.8186983523069999</v>
      </c>
      <c r="K62" s="620">
        <v>0.227752273117</v>
      </c>
    </row>
    <row r="63" spans="1:11" ht="14.4" customHeight="1" thickBot="1" x14ac:dyDescent="0.35">
      <c r="A63" s="641" t="s">
        <v>46</v>
      </c>
      <c r="B63" s="621">
        <v>0</v>
      </c>
      <c r="C63" s="621">
        <v>93.12</v>
      </c>
      <c r="D63" s="622">
        <v>93.12</v>
      </c>
      <c r="E63" s="623" t="s">
        <v>314</v>
      </c>
      <c r="F63" s="621">
        <v>49.152618355850002</v>
      </c>
      <c r="G63" s="622">
        <v>8.1921030593079998</v>
      </c>
      <c r="H63" s="624">
        <v>0.91</v>
      </c>
      <c r="I63" s="621">
        <v>0.91</v>
      </c>
      <c r="J63" s="622">
        <v>-7.2821030593079996</v>
      </c>
      <c r="K63" s="629">
        <v>1.8513764483E-2</v>
      </c>
    </row>
    <row r="64" spans="1:11" ht="14.4" customHeight="1" thickBot="1" x14ac:dyDescent="0.35">
      <c r="A64" s="637" t="s">
        <v>372</v>
      </c>
      <c r="B64" s="621">
        <v>0</v>
      </c>
      <c r="C64" s="621">
        <v>15.499000000000001</v>
      </c>
      <c r="D64" s="622">
        <v>15.499000000000001</v>
      </c>
      <c r="E64" s="623" t="s">
        <v>314</v>
      </c>
      <c r="F64" s="621">
        <v>5.3748451748689998</v>
      </c>
      <c r="G64" s="622">
        <v>0.89580752914399997</v>
      </c>
      <c r="H64" s="624">
        <v>0.91</v>
      </c>
      <c r="I64" s="621">
        <v>0.91</v>
      </c>
      <c r="J64" s="622">
        <v>1.4192470855E-2</v>
      </c>
      <c r="K64" s="629">
        <v>0.16930720242</v>
      </c>
    </row>
    <row r="65" spans="1:11" ht="14.4" customHeight="1" thickBot="1" x14ac:dyDescent="0.35">
      <c r="A65" s="638" t="s">
        <v>373</v>
      </c>
      <c r="B65" s="616">
        <v>0</v>
      </c>
      <c r="C65" s="616">
        <v>12.419</v>
      </c>
      <c r="D65" s="617">
        <v>12.419</v>
      </c>
      <c r="E65" s="626" t="s">
        <v>314</v>
      </c>
      <c r="F65" s="616">
        <v>0</v>
      </c>
      <c r="G65" s="617">
        <v>0</v>
      </c>
      <c r="H65" s="619">
        <v>0.91</v>
      </c>
      <c r="I65" s="616">
        <v>0.91</v>
      </c>
      <c r="J65" s="617">
        <v>0.91</v>
      </c>
      <c r="K65" s="627" t="s">
        <v>314</v>
      </c>
    </row>
    <row r="66" spans="1:11" ht="14.4" customHeight="1" thickBot="1" x14ac:dyDescent="0.35">
      <c r="A66" s="638" t="s">
        <v>374</v>
      </c>
      <c r="B66" s="616">
        <v>0</v>
      </c>
      <c r="C66" s="616">
        <v>3.08</v>
      </c>
      <c r="D66" s="617">
        <v>3.08</v>
      </c>
      <c r="E66" s="626" t="s">
        <v>314</v>
      </c>
      <c r="F66" s="616">
        <v>5.3748451748689998</v>
      </c>
      <c r="G66" s="617">
        <v>0.89580752914399997</v>
      </c>
      <c r="H66" s="619">
        <v>0</v>
      </c>
      <c r="I66" s="616">
        <v>0</v>
      </c>
      <c r="J66" s="617">
        <v>-0.89580752914399997</v>
      </c>
      <c r="K66" s="620">
        <v>0</v>
      </c>
    </row>
    <row r="67" spans="1:11" ht="14.4" customHeight="1" thickBot="1" x14ac:dyDescent="0.35">
      <c r="A67" s="637" t="s">
        <v>375</v>
      </c>
      <c r="B67" s="621">
        <v>0</v>
      </c>
      <c r="C67" s="621">
        <v>77.620999999999995</v>
      </c>
      <c r="D67" s="622">
        <v>77.620999999999995</v>
      </c>
      <c r="E67" s="623" t="s">
        <v>314</v>
      </c>
      <c r="F67" s="621">
        <v>43.777773180979999</v>
      </c>
      <c r="G67" s="622">
        <v>7.2962955301630004</v>
      </c>
      <c r="H67" s="624">
        <v>0</v>
      </c>
      <c r="I67" s="621">
        <v>0</v>
      </c>
      <c r="J67" s="622">
        <v>-7.2962955301630004</v>
      </c>
      <c r="K67" s="629">
        <v>0</v>
      </c>
    </row>
    <row r="68" spans="1:11" ht="14.4" customHeight="1" thickBot="1" x14ac:dyDescent="0.35">
      <c r="A68" s="638" t="s">
        <v>376</v>
      </c>
      <c r="B68" s="616">
        <v>0</v>
      </c>
      <c r="C68" s="616">
        <v>54.057000000000002</v>
      </c>
      <c r="D68" s="617">
        <v>54.057000000000002</v>
      </c>
      <c r="E68" s="626" t="s">
        <v>314</v>
      </c>
      <c r="F68" s="616">
        <v>0</v>
      </c>
      <c r="G68" s="617">
        <v>0</v>
      </c>
      <c r="H68" s="619">
        <v>0</v>
      </c>
      <c r="I68" s="616">
        <v>0</v>
      </c>
      <c r="J68" s="617">
        <v>0</v>
      </c>
      <c r="K68" s="627" t="s">
        <v>314</v>
      </c>
    </row>
    <row r="69" spans="1:11" ht="14.4" customHeight="1" thickBot="1" x14ac:dyDescent="0.35">
      <c r="A69" s="638" t="s">
        <v>377</v>
      </c>
      <c r="B69" s="616">
        <v>0</v>
      </c>
      <c r="C69" s="616">
        <v>23.564</v>
      </c>
      <c r="D69" s="617">
        <v>23.564</v>
      </c>
      <c r="E69" s="626" t="s">
        <v>352</v>
      </c>
      <c r="F69" s="616">
        <v>43.777773180979999</v>
      </c>
      <c r="G69" s="617">
        <v>7.2962955301630004</v>
      </c>
      <c r="H69" s="619">
        <v>0</v>
      </c>
      <c r="I69" s="616">
        <v>0</v>
      </c>
      <c r="J69" s="617">
        <v>-7.2962955301630004</v>
      </c>
      <c r="K69" s="620">
        <v>0</v>
      </c>
    </row>
    <row r="70" spans="1:11" ht="14.4" customHeight="1" thickBot="1" x14ac:dyDescent="0.35">
      <c r="A70" s="636" t="s">
        <v>47</v>
      </c>
      <c r="B70" s="616">
        <v>4409.3209784990204</v>
      </c>
      <c r="C70" s="616">
        <v>3130.1849900000002</v>
      </c>
      <c r="D70" s="617">
        <v>-1279.13598849902</v>
      </c>
      <c r="E70" s="618">
        <v>0.70990182054399997</v>
      </c>
      <c r="F70" s="616">
        <v>4082.0108805979798</v>
      </c>
      <c r="G70" s="617">
        <v>680.33514676633104</v>
      </c>
      <c r="H70" s="619">
        <v>177.45444000000001</v>
      </c>
      <c r="I70" s="616">
        <v>388.36140999999998</v>
      </c>
      <c r="J70" s="617">
        <v>-291.973736766331</v>
      </c>
      <c r="K70" s="620">
        <v>9.5139729255E-2</v>
      </c>
    </row>
    <row r="71" spans="1:11" ht="14.4" customHeight="1" thickBot="1" x14ac:dyDescent="0.35">
      <c r="A71" s="637" t="s">
        <v>378</v>
      </c>
      <c r="B71" s="621">
        <v>0</v>
      </c>
      <c r="C71" s="621">
        <v>0.54800000000000004</v>
      </c>
      <c r="D71" s="622">
        <v>0.54800000000000004</v>
      </c>
      <c r="E71" s="623" t="s">
        <v>352</v>
      </c>
      <c r="F71" s="621">
        <v>0.50510464425000001</v>
      </c>
      <c r="G71" s="622">
        <v>8.4184107374999997E-2</v>
      </c>
      <c r="H71" s="624">
        <v>0</v>
      </c>
      <c r="I71" s="621">
        <v>0</v>
      </c>
      <c r="J71" s="622">
        <v>-8.4184107374999997E-2</v>
      </c>
      <c r="K71" s="629">
        <v>0</v>
      </c>
    </row>
    <row r="72" spans="1:11" ht="14.4" customHeight="1" thickBot="1" x14ac:dyDescent="0.35">
      <c r="A72" s="638" t="s">
        <v>379</v>
      </c>
      <c r="B72" s="616">
        <v>0</v>
      </c>
      <c r="C72" s="616">
        <v>0.54800000000000004</v>
      </c>
      <c r="D72" s="617">
        <v>0.54800000000000004</v>
      </c>
      <c r="E72" s="626" t="s">
        <v>352</v>
      </c>
      <c r="F72" s="616">
        <v>0.50510464425000001</v>
      </c>
      <c r="G72" s="617">
        <v>8.4184107374999997E-2</v>
      </c>
      <c r="H72" s="619">
        <v>0</v>
      </c>
      <c r="I72" s="616">
        <v>0</v>
      </c>
      <c r="J72" s="617">
        <v>-8.4184107374999997E-2</v>
      </c>
      <c r="K72" s="620">
        <v>0</v>
      </c>
    </row>
    <row r="73" spans="1:11" ht="14.4" customHeight="1" thickBot="1" x14ac:dyDescent="0.35">
      <c r="A73" s="637" t="s">
        <v>380</v>
      </c>
      <c r="B73" s="621">
        <v>90.896009362666007</v>
      </c>
      <c r="C73" s="621">
        <v>88.489980000000003</v>
      </c>
      <c r="D73" s="622">
        <v>-2.406029362665</v>
      </c>
      <c r="E73" s="628">
        <v>0.97352986803700003</v>
      </c>
      <c r="F73" s="621">
        <v>72.676200630536997</v>
      </c>
      <c r="G73" s="622">
        <v>12.112700105089001</v>
      </c>
      <c r="H73" s="624">
        <v>9.9347600000000007</v>
      </c>
      <c r="I73" s="621">
        <v>18.315290000000001</v>
      </c>
      <c r="J73" s="622">
        <v>6.20258989491</v>
      </c>
      <c r="K73" s="629">
        <v>0.25201221088999998</v>
      </c>
    </row>
    <row r="74" spans="1:11" ht="14.4" customHeight="1" thickBot="1" x14ac:dyDescent="0.35">
      <c r="A74" s="638" t="s">
        <v>381</v>
      </c>
      <c r="B74" s="616">
        <v>54.823297187401003</v>
      </c>
      <c r="C74" s="616">
        <v>57.631900000000002</v>
      </c>
      <c r="D74" s="617">
        <v>2.808602812598</v>
      </c>
      <c r="E74" s="618">
        <v>1.0512300966320001</v>
      </c>
      <c r="F74" s="616">
        <v>38.738413858020003</v>
      </c>
      <c r="G74" s="617">
        <v>6.4564023096699996</v>
      </c>
      <c r="H74" s="619">
        <v>5.0911</v>
      </c>
      <c r="I74" s="616">
        <v>9.7614000000000001</v>
      </c>
      <c r="J74" s="617">
        <v>3.3049976903289999</v>
      </c>
      <c r="K74" s="620">
        <v>0.25198243881999999</v>
      </c>
    </row>
    <row r="75" spans="1:11" ht="14.4" customHeight="1" thickBot="1" x14ac:dyDescent="0.35">
      <c r="A75" s="638" t="s">
        <v>382</v>
      </c>
      <c r="B75" s="616">
        <v>2.2888139217160002</v>
      </c>
      <c r="C75" s="616">
        <v>3</v>
      </c>
      <c r="D75" s="617">
        <v>0.71118607828299996</v>
      </c>
      <c r="E75" s="618">
        <v>1.310722541284</v>
      </c>
      <c r="F75" s="616">
        <v>3.727936310669</v>
      </c>
      <c r="G75" s="617">
        <v>0.621322718444</v>
      </c>
      <c r="H75" s="619">
        <v>2</v>
      </c>
      <c r="I75" s="616">
        <v>2</v>
      </c>
      <c r="J75" s="617">
        <v>1.3786772815549999</v>
      </c>
      <c r="K75" s="620">
        <v>0.53648985211300004</v>
      </c>
    </row>
    <row r="76" spans="1:11" ht="14.4" customHeight="1" thickBot="1" x14ac:dyDescent="0.35">
      <c r="A76" s="638" t="s">
        <v>383</v>
      </c>
      <c r="B76" s="616">
        <v>33.783898253548003</v>
      </c>
      <c r="C76" s="616">
        <v>27.858080000000001</v>
      </c>
      <c r="D76" s="617">
        <v>-5.9258182535469999</v>
      </c>
      <c r="E76" s="618">
        <v>0.82459637401499997</v>
      </c>
      <c r="F76" s="616">
        <v>30.209850461845999</v>
      </c>
      <c r="G76" s="617">
        <v>5.0349750769739998</v>
      </c>
      <c r="H76" s="619">
        <v>2.8436599999999999</v>
      </c>
      <c r="I76" s="616">
        <v>6.55389</v>
      </c>
      <c r="J76" s="617">
        <v>1.5189149230250001</v>
      </c>
      <c r="K76" s="620">
        <v>0.21694546314499999</v>
      </c>
    </row>
    <row r="77" spans="1:11" ht="14.4" customHeight="1" thickBot="1" x14ac:dyDescent="0.35">
      <c r="A77" s="637" t="s">
        <v>384</v>
      </c>
      <c r="B77" s="621">
        <v>22.999999275554998</v>
      </c>
      <c r="C77" s="621">
        <v>23.02158</v>
      </c>
      <c r="D77" s="622">
        <v>2.1580724443999999E-2</v>
      </c>
      <c r="E77" s="628">
        <v>1.000938292396</v>
      </c>
      <c r="F77" s="621">
        <v>24.331175844745001</v>
      </c>
      <c r="G77" s="622">
        <v>4.0551959741239996</v>
      </c>
      <c r="H77" s="624">
        <v>0</v>
      </c>
      <c r="I77" s="621">
        <v>7.8446699999999998</v>
      </c>
      <c r="J77" s="622">
        <v>3.7894740258750002</v>
      </c>
      <c r="K77" s="629">
        <v>0.32241228496500002</v>
      </c>
    </row>
    <row r="78" spans="1:11" ht="14.4" customHeight="1" thickBot="1" x14ac:dyDescent="0.35">
      <c r="A78" s="638" t="s">
        <v>385</v>
      </c>
      <c r="B78" s="616">
        <v>19.999999370047998</v>
      </c>
      <c r="C78" s="616">
        <v>19.440000000000001</v>
      </c>
      <c r="D78" s="617">
        <v>-0.55999937004800004</v>
      </c>
      <c r="E78" s="618">
        <v>0.97200003061499995</v>
      </c>
      <c r="F78" s="616">
        <v>20.000005513112999</v>
      </c>
      <c r="G78" s="617">
        <v>3.3333342521849998</v>
      </c>
      <c r="H78" s="619">
        <v>0</v>
      </c>
      <c r="I78" s="616">
        <v>4.8600000000000003</v>
      </c>
      <c r="J78" s="617">
        <v>1.526665747814</v>
      </c>
      <c r="K78" s="620">
        <v>0.242999933015</v>
      </c>
    </row>
    <row r="79" spans="1:11" ht="14.4" customHeight="1" thickBot="1" x14ac:dyDescent="0.35">
      <c r="A79" s="638" t="s">
        <v>386</v>
      </c>
      <c r="B79" s="616">
        <v>2.9999999055069999</v>
      </c>
      <c r="C79" s="616">
        <v>3.5815800000000002</v>
      </c>
      <c r="D79" s="617">
        <v>0.58158009449199999</v>
      </c>
      <c r="E79" s="618">
        <v>1.193860037603</v>
      </c>
      <c r="F79" s="616">
        <v>4.3311703316310002</v>
      </c>
      <c r="G79" s="617">
        <v>0.72186172193800002</v>
      </c>
      <c r="H79" s="619">
        <v>0</v>
      </c>
      <c r="I79" s="616">
        <v>2.9846699999999999</v>
      </c>
      <c r="J79" s="617">
        <v>2.2628082780610002</v>
      </c>
      <c r="K79" s="620">
        <v>0.68911397416099995</v>
      </c>
    </row>
    <row r="80" spans="1:11" ht="14.4" customHeight="1" thickBot="1" x14ac:dyDescent="0.35">
      <c r="A80" s="637" t="s">
        <v>387</v>
      </c>
      <c r="B80" s="621">
        <v>0</v>
      </c>
      <c r="C80" s="621">
        <v>7.2599999999989997</v>
      </c>
      <c r="D80" s="622">
        <v>7.2599999999989997</v>
      </c>
      <c r="E80" s="623" t="s">
        <v>352</v>
      </c>
      <c r="F80" s="621">
        <v>26.557504827679001</v>
      </c>
      <c r="G80" s="622">
        <v>4.4262508046129998</v>
      </c>
      <c r="H80" s="624">
        <v>0</v>
      </c>
      <c r="I80" s="621">
        <v>0</v>
      </c>
      <c r="J80" s="622">
        <v>-4.4262508046129998</v>
      </c>
      <c r="K80" s="629">
        <v>0</v>
      </c>
    </row>
    <row r="81" spans="1:11" ht="14.4" customHeight="1" thickBot="1" x14ac:dyDescent="0.35">
      <c r="A81" s="638" t="s">
        <v>388</v>
      </c>
      <c r="B81" s="616">
        <v>0</v>
      </c>
      <c r="C81" s="616">
        <v>7.2599999999989997</v>
      </c>
      <c r="D81" s="617">
        <v>7.2599999999989997</v>
      </c>
      <c r="E81" s="626" t="s">
        <v>352</v>
      </c>
      <c r="F81" s="616">
        <v>26.557504827679001</v>
      </c>
      <c r="G81" s="617">
        <v>4.4262508046129998</v>
      </c>
      <c r="H81" s="619">
        <v>0</v>
      </c>
      <c r="I81" s="616">
        <v>0</v>
      </c>
      <c r="J81" s="617">
        <v>-4.4262508046129998</v>
      </c>
      <c r="K81" s="620">
        <v>0</v>
      </c>
    </row>
    <row r="82" spans="1:11" ht="14.4" customHeight="1" thickBot="1" x14ac:dyDescent="0.35">
      <c r="A82" s="637" t="s">
        <v>389</v>
      </c>
      <c r="B82" s="621">
        <v>599.39919619068996</v>
      </c>
      <c r="C82" s="621">
        <v>580.97538999999995</v>
      </c>
      <c r="D82" s="622">
        <v>-18.423806190690001</v>
      </c>
      <c r="E82" s="628">
        <v>0.96926287804800004</v>
      </c>
      <c r="F82" s="621">
        <v>587.51737568233898</v>
      </c>
      <c r="G82" s="622">
        <v>97.919562613723002</v>
      </c>
      <c r="H82" s="624">
        <v>49.66234</v>
      </c>
      <c r="I82" s="621">
        <v>98.116470000000007</v>
      </c>
      <c r="J82" s="622">
        <v>0.19690738627599999</v>
      </c>
      <c r="K82" s="629">
        <v>0.167001818262</v>
      </c>
    </row>
    <row r="83" spans="1:11" ht="14.4" customHeight="1" thickBot="1" x14ac:dyDescent="0.35">
      <c r="A83" s="638" t="s">
        <v>390</v>
      </c>
      <c r="B83" s="616">
        <v>508.46019807123997</v>
      </c>
      <c r="C83" s="616">
        <v>481.26170000000002</v>
      </c>
      <c r="D83" s="617">
        <v>-27.19849807124</v>
      </c>
      <c r="E83" s="618">
        <v>0.94650810786200001</v>
      </c>
      <c r="F83" s="616">
        <v>501.40208890389403</v>
      </c>
      <c r="G83" s="617">
        <v>83.567014817314998</v>
      </c>
      <c r="H83" s="619">
        <v>41.576000000000001</v>
      </c>
      <c r="I83" s="616">
        <v>81.186049999999994</v>
      </c>
      <c r="J83" s="617">
        <v>-2.3809648173150002</v>
      </c>
      <c r="K83" s="620">
        <v>0.161918052989</v>
      </c>
    </row>
    <row r="84" spans="1:11" ht="14.4" customHeight="1" thickBot="1" x14ac:dyDescent="0.35">
      <c r="A84" s="638" t="s">
        <v>391</v>
      </c>
      <c r="B84" s="616">
        <v>0</v>
      </c>
      <c r="C84" s="616">
        <v>0</v>
      </c>
      <c r="D84" s="617">
        <v>0</v>
      </c>
      <c r="E84" s="618">
        <v>1</v>
      </c>
      <c r="F84" s="616">
        <v>0</v>
      </c>
      <c r="G84" s="617">
        <v>0</v>
      </c>
      <c r="H84" s="619">
        <v>0.78408</v>
      </c>
      <c r="I84" s="616">
        <v>2.3522400000000001</v>
      </c>
      <c r="J84" s="617">
        <v>2.3522400000000001</v>
      </c>
      <c r="K84" s="627" t="s">
        <v>352</v>
      </c>
    </row>
    <row r="85" spans="1:11" ht="14.4" customHeight="1" thickBot="1" x14ac:dyDescent="0.35">
      <c r="A85" s="638" t="s">
        <v>392</v>
      </c>
      <c r="B85" s="616">
        <v>3.3484400533550001</v>
      </c>
      <c r="C85" s="616">
        <v>0</v>
      </c>
      <c r="D85" s="617">
        <v>-3.3484400533550001</v>
      </c>
      <c r="E85" s="618">
        <v>0</v>
      </c>
      <c r="F85" s="616">
        <v>0</v>
      </c>
      <c r="G85" s="617">
        <v>0</v>
      </c>
      <c r="H85" s="619">
        <v>0</v>
      </c>
      <c r="I85" s="616">
        <v>0</v>
      </c>
      <c r="J85" s="617">
        <v>0</v>
      </c>
      <c r="K85" s="620">
        <v>2</v>
      </c>
    </row>
    <row r="86" spans="1:11" ht="14.4" customHeight="1" thickBot="1" x14ac:dyDescent="0.35">
      <c r="A86" s="638" t="s">
        <v>393</v>
      </c>
      <c r="B86" s="616">
        <v>87.590558066094005</v>
      </c>
      <c r="C86" s="616">
        <v>99.71369</v>
      </c>
      <c r="D86" s="617">
        <v>12.123131933905</v>
      </c>
      <c r="E86" s="618">
        <v>1.1384068351829999</v>
      </c>
      <c r="F86" s="616">
        <v>86.115286778444997</v>
      </c>
      <c r="G86" s="617">
        <v>14.352547796407</v>
      </c>
      <c r="H86" s="619">
        <v>7.3022600000000004</v>
      </c>
      <c r="I86" s="616">
        <v>14.57818</v>
      </c>
      <c r="J86" s="617">
        <v>0.22563220359200001</v>
      </c>
      <c r="K86" s="620">
        <v>0.169286784557</v>
      </c>
    </row>
    <row r="87" spans="1:11" ht="14.4" customHeight="1" thickBot="1" x14ac:dyDescent="0.35">
      <c r="A87" s="637" t="s">
        <v>394</v>
      </c>
      <c r="B87" s="621">
        <v>3661.02577477252</v>
      </c>
      <c r="C87" s="621">
        <v>2207.43415</v>
      </c>
      <c r="D87" s="622">
        <v>-1453.5916247725199</v>
      </c>
      <c r="E87" s="628">
        <v>0.602955096686</v>
      </c>
      <c r="F87" s="621">
        <v>3325.42350656393</v>
      </c>
      <c r="G87" s="622">
        <v>554.23725109398799</v>
      </c>
      <c r="H87" s="624">
        <v>117.85733999999999</v>
      </c>
      <c r="I87" s="621">
        <v>231.39078000000001</v>
      </c>
      <c r="J87" s="622">
        <v>-322.84647109398799</v>
      </c>
      <c r="K87" s="629">
        <v>6.9582349298000001E-2</v>
      </c>
    </row>
    <row r="88" spans="1:11" ht="14.4" customHeight="1" thickBot="1" x14ac:dyDescent="0.35">
      <c r="A88" s="638" t="s">
        <v>395</v>
      </c>
      <c r="B88" s="616">
        <v>89.897971469340007</v>
      </c>
      <c r="C88" s="616">
        <v>23.434999999999999</v>
      </c>
      <c r="D88" s="617">
        <v>-66.462971469340005</v>
      </c>
      <c r="E88" s="618">
        <v>0.26068441386300001</v>
      </c>
      <c r="F88" s="616">
        <v>33.000009096637001</v>
      </c>
      <c r="G88" s="617">
        <v>5.5000015161059999</v>
      </c>
      <c r="H88" s="619">
        <v>0</v>
      </c>
      <c r="I88" s="616">
        <v>0</v>
      </c>
      <c r="J88" s="617">
        <v>-5.5000015161059999</v>
      </c>
      <c r="K88" s="620">
        <v>0</v>
      </c>
    </row>
    <row r="89" spans="1:11" ht="14.4" customHeight="1" thickBot="1" x14ac:dyDescent="0.35">
      <c r="A89" s="638" t="s">
        <v>396</v>
      </c>
      <c r="B89" s="616">
        <v>170.77502785399</v>
      </c>
      <c r="C89" s="616">
        <v>219.8278</v>
      </c>
      <c r="D89" s="617">
        <v>49.05277214601</v>
      </c>
      <c r="E89" s="618">
        <v>1.2872362122400001</v>
      </c>
      <c r="F89" s="616">
        <v>163.689979065128</v>
      </c>
      <c r="G89" s="617">
        <v>27.281663177521001</v>
      </c>
      <c r="H89" s="619">
        <v>28.160900000000002</v>
      </c>
      <c r="I89" s="616">
        <v>28.160900000000002</v>
      </c>
      <c r="J89" s="617">
        <v>0.87923682247799995</v>
      </c>
      <c r="K89" s="620">
        <v>0.172038020658</v>
      </c>
    </row>
    <row r="90" spans="1:11" ht="14.4" customHeight="1" thickBot="1" x14ac:dyDescent="0.35">
      <c r="A90" s="638" t="s">
        <v>397</v>
      </c>
      <c r="B90" s="616">
        <v>5.9999998110139998</v>
      </c>
      <c r="C90" s="616">
        <v>7.2187999999999999</v>
      </c>
      <c r="D90" s="617">
        <v>1.218800188985</v>
      </c>
      <c r="E90" s="618">
        <v>1.203133371229</v>
      </c>
      <c r="F90" s="616">
        <v>3.0000008269670002</v>
      </c>
      <c r="G90" s="617">
        <v>0.50000013782700004</v>
      </c>
      <c r="H90" s="619">
        <v>0</v>
      </c>
      <c r="I90" s="616">
        <v>0</v>
      </c>
      <c r="J90" s="617">
        <v>-0.50000013782700004</v>
      </c>
      <c r="K90" s="620">
        <v>0</v>
      </c>
    </row>
    <row r="91" spans="1:11" ht="14.4" customHeight="1" thickBot="1" x14ac:dyDescent="0.35">
      <c r="A91" s="638" t="s">
        <v>398</v>
      </c>
      <c r="B91" s="616">
        <v>167.29310961971501</v>
      </c>
      <c r="C91" s="616">
        <v>129.0086</v>
      </c>
      <c r="D91" s="617">
        <v>-38.284509619714001</v>
      </c>
      <c r="E91" s="618">
        <v>0.77115309944999999</v>
      </c>
      <c r="F91" s="616">
        <v>239.40281217531799</v>
      </c>
      <c r="G91" s="617">
        <v>39.900468695885998</v>
      </c>
      <c r="H91" s="619">
        <v>21.538</v>
      </c>
      <c r="I91" s="616">
        <v>21.538</v>
      </c>
      <c r="J91" s="617">
        <v>-18.362468695886001</v>
      </c>
      <c r="K91" s="620">
        <v>8.9965526320000003E-2</v>
      </c>
    </row>
    <row r="92" spans="1:11" ht="14.4" customHeight="1" thickBot="1" x14ac:dyDescent="0.35">
      <c r="A92" s="638" t="s">
        <v>399</v>
      </c>
      <c r="B92" s="616">
        <v>3227.0596660184601</v>
      </c>
      <c r="C92" s="616">
        <v>1827.9439500000001</v>
      </c>
      <c r="D92" s="617">
        <v>-1399.11571601846</v>
      </c>
      <c r="E92" s="618">
        <v>0.56644256356599998</v>
      </c>
      <c r="F92" s="616">
        <v>2886.3307053998801</v>
      </c>
      <c r="G92" s="617">
        <v>481.055117566646</v>
      </c>
      <c r="H92" s="619">
        <v>68.158439999999999</v>
      </c>
      <c r="I92" s="616">
        <v>181.69188</v>
      </c>
      <c r="J92" s="617">
        <v>-299.36323756664598</v>
      </c>
      <c r="K92" s="620">
        <v>6.2949086069000001E-2</v>
      </c>
    </row>
    <row r="93" spans="1:11" ht="14.4" customHeight="1" thickBot="1" x14ac:dyDescent="0.35">
      <c r="A93" s="637" t="s">
        <v>400</v>
      </c>
      <c r="B93" s="621">
        <v>34.999998897584</v>
      </c>
      <c r="C93" s="621">
        <v>212.41485</v>
      </c>
      <c r="D93" s="622">
        <v>177.41485110241501</v>
      </c>
      <c r="E93" s="628">
        <v>6.0689959054439999</v>
      </c>
      <c r="F93" s="621">
        <v>45.000012404505</v>
      </c>
      <c r="G93" s="622">
        <v>7.5000020674170003</v>
      </c>
      <c r="H93" s="624">
        <v>0</v>
      </c>
      <c r="I93" s="621">
        <v>32.694200000000002</v>
      </c>
      <c r="J93" s="622">
        <v>25.194197932582</v>
      </c>
      <c r="K93" s="629">
        <v>0.72653757750299996</v>
      </c>
    </row>
    <row r="94" spans="1:11" ht="14.4" customHeight="1" thickBot="1" x14ac:dyDescent="0.35">
      <c r="A94" s="638" t="s">
        <v>401</v>
      </c>
      <c r="B94" s="616">
        <v>34.999998897584</v>
      </c>
      <c r="C94" s="616">
        <v>212.41485</v>
      </c>
      <c r="D94" s="617">
        <v>177.41485110241501</v>
      </c>
      <c r="E94" s="618">
        <v>6.0689959054439999</v>
      </c>
      <c r="F94" s="616">
        <v>45.000012404505</v>
      </c>
      <c r="G94" s="617">
        <v>7.5000020674170003</v>
      </c>
      <c r="H94" s="619">
        <v>0</v>
      </c>
      <c r="I94" s="616">
        <v>32.694200000000002</v>
      </c>
      <c r="J94" s="617">
        <v>25.194197932582</v>
      </c>
      <c r="K94" s="620">
        <v>0.72653757750299996</v>
      </c>
    </row>
    <row r="95" spans="1:11" ht="14.4" customHeight="1" thickBot="1" x14ac:dyDescent="0.35">
      <c r="A95" s="637" t="s">
        <v>402</v>
      </c>
      <c r="B95" s="621">
        <v>0</v>
      </c>
      <c r="C95" s="621">
        <v>10.041040000000001</v>
      </c>
      <c r="D95" s="622">
        <v>10.041040000000001</v>
      </c>
      <c r="E95" s="623" t="s">
        <v>352</v>
      </c>
      <c r="F95" s="621">
        <v>0</v>
      </c>
      <c r="G95" s="622">
        <v>0</v>
      </c>
      <c r="H95" s="624">
        <v>0</v>
      </c>
      <c r="I95" s="621">
        <v>0</v>
      </c>
      <c r="J95" s="622">
        <v>0</v>
      </c>
      <c r="K95" s="625" t="s">
        <v>314</v>
      </c>
    </row>
    <row r="96" spans="1:11" ht="14.4" customHeight="1" thickBot="1" x14ac:dyDescent="0.35">
      <c r="A96" s="638" t="s">
        <v>403</v>
      </c>
      <c r="B96" s="616">
        <v>0</v>
      </c>
      <c r="C96" s="616">
        <v>10.041040000000001</v>
      </c>
      <c r="D96" s="617">
        <v>10.041040000000001</v>
      </c>
      <c r="E96" s="626" t="s">
        <v>352</v>
      </c>
      <c r="F96" s="616">
        <v>0</v>
      </c>
      <c r="G96" s="617">
        <v>0</v>
      </c>
      <c r="H96" s="619">
        <v>0</v>
      </c>
      <c r="I96" s="616">
        <v>0</v>
      </c>
      <c r="J96" s="617">
        <v>0</v>
      </c>
      <c r="K96" s="627" t="s">
        <v>314</v>
      </c>
    </row>
    <row r="97" spans="1:11" ht="14.4" customHeight="1" thickBot="1" x14ac:dyDescent="0.35">
      <c r="A97" s="635" t="s">
        <v>48</v>
      </c>
      <c r="B97" s="616">
        <v>23407.9992627047</v>
      </c>
      <c r="C97" s="616">
        <v>24664.045429999998</v>
      </c>
      <c r="D97" s="617">
        <v>1256.0461672952699</v>
      </c>
      <c r="E97" s="618">
        <v>1.0536588434230001</v>
      </c>
      <c r="F97" s="616">
        <v>24034.006625108599</v>
      </c>
      <c r="G97" s="617">
        <v>4005.6677708514399</v>
      </c>
      <c r="H97" s="619">
        <v>2012.1604299999999</v>
      </c>
      <c r="I97" s="616">
        <v>3977.3791799999999</v>
      </c>
      <c r="J97" s="617">
        <v>-28.288590851435998</v>
      </c>
      <c r="K97" s="620">
        <v>0.16548964315600001</v>
      </c>
    </row>
    <row r="98" spans="1:11" ht="14.4" customHeight="1" thickBot="1" x14ac:dyDescent="0.35">
      <c r="A98" s="641" t="s">
        <v>404</v>
      </c>
      <c r="B98" s="621">
        <v>17353.999453391101</v>
      </c>
      <c r="C98" s="621">
        <v>18303.196</v>
      </c>
      <c r="D98" s="622">
        <v>949.19654660894605</v>
      </c>
      <c r="E98" s="628">
        <v>1.0546961263400001</v>
      </c>
      <c r="F98" s="621">
        <v>17750.004892888301</v>
      </c>
      <c r="G98" s="622">
        <v>2958.3341488147198</v>
      </c>
      <c r="H98" s="624">
        <v>1486.2470000000001</v>
      </c>
      <c r="I98" s="621">
        <v>2938.7460000000001</v>
      </c>
      <c r="J98" s="622">
        <v>-19.588148814720999</v>
      </c>
      <c r="K98" s="629">
        <v>0.16556310929099999</v>
      </c>
    </row>
    <row r="99" spans="1:11" ht="14.4" customHeight="1" thickBot="1" x14ac:dyDescent="0.35">
      <c r="A99" s="637" t="s">
        <v>405</v>
      </c>
      <c r="B99" s="621">
        <v>17299.9994550919</v>
      </c>
      <c r="C99" s="621">
        <v>18253.115000000002</v>
      </c>
      <c r="D99" s="622">
        <v>953.115544908076</v>
      </c>
      <c r="E99" s="628">
        <v>1.0550933858339999</v>
      </c>
      <c r="F99" s="621">
        <v>17700.004879105501</v>
      </c>
      <c r="G99" s="622">
        <v>2950.0008131842601</v>
      </c>
      <c r="H99" s="624">
        <v>1481.4469999999999</v>
      </c>
      <c r="I99" s="621">
        <v>2925.5740000000001</v>
      </c>
      <c r="J99" s="622">
        <v>-24.426813184257</v>
      </c>
      <c r="K99" s="629">
        <v>0.165286621104</v>
      </c>
    </row>
    <row r="100" spans="1:11" ht="14.4" customHeight="1" thickBot="1" x14ac:dyDescent="0.35">
      <c r="A100" s="638" t="s">
        <v>406</v>
      </c>
      <c r="B100" s="616">
        <v>17299.9994550919</v>
      </c>
      <c r="C100" s="616">
        <v>18253.115000000002</v>
      </c>
      <c r="D100" s="617">
        <v>953.115544908076</v>
      </c>
      <c r="E100" s="618">
        <v>1.0550933858339999</v>
      </c>
      <c r="F100" s="616">
        <v>17700.004879105501</v>
      </c>
      <c r="G100" s="617">
        <v>2950.0008131842601</v>
      </c>
      <c r="H100" s="619">
        <v>1481.4469999999999</v>
      </c>
      <c r="I100" s="616">
        <v>2925.5740000000001</v>
      </c>
      <c r="J100" s="617">
        <v>-24.426813184257</v>
      </c>
      <c r="K100" s="620">
        <v>0.165286621104</v>
      </c>
    </row>
    <row r="101" spans="1:11" ht="14.4" customHeight="1" thickBot="1" x14ac:dyDescent="0.35">
      <c r="A101" s="637" t="s">
        <v>407</v>
      </c>
      <c r="B101" s="621">
        <v>0</v>
      </c>
      <c r="C101" s="621">
        <v>24.35</v>
      </c>
      <c r="D101" s="622">
        <v>24.35</v>
      </c>
      <c r="E101" s="623" t="s">
        <v>352</v>
      </c>
      <c r="F101" s="621">
        <v>0</v>
      </c>
      <c r="G101" s="622">
        <v>0</v>
      </c>
      <c r="H101" s="624">
        <v>4.8</v>
      </c>
      <c r="I101" s="621">
        <v>9.6</v>
      </c>
      <c r="J101" s="622">
        <v>9.6</v>
      </c>
      <c r="K101" s="625" t="s">
        <v>314</v>
      </c>
    </row>
    <row r="102" spans="1:11" ht="14.4" customHeight="1" thickBot="1" x14ac:dyDescent="0.35">
      <c r="A102" s="638" t="s">
        <v>408</v>
      </c>
      <c r="B102" s="616">
        <v>0</v>
      </c>
      <c r="C102" s="616">
        <v>24.35</v>
      </c>
      <c r="D102" s="617">
        <v>24.35</v>
      </c>
      <c r="E102" s="626" t="s">
        <v>352</v>
      </c>
      <c r="F102" s="616">
        <v>0</v>
      </c>
      <c r="G102" s="617">
        <v>0</v>
      </c>
      <c r="H102" s="619">
        <v>4.8</v>
      </c>
      <c r="I102" s="616">
        <v>9.6</v>
      </c>
      <c r="J102" s="617">
        <v>9.6</v>
      </c>
      <c r="K102" s="627" t="s">
        <v>314</v>
      </c>
    </row>
    <row r="103" spans="1:11" ht="14.4" customHeight="1" thickBot="1" x14ac:dyDescent="0.35">
      <c r="A103" s="637" t="s">
        <v>409</v>
      </c>
      <c r="B103" s="621">
        <v>53.999998299129999</v>
      </c>
      <c r="C103" s="621">
        <v>25.731000000000002</v>
      </c>
      <c r="D103" s="622">
        <v>-28.268998299130001</v>
      </c>
      <c r="E103" s="628">
        <v>0.47650001500799999</v>
      </c>
      <c r="F103" s="621">
        <v>50.000013782784002</v>
      </c>
      <c r="G103" s="622">
        <v>8.3333356304639992</v>
      </c>
      <c r="H103" s="624">
        <v>0</v>
      </c>
      <c r="I103" s="621">
        <v>3.5720000000000001</v>
      </c>
      <c r="J103" s="622">
        <v>-4.761335630464</v>
      </c>
      <c r="K103" s="629">
        <v>7.1439980306999995E-2</v>
      </c>
    </row>
    <row r="104" spans="1:11" ht="14.4" customHeight="1" thickBot="1" x14ac:dyDescent="0.35">
      <c r="A104" s="638" t="s">
        <v>410</v>
      </c>
      <c r="B104" s="616">
        <v>53.999998299129999</v>
      </c>
      <c r="C104" s="616">
        <v>25.731000000000002</v>
      </c>
      <c r="D104" s="617">
        <v>-28.268998299130001</v>
      </c>
      <c r="E104" s="618">
        <v>0.47650001500799999</v>
      </c>
      <c r="F104" s="616">
        <v>50.000013782784002</v>
      </c>
      <c r="G104" s="617">
        <v>8.3333356304639992</v>
      </c>
      <c r="H104" s="619">
        <v>0</v>
      </c>
      <c r="I104" s="616">
        <v>3.5720000000000001</v>
      </c>
      <c r="J104" s="617">
        <v>-4.761335630464</v>
      </c>
      <c r="K104" s="620">
        <v>7.1439980306999995E-2</v>
      </c>
    </row>
    <row r="105" spans="1:11" ht="14.4" customHeight="1" thickBot="1" x14ac:dyDescent="0.35">
      <c r="A105" s="636" t="s">
        <v>411</v>
      </c>
      <c r="B105" s="616">
        <v>5880.9998147627502</v>
      </c>
      <c r="C105" s="616">
        <v>6178.0635700000003</v>
      </c>
      <c r="D105" s="617">
        <v>297.06375523724802</v>
      </c>
      <c r="E105" s="618">
        <v>1.0505124578459999</v>
      </c>
      <c r="F105" s="616">
        <v>6018.0016588958797</v>
      </c>
      <c r="G105" s="617">
        <v>1003.00027648265</v>
      </c>
      <c r="H105" s="619">
        <v>503.69074999999998</v>
      </c>
      <c r="I105" s="616">
        <v>994.69555000000003</v>
      </c>
      <c r="J105" s="617">
        <v>-8.3047264826470002</v>
      </c>
      <c r="K105" s="620">
        <v>0.16528668591000001</v>
      </c>
    </row>
    <row r="106" spans="1:11" ht="14.4" customHeight="1" thickBot="1" x14ac:dyDescent="0.35">
      <c r="A106" s="637" t="s">
        <v>412</v>
      </c>
      <c r="B106" s="621">
        <v>1555.99995098977</v>
      </c>
      <c r="C106" s="621">
        <v>1642.78981</v>
      </c>
      <c r="D106" s="622">
        <v>86.789859010228994</v>
      </c>
      <c r="E106" s="628">
        <v>1.055777546107</v>
      </c>
      <c r="F106" s="621">
        <v>1593.0004391195</v>
      </c>
      <c r="G106" s="622">
        <v>265.50007318658299</v>
      </c>
      <c r="H106" s="624">
        <v>133.32900000000001</v>
      </c>
      <c r="I106" s="621">
        <v>263.30205000000001</v>
      </c>
      <c r="J106" s="622">
        <v>-2.1980231865830002</v>
      </c>
      <c r="K106" s="629">
        <v>0.165286865925</v>
      </c>
    </row>
    <row r="107" spans="1:11" ht="14.4" customHeight="1" thickBot="1" x14ac:dyDescent="0.35">
      <c r="A107" s="638" t="s">
        <v>413</v>
      </c>
      <c r="B107" s="616">
        <v>1555.99995098977</v>
      </c>
      <c r="C107" s="616">
        <v>1642.78981</v>
      </c>
      <c r="D107" s="617">
        <v>86.789859010228994</v>
      </c>
      <c r="E107" s="618">
        <v>1.055777546107</v>
      </c>
      <c r="F107" s="616">
        <v>1593.0004391195</v>
      </c>
      <c r="G107" s="617">
        <v>265.50007318658299</v>
      </c>
      <c r="H107" s="619">
        <v>133.32900000000001</v>
      </c>
      <c r="I107" s="616">
        <v>263.30205000000001</v>
      </c>
      <c r="J107" s="617">
        <v>-2.1980231865830002</v>
      </c>
      <c r="K107" s="620">
        <v>0.165286865925</v>
      </c>
    </row>
    <row r="108" spans="1:11" ht="14.4" customHeight="1" thickBot="1" x14ac:dyDescent="0.35">
      <c r="A108" s="637" t="s">
        <v>414</v>
      </c>
      <c r="B108" s="621">
        <v>4324.9998637729796</v>
      </c>
      <c r="C108" s="621">
        <v>4535.27376</v>
      </c>
      <c r="D108" s="622">
        <v>210.27389622701901</v>
      </c>
      <c r="E108" s="628">
        <v>1.048618243433</v>
      </c>
      <c r="F108" s="621">
        <v>4425.0012197763899</v>
      </c>
      <c r="G108" s="622">
        <v>737.500203296064</v>
      </c>
      <c r="H108" s="624">
        <v>370.36174999999997</v>
      </c>
      <c r="I108" s="621">
        <v>731.39350000000002</v>
      </c>
      <c r="J108" s="622">
        <v>-6.1067032960640004</v>
      </c>
      <c r="K108" s="629">
        <v>0.165286621104</v>
      </c>
    </row>
    <row r="109" spans="1:11" ht="14.4" customHeight="1" thickBot="1" x14ac:dyDescent="0.35">
      <c r="A109" s="638" t="s">
        <v>415</v>
      </c>
      <c r="B109" s="616">
        <v>4324.9998637729796</v>
      </c>
      <c r="C109" s="616">
        <v>4535.27376</v>
      </c>
      <c r="D109" s="617">
        <v>210.27389622701901</v>
      </c>
      <c r="E109" s="618">
        <v>1.048618243433</v>
      </c>
      <c r="F109" s="616">
        <v>4425.0012197763899</v>
      </c>
      <c r="G109" s="617">
        <v>737.500203296064</v>
      </c>
      <c r="H109" s="619">
        <v>370.36174999999997</v>
      </c>
      <c r="I109" s="616">
        <v>731.39350000000002</v>
      </c>
      <c r="J109" s="617">
        <v>-6.1067032960640004</v>
      </c>
      <c r="K109" s="620">
        <v>0.165286621104</v>
      </c>
    </row>
    <row r="110" spans="1:11" ht="14.4" customHeight="1" thickBot="1" x14ac:dyDescent="0.35">
      <c r="A110" s="636" t="s">
        <v>416</v>
      </c>
      <c r="B110" s="616">
        <v>172.99999455091901</v>
      </c>
      <c r="C110" s="616">
        <v>182.78586000000001</v>
      </c>
      <c r="D110" s="617">
        <v>9.7858654490799992</v>
      </c>
      <c r="E110" s="618">
        <v>1.0565656980189999</v>
      </c>
      <c r="F110" s="616">
        <v>266.00007332441101</v>
      </c>
      <c r="G110" s="617">
        <v>44.333345554068003</v>
      </c>
      <c r="H110" s="619">
        <v>22.22268</v>
      </c>
      <c r="I110" s="616">
        <v>43.937629999999999</v>
      </c>
      <c r="J110" s="617">
        <v>-0.39571555406800002</v>
      </c>
      <c r="K110" s="620">
        <v>0.16517901461699999</v>
      </c>
    </row>
    <row r="111" spans="1:11" ht="14.4" customHeight="1" thickBot="1" x14ac:dyDescent="0.35">
      <c r="A111" s="637" t="s">
        <v>417</v>
      </c>
      <c r="B111" s="621">
        <v>172.99999455091901</v>
      </c>
      <c r="C111" s="621">
        <v>182.78586000000001</v>
      </c>
      <c r="D111" s="622">
        <v>9.7858654490799992</v>
      </c>
      <c r="E111" s="628">
        <v>1.0565656980189999</v>
      </c>
      <c r="F111" s="621">
        <v>266.00007332441101</v>
      </c>
      <c r="G111" s="622">
        <v>44.333345554068003</v>
      </c>
      <c r="H111" s="624">
        <v>22.22268</v>
      </c>
      <c r="I111" s="621">
        <v>43.937629999999999</v>
      </c>
      <c r="J111" s="622">
        <v>-0.39571555406800002</v>
      </c>
      <c r="K111" s="629">
        <v>0.16517901461699999</v>
      </c>
    </row>
    <row r="112" spans="1:11" ht="14.4" customHeight="1" thickBot="1" x14ac:dyDescent="0.35">
      <c r="A112" s="638" t="s">
        <v>418</v>
      </c>
      <c r="B112" s="616">
        <v>172.99999455091901</v>
      </c>
      <c r="C112" s="616">
        <v>182.78586000000001</v>
      </c>
      <c r="D112" s="617">
        <v>9.7858654490799992</v>
      </c>
      <c r="E112" s="618">
        <v>1.0565656980189999</v>
      </c>
      <c r="F112" s="616">
        <v>266.00007332441101</v>
      </c>
      <c r="G112" s="617">
        <v>44.333345554068003</v>
      </c>
      <c r="H112" s="619">
        <v>22.22268</v>
      </c>
      <c r="I112" s="616">
        <v>43.937629999999999</v>
      </c>
      <c r="J112" s="617">
        <v>-0.39571555406800002</v>
      </c>
      <c r="K112" s="620">
        <v>0.16517901461699999</v>
      </c>
    </row>
    <row r="113" spans="1:11" ht="14.4" customHeight="1" thickBot="1" x14ac:dyDescent="0.35">
      <c r="A113" s="635" t="s">
        <v>419</v>
      </c>
      <c r="B113" s="616">
        <v>0</v>
      </c>
      <c r="C113" s="616">
        <v>90.436999999999998</v>
      </c>
      <c r="D113" s="617">
        <v>90.436999999999998</v>
      </c>
      <c r="E113" s="626" t="s">
        <v>314</v>
      </c>
      <c r="F113" s="616">
        <v>60.654568592345001</v>
      </c>
      <c r="G113" s="617">
        <v>10.109094765389999</v>
      </c>
      <c r="H113" s="619">
        <v>2</v>
      </c>
      <c r="I113" s="616">
        <v>2.484</v>
      </c>
      <c r="J113" s="617">
        <v>-7.6250947653900001</v>
      </c>
      <c r="K113" s="620">
        <v>4.0953221786999998E-2</v>
      </c>
    </row>
    <row r="114" spans="1:11" ht="14.4" customHeight="1" thickBot="1" x14ac:dyDescent="0.35">
      <c r="A114" s="636" t="s">
        <v>420</v>
      </c>
      <c r="B114" s="616">
        <v>0</v>
      </c>
      <c r="C114" s="616">
        <v>90.436999999999998</v>
      </c>
      <c r="D114" s="617">
        <v>90.436999999999998</v>
      </c>
      <c r="E114" s="626" t="s">
        <v>314</v>
      </c>
      <c r="F114" s="616">
        <v>60.654568592345001</v>
      </c>
      <c r="G114" s="617">
        <v>10.109094765389999</v>
      </c>
      <c r="H114" s="619">
        <v>2</v>
      </c>
      <c r="I114" s="616">
        <v>2.484</v>
      </c>
      <c r="J114" s="617">
        <v>-7.6250947653900001</v>
      </c>
      <c r="K114" s="620">
        <v>4.0953221786999998E-2</v>
      </c>
    </row>
    <row r="115" spans="1:11" ht="14.4" customHeight="1" thickBot="1" x14ac:dyDescent="0.35">
      <c r="A115" s="637" t="s">
        <v>421</v>
      </c>
      <c r="B115" s="621">
        <v>0</v>
      </c>
      <c r="C115" s="621">
        <v>34.860999999999997</v>
      </c>
      <c r="D115" s="622">
        <v>34.860999999999997</v>
      </c>
      <c r="E115" s="623" t="s">
        <v>314</v>
      </c>
      <c r="F115" s="621">
        <v>31.054602260454001</v>
      </c>
      <c r="G115" s="622">
        <v>5.1757670434090004</v>
      </c>
      <c r="H115" s="624">
        <v>0</v>
      </c>
      <c r="I115" s="621">
        <v>0.48399999999999999</v>
      </c>
      <c r="J115" s="622">
        <v>-4.6917670434090004</v>
      </c>
      <c r="K115" s="629">
        <v>1.5585451584E-2</v>
      </c>
    </row>
    <row r="116" spans="1:11" ht="14.4" customHeight="1" thickBot="1" x14ac:dyDescent="0.35">
      <c r="A116" s="638" t="s">
        <v>422</v>
      </c>
      <c r="B116" s="616">
        <v>0</v>
      </c>
      <c r="C116" s="616">
        <v>19.483000000000001</v>
      </c>
      <c r="D116" s="617">
        <v>19.483000000000001</v>
      </c>
      <c r="E116" s="626" t="s">
        <v>314</v>
      </c>
      <c r="F116" s="616">
        <v>0</v>
      </c>
      <c r="G116" s="617">
        <v>0</v>
      </c>
      <c r="H116" s="619">
        <v>0</v>
      </c>
      <c r="I116" s="616">
        <v>0.48399999999999999</v>
      </c>
      <c r="J116" s="617">
        <v>0.48399999999999999</v>
      </c>
      <c r="K116" s="627" t="s">
        <v>314</v>
      </c>
    </row>
    <row r="117" spans="1:11" ht="14.4" customHeight="1" thickBot="1" x14ac:dyDescent="0.35">
      <c r="A117" s="638" t="s">
        <v>423</v>
      </c>
      <c r="B117" s="616">
        <v>0</v>
      </c>
      <c r="C117" s="616">
        <v>6.9779999999999998</v>
      </c>
      <c r="D117" s="617">
        <v>6.9779999999999998</v>
      </c>
      <c r="E117" s="626" t="s">
        <v>314</v>
      </c>
      <c r="F117" s="616">
        <v>16.687585093584001</v>
      </c>
      <c r="G117" s="617">
        <v>2.7812641822640001</v>
      </c>
      <c r="H117" s="619">
        <v>0</v>
      </c>
      <c r="I117" s="616">
        <v>0</v>
      </c>
      <c r="J117" s="617">
        <v>-2.7812641822640001</v>
      </c>
      <c r="K117" s="620">
        <v>0</v>
      </c>
    </row>
    <row r="118" spans="1:11" ht="14.4" customHeight="1" thickBot="1" x14ac:dyDescent="0.35">
      <c r="A118" s="638" t="s">
        <v>424</v>
      </c>
      <c r="B118" s="616">
        <v>0</v>
      </c>
      <c r="C118" s="616">
        <v>7.9999999999989999</v>
      </c>
      <c r="D118" s="617">
        <v>7.9999999999989999</v>
      </c>
      <c r="E118" s="626" t="s">
        <v>314</v>
      </c>
      <c r="F118" s="616">
        <v>14.021241668979</v>
      </c>
      <c r="G118" s="617">
        <v>2.3368736114959998</v>
      </c>
      <c r="H118" s="619">
        <v>0</v>
      </c>
      <c r="I118" s="616">
        <v>0</v>
      </c>
      <c r="J118" s="617">
        <v>-2.3368736114959998</v>
      </c>
      <c r="K118" s="620">
        <v>0</v>
      </c>
    </row>
    <row r="119" spans="1:11" ht="14.4" customHeight="1" thickBot="1" x14ac:dyDescent="0.35">
      <c r="A119" s="638" t="s">
        <v>425</v>
      </c>
      <c r="B119" s="616">
        <v>0</v>
      </c>
      <c r="C119" s="616">
        <v>0.4</v>
      </c>
      <c r="D119" s="617">
        <v>0.4</v>
      </c>
      <c r="E119" s="626" t="s">
        <v>314</v>
      </c>
      <c r="F119" s="616">
        <v>0.34577549789000001</v>
      </c>
      <c r="G119" s="617">
        <v>5.7629249648000001E-2</v>
      </c>
      <c r="H119" s="619">
        <v>0</v>
      </c>
      <c r="I119" s="616">
        <v>0</v>
      </c>
      <c r="J119" s="617">
        <v>-5.7629249648000001E-2</v>
      </c>
      <c r="K119" s="620">
        <v>0</v>
      </c>
    </row>
    <row r="120" spans="1:11" ht="14.4" customHeight="1" thickBot="1" x14ac:dyDescent="0.35">
      <c r="A120" s="640" t="s">
        <v>426</v>
      </c>
      <c r="B120" s="616">
        <v>0</v>
      </c>
      <c r="C120" s="616">
        <v>27.38</v>
      </c>
      <c r="D120" s="617">
        <v>27.38</v>
      </c>
      <c r="E120" s="626" t="s">
        <v>352</v>
      </c>
      <c r="F120" s="616">
        <v>0</v>
      </c>
      <c r="G120" s="617">
        <v>0</v>
      </c>
      <c r="H120" s="619">
        <v>0</v>
      </c>
      <c r="I120" s="616">
        <v>0</v>
      </c>
      <c r="J120" s="617">
        <v>0</v>
      </c>
      <c r="K120" s="627" t="s">
        <v>314</v>
      </c>
    </row>
    <row r="121" spans="1:11" ht="14.4" customHeight="1" thickBot="1" x14ac:dyDescent="0.35">
      <c r="A121" s="638" t="s">
        <v>427</v>
      </c>
      <c r="B121" s="616">
        <v>0</v>
      </c>
      <c r="C121" s="616">
        <v>27.38</v>
      </c>
      <c r="D121" s="617">
        <v>27.38</v>
      </c>
      <c r="E121" s="626" t="s">
        <v>352</v>
      </c>
      <c r="F121" s="616">
        <v>0</v>
      </c>
      <c r="G121" s="617">
        <v>0</v>
      </c>
      <c r="H121" s="619">
        <v>0</v>
      </c>
      <c r="I121" s="616">
        <v>0</v>
      </c>
      <c r="J121" s="617">
        <v>0</v>
      </c>
      <c r="K121" s="627" t="s">
        <v>314</v>
      </c>
    </row>
    <row r="122" spans="1:11" ht="14.4" customHeight="1" thickBot="1" x14ac:dyDescent="0.35">
      <c r="A122" s="640" t="s">
        <v>428</v>
      </c>
      <c r="B122" s="616">
        <v>0</v>
      </c>
      <c r="C122" s="616">
        <v>0.75</v>
      </c>
      <c r="D122" s="617">
        <v>0.75</v>
      </c>
      <c r="E122" s="626" t="s">
        <v>314</v>
      </c>
      <c r="F122" s="616">
        <v>0.62736698893700005</v>
      </c>
      <c r="G122" s="617">
        <v>0.10456116482199999</v>
      </c>
      <c r="H122" s="619">
        <v>0</v>
      </c>
      <c r="I122" s="616">
        <v>0</v>
      </c>
      <c r="J122" s="617">
        <v>-0.10456116482199999</v>
      </c>
      <c r="K122" s="620">
        <v>0</v>
      </c>
    </row>
    <row r="123" spans="1:11" ht="14.4" customHeight="1" thickBot="1" x14ac:dyDescent="0.35">
      <c r="A123" s="638" t="s">
        <v>429</v>
      </c>
      <c r="B123" s="616">
        <v>0</v>
      </c>
      <c r="C123" s="616">
        <v>0.75</v>
      </c>
      <c r="D123" s="617">
        <v>0.75</v>
      </c>
      <c r="E123" s="626" t="s">
        <v>314</v>
      </c>
      <c r="F123" s="616">
        <v>0.62736698893700005</v>
      </c>
      <c r="G123" s="617">
        <v>0.10456116482199999</v>
      </c>
      <c r="H123" s="619">
        <v>0</v>
      </c>
      <c r="I123" s="616">
        <v>0</v>
      </c>
      <c r="J123" s="617">
        <v>-0.10456116482199999</v>
      </c>
      <c r="K123" s="620">
        <v>0</v>
      </c>
    </row>
    <row r="124" spans="1:11" ht="14.4" customHeight="1" thickBot="1" x14ac:dyDescent="0.35">
      <c r="A124" s="640" t="s">
        <v>430</v>
      </c>
      <c r="B124" s="616">
        <v>0</v>
      </c>
      <c r="C124" s="616">
        <v>1.2</v>
      </c>
      <c r="D124" s="617">
        <v>1.2</v>
      </c>
      <c r="E124" s="626" t="s">
        <v>314</v>
      </c>
      <c r="F124" s="616">
        <v>0.61754301869700001</v>
      </c>
      <c r="G124" s="617">
        <v>0.10292383644899999</v>
      </c>
      <c r="H124" s="619">
        <v>2</v>
      </c>
      <c r="I124" s="616">
        <v>2</v>
      </c>
      <c r="J124" s="617">
        <v>1.89707616355</v>
      </c>
      <c r="K124" s="620">
        <v>3.2386407739159999</v>
      </c>
    </row>
    <row r="125" spans="1:11" ht="14.4" customHeight="1" thickBot="1" x14ac:dyDescent="0.35">
      <c r="A125" s="638" t="s">
        <v>431</v>
      </c>
      <c r="B125" s="616">
        <v>0</v>
      </c>
      <c r="C125" s="616">
        <v>1.2</v>
      </c>
      <c r="D125" s="617">
        <v>1.2</v>
      </c>
      <c r="E125" s="626" t="s">
        <v>314</v>
      </c>
      <c r="F125" s="616">
        <v>0.61754301869700001</v>
      </c>
      <c r="G125" s="617">
        <v>0.10292383644899999</v>
      </c>
      <c r="H125" s="619">
        <v>2</v>
      </c>
      <c r="I125" s="616">
        <v>2</v>
      </c>
      <c r="J125" s="617">
        <v>1.89707616355</v>
      </c>
      <c r="K125" s="620">
        <v>3.2386407739159999</v>
      </c>
    </row>
    <row r="126" spans="1:11" ht="14.4" customHeight="1" thickBot="1" x14ac:dyDescent="0.35">
      <c r="A126" s="640" t="s">
        <v>432</v>
      </c>
      <c r="B126" s="616">
        <v>0</v>
      </c>
      <c r="C126" s="616">
        <v>26.245999999999999</v>
      </c>
      <c r="D126" s="617">
        <v>26.245999999999999</v>
      </c>
      <c r="E126" s="626" t="s">
        <v>352</v>
      </c>
      <c r="F126" s="616">
        <v>28.355056324256999</v>
      </c>
      <c r="G126" s="617">
        <v>4.7258427207090001</v>
      </c>
      <c r="H126" s="619">
        <v>0</v>
      </c>
      <c r="I126" s="616">
        <v>0</v>
      </c>
      <c r="J126" s="617">
        <v>-4.7258427207090001</v>
      </c>
      <c r="K126" s="620">
        <v>0</v>
      </c>
    </row>
    <row r="127" spans="1:11" ht="14.4" customHeight="1" thickBot="1" x14ac:dyDescent="0.35">
      <c r="A127" s="638" t="s">
        <v>433</v>
      </c>
      <c r="B127" s="616">
        <v>0</v>
      </c>
      <c r="C127" s="616">
        <v>26.245999999999999</v>
      </c>
      <c r="D127" s="617">
        <v>26.245999999999999</v>
      </c>
      <c r="E127" s="626" t="s">
        <v>352</v>
      </c>
      <c r="F127" s="616">
        <v>28.355056324256999</v>
      </c>
      <c r="G127" s="617">
        <v>4.7258427207090001</v>
      </c>
      <c r="H127" s="619">
        <v>0</v>
      </c>
      <c r="I127" s="616">
        <v>0</v>
      </c>
      <c r="J127" s="617">
        <v>-4.7258427207090001</v>
      </c>
      <c r="K127" s="620">
        <v>0</v>
      </c>
    </row>
    <row r="128" spans="1:11" ht="14.4" customHeight="1" thickBot="1" x14ac:dyDescent="0.35">
      <c r="A128" s="635" t="s">
        <v>434</v>
      </c>
      <c r="B128" s="616">
        <v>5514.9921276662899</v>
      </c>
      <c r="C128" s="616">
        <v>7093.3657999999996</v>
      </c>
      <c r="D128" s="617">
        <v>1578.3736723337099</v>
      </c>
      <c r="E128" s="618">
        <v>1.2861969039650001</v>
      </c>
      <c r="F128" s="616">
        <v>11570.184270608799</v>
      </c>
      <c r="G128" s="617">
        <v>1928.3640451014601</v>
      </c>
      <c r="H128" s="619">
        <v>954.11099999999999</v>
      </c>
      <c r="I128" s="616">
        <v>2010.729</v>
      </c>
      <c r="J128" s="617">
        <v>82.364954898535004</v>
      </c>
      <c r="K128" s="620">
        <v>0.17378539122299999</v>
      </c>
    </row>
    <row r="129" spans="1:11" ht="14.4" customHeight="1" thickBot="1" x14ac:dyDescent="0.35">
      <c r="A129" s="636" t="s">
        <v>435</v>
      </c>
      <c r="B129" s="616">
        <v>5513.9921276662899</v>
      </c>
      <c r="C129" s="616">
        <v>6996.2730000000001</v>
      </c>
      <c r="D129" s="617">
        <v>1482.28087233371</v>
      </c>
      <c r="E129" s="618">
        <v>1.2688217244440001</v>
      </c>
      <c r="F129" s="616">
        <v>11543.0287955863</v>
      </c>
      <c r="G129" s="617">
        <v>1923.83813259771</v>
      </c>
      <c r="H129" s="619">
        <v>954.11099999999999</v>
      </c>
      <c r="I129" s="616">
        <v>2010.729</v>
      </c>
      <c r="J129" s="617">
        <v>86.890867402290993</v>
      </c>
      <c r="K129" s="620">
        <v>0.174194228881</v>
      </c>
    </row>
    <row r="130" spans="1:11" ht="14.4" customHeight="1" thickBot="1" x14ac:dyDescent="0.35">
      <c r="A130" s="637" t="s">
        <v>436</v>
      </c>
      <c r="B130" s="621">
        <v>5513.9921276662899</v>
      </c>
      <c r="C130" s="621">
        <v>6668.6409999999996</v>
      </c>
      <c r="D130" s="622">
        <v>1154.64887233371</v>
      </c>
      <c r="E130" s="628">
        <v>1.209403431415</v>
      </c>
      <c r="F130" s="621">
        <v>11543.0287955863</v>
      </c>
      <c r="G130" s="622">
        <v>1923.83813259771</v>
      </c>
      <c r="H130" s="624">
        <v>954.11099999999999</v>
      </c>
      <c r="I130" s="621">
        <v>2010.729</v>
      </c>
      <c r="J130" s="622">
        <v>86.890867402290993</v>
      </c>
      <c r="K130" s="629">
        <v>0.174194228881</v>
      </c>
    </row>
    <row r="131" spans="1:11" ht="14.4" customHeight="1" thickBot="1" x14ac:dyDescent="0.35">
      <c r="A131" s="638" t="s">
        <v>437</v>
      </c>
      <c r="B131" s="616">
        <v>252.99999203110801</v>
      </c>
      <c r="C131" s="616">
        <v>262.51100000000002</v>
      </c>
      <c r="D131" s="617">
        <v>9.5110079688910005</v>
      </c>
      <c r="E131" s="618">
        <v>1.037592918057</v>
      </c>
      <c r="F131" s="616">
        <v>372.00092800468599</v>
      </c>
      <c r="G131" s="617">
        <v>62.000154667446999</v>
      </c>
      <c r="H131" s="619">
        <v>30.960999999999999</v>
      </c>
      <c r="I131" s="616">
        <v>61.921999999999997</v>
      </c>
      <c r="J131" s="617">
        <v>-7.8154667447000004E-2</v>
      </c>
      <c r="K131" s="620">
        <v>0.16645657399800001</v>
      </c>
    </row>
    <row r="132" spans="1:11" ht="14.4" customHeight="1" thickBot="1" x14ac:dyDescent="0.35">
      <c r="A132" s="638" t="s">
        <v>438</v>
      </c>
      <c r="B132" s="616">
        <v>2208.9999304218099</v>
      </c>
      <c r="C132" s="616">
        <v>2354.2710000000002</v>
      </c>
      <c r="D132" s="617">
        <v>145.27106957819299</v>
      </c>
      <c r="E132" s="618">
        <v>1.065763274854</v>
      </c>
      <c r="F132" s="616">
        <v>2417.0060295358198</v>
      </c>
      <c r="G132" s="617">
        <v>402.83433825597001</v>
      </c>
      <c r="H132" s="619">
        <v>195.93199999999999</v>
      </c>
      <c r="I132" s="616">
        <v>466.33</v>
      </c>
      <c r="J132" s="617">
        <v>63.495661744029</v>
      </c>
      <c r="K132" s="620">
        <v>0.19293704454999999</v>
      </c>
    </row>
    <row r="133" spans="1:11" ht="14.4" customHeight="1" thickBot="1" x14ac:dyDescent="0.35">
      <c r="A133" s="638" t="s">
        <v>439</v>
      </c>
      <c r="B133" s="616">
        <v>22.999999275554998</v>
      </c>
      <c r="C133" s="616">
        <v>23.076000000000001</v>
      </c>
      <c r="D133" s="617">
        <v>7.6000724443999995E-2</v>
      </c>
      <c r="E133" s="618">
        <v>1.003304379427</v>
      </c>
      <c r="F133" s="616">
        <v>23.000057376632999</v>
      </c>
      <c r="G133" s="617">
        <v>3.833342896105</v>
      </c>
      <c r="H133" s="619">
        <v>1.923</v>
      </c>
      <c r="I133" s="616">
        <v>3.8460000000000001</v>
      </c>
      <c r="J133" s="617">
        <v>1.2657103894E-2</v>
      </c>
      <c r="K133" s="620">
        <v>0.16721697415799999</v>
      </c>
    </row>
    <row r="134" spans="1:11" ht="14.4" customHeight="1" thickBot="1" x14ac:dyDescent="0.35">
      <c r="A134" s="638" t="s">
        <v>440</v>
      </c>
      <c r="B134" s="616">
        <v>624.99228165804504</v>
      </c>
      <c r="C134" s="616">
        <v>626.88900000000001</v>
      </c>
      <c r="D134" s="617">
        <v>1.8967183419539999</v>
      </c>
      <c r="E134" s="618">
        <v>1.0030347868239999</v>
      </c>
      <c r="F134" s="616">
        <v>649.00161901892704</v>
      </c>
      <c r="G134" s="617">
        <v>108.166936503155</v>
      </c>
      <c r="H134" s="619">
        <v>54.173999999999999</v>
      </c>
      <c r="I134" s="616">
        <v>108.348</v>
      </c>
      <c r="J134" s="617">
        <v>0.181063496845</v>
      </c>
      <c r="K134" s="620">
        <v>0.166945654409</v>
      </c>
    </row>
    <row r="135" spans="1:11" ht="14.4" customHeight="1" thickBot="1" x14ac:dyDescent="0.35">
      <c r="A135" s="638" t="s">
        <v>441</v>
      </c>
      <c r="B135" s="616">
        <v>2403.9999242797699</v>
      </c>
      <c r="C135" s="616">
        <v>3401.8939999999998</v>
      </c>
      <c r="D135" s="617">
        <v>997.89407572022697</v>
      </c>
      <c r="E135" s="618">
        <v>1.4150973823420001</v>
      </c>
      <c r="F135" s="616">
        <v>8082.0201616501899</v>
      </c>
      <c r="G135" s="617">
        <v>1347.00336027503</v>
      </c>
      <c r="H135" s="619">
        <v>671.12099999999998</v>
      </c>
      <c r="I135" s="616">
        <v>1370.2829999999999</v>
      </c>
      <c r="J135" s="617">
        <v>23.279639724968</v>
      </c>
      <c r="K135" s="620">
        <v>0.169547090033</v>
      </c>
    </row>
    <row r="136" spans="1:11" ht="14.4" customHeight="1" thickBot="1" x14ac:dyDescent="0.35">
      <c r="A136" s="637" t="s">
        <v>442</v>
      </c>
      <c r="B136" s="621">
        <v>0</v>
      </c>
      <c r="C136" s="621">
        <v>327.63200000000001</v>
      </c>
      <c r="D136" s="622">
        <v>327.63200000000001</v>
      </c>
      <c r="E136" s="623" t="s">
        <v>314</v>
      </c>
      <c r="F136" s="621">
        <v>0</v>
      </c>
      <c r="G136" s="622">
        <v>0</v>
      </c>
      <c r="H136" s="624">
        <v>0</v>
      </c>
      <c r="I136" s="621">
        <v>0</v>
      </c>
      <c r="J136" s="622">
        <v>0</v>
      </c>
      <c r="K136" s="625" t="s">
        <v>314</v>
      </c>
    </row>
    <row r="137" spans="1:11" ht="14.4" customHeight="1" thickBot="1" x14ac:dyDescent="0.35">
      <c r="A137" s="638" t="s">
        <v>443</v>
      </c>
      <c r="B137" s="616">
        <v>0</v>
      </c>
      <c r="C137" s="616">
        <v>324.80500000000001</v>
      </c>
      <c r="D137" s="617">
        <v>324.80500000000001</v>
      </c>
      <c r="E137" s="626" t="s">
        <v>352</v>
      </c>
      <c r="F137" s="616">
        <v>0</v>
      </c>
      <c r="G137" s="617">
        <v>0</v>
      </c>
      <c r="H137" s="619">
        <v>0</v>
      </c>
      <c r="I137" s="616">
        <v>0</v>
      </c>
      <c r="J137" s="617">
        <v>0</v>
      </c>
      <c r="K137" s="627" t="s">
        <v>314</v>
      </c>
    </row>
    <row r="138" spans="1:11" ht="14.4" customHeight="1" thickBot="1" x14ac:dyDescent="0.35">
      <c r="A138" s="638" t="s">
        <v>444</v>
      </c>
      <c r="B138" s="616">
        <v>0</v>
      </c>
      <c r="C138" s="616">
        <v>2.827</v>
      </c>
      <c r="D138" s="617">
        <v>2.827</v>
      </c>
      <c r="E138" s="626" t="s">
        <v>352</v>
      </c>
      <c r="F138" s="616">
        <v>0</v>
      </c>
      <c r="G138" s="617">
        <v>0</v>
      </c>
      <c r="H138" s="619">
        <v>0</v>
      </c>
      <c r="I138" s="616">
        <v>0</v>
      </c>
      <c r="J138" s="617">
        <v>0</v>
      </c>
      <c r="K138" s="627" t="s">
        <v>314</v>
      </c>
    </row>
    <row r="139" spans="1:11" ht="14.4" customHeight="1" thickBot="1" x14ac:dyDescent="0.35">
      <c r="A139" s="636" t="s">
        <v>445</v>
      </c>
      <c r="B139" s="616">
        <v>1</v>
      </c>
      <c r="C139" s="616">
        <v>97.092799999999997</v>
      </c>
      <c r="D139" s="617">
        <v>96.092799999999997</v>
      </c>
      <c r="E139" s="618">
        <v>97.092799999999997</v>
      </c>
      <c r="F139" s="616">
        <v>27.155475022529998</v>
      </c>
      <c r="G139" s="617">
        <v>4.5259125037550003</v>
      </c>
      <c r="H139" s="619">
        <v>0</v>
      </c>
      <c r="I139" s="616">
        <v>0</v>
      </c>
      <c r="J139" s="617">
        <v>-4.5259125037550003</v>
      </c>
      <c r="K139" s="620">
        <v>0</v>
      </c>
    </row>
    <row r="140" spans="1:11" ht="14.4" customHeight="1" thickBot="1" x14ac:dyDescent="0.35">
      <c r="A140" s="637" t="s">
        <v>446</v>
      </c>
      <c r="B140" s="621">
        <v>1</v>
      </c>
      <c r="C140" s="621">
        <v>0</v>
      </c>
      <c r="D140" s="622">
        <v>-1</v>
      </c>
      <c r="E140" s="628">
        <v>0</v>
      </c>
      <c r="F140" s="621">
        <v>0</v>
      </c>
      <c r="G140" s="622">
        <v>0</v>
      </c>
      <c r="H140" s="624">
        <v>0</v>
      </c>
      <c r="I140" s="621">
        <v>0</v>
      </c>
      <c r="J140" s="622">
        <v>0</v>
      </c>
      <c r="K140" s="629">
        <v>2</v>
      </c>
    </row>
    <row r="141" spans="1:11" ht="14.4" customHeight="1" thickBot="1" x14ac:dyDescent="0.35">
      <c r="A141" s="638" t="s">
        <v>447</v>
      </c>
      <c r="B141" s="616">
        <v>1</v>
      </c>
      <c r="C141" s="616">
        <v>0</v>
      </c>
      <c r="D141" s="617">
        <v>-1</v>
      </c>
      <c r="E141" s="618">
        <v>0</v>
      </c>
      <c r="F141" s="616">
        <v>0</v>
      </c>
      <c r="G141" s="617">
        <v>0</v>
      </c>
      <c r="H141" s="619">
        <v>0</v>
      </c>
      <c r="I141" s="616">
        <v>0</v>
      </c>
      <c r="J141" s="617">
        <v>0</v>
      </c>
      <c r="K141" s="620">
        <v>2</v>
      </c>
    </row>
    <row r="142" spans="1:11" ht="14.4" customHeight="1" thickBot="1" x14ac:dyDescent="0.35">
      <c r="A142" s="637" t="s">
        <v>448</v>
      </c>
      <c r="B142" s="621">
        <v>0</v>
      </c>
      <c r="C142" s="621">
        <v>5.49</v>
      </c>
      <c r="D142" s="622">
        <v>5.49</v>
      </c>
      <c r="E142" s="623" t="s">
        <v>352</v>
      </c>
      <c r="F142" s="621">
        <v>27.155475022529998</v>
      </c>
      <c r="G142" s="622">
        <v>4.5259125037550003</v>
      </c>
      <c r="H142" s="624">
        <v>0</v>
      </c>
      <c r="I142" s="621">
        <v>0</v>
      </c>
      <c r="J142" s="622">
        <v>-4.5259125037550003</v>
      </c>
      <c r="K142" s="629">
        <v>0</v>
      </c>
    </row>
    <row r="143" spans="1:11" ht="14.4" customHeight="1" thickBot="1" x14ac:dyDescent="0.35">
      <c r="A143" s="638" t="s">
        <v>449</v>
      </c>
      <c r="B143" s="616">
        <v>0</v>
      </c>
      <c r="C143" s="616">
        <v>5.49</v>
      </c>
      <c r="D143" s="617">
        <v>5.49</v>
      </c>
      <c r="E143" s="626" t="s">
        <v>352</v>
      </c>
      <c r="F143" s="616">
        <v>27.155475022529998</v>
      </c>
      <c r="G143" s="617">
        <v>4.5259125037550003</v>
      </c>
      <c r="H143" s="619">
        <v>0</v>
      </c>
      <c r="I143" s="616">
        <v>0</v>
      </c>
      <c r="J143" s="617">
        <v>-4.5259125037550003</v>
      </c>
      <c r="K143" s="620">
        <v>0</v>
      </c>
    </row>
    <row r="144" spans="1:11" ht="14.4" customHeight="1" thickBot="1" x14ac:dyDescent="0.35">
      <c r="A144" s="637" t="s">
        <v>450</v>
      </c>
      <c r="B144" s="621">
        <v>0</v>
      </c>
      <c r="C144" s="621">
        <v>91.602800000000002</v>
      </c>
      <c r="D144" s="622">
        <v>91.602800000000002</v>
      </c>
      <c r="E144" s="623" t="s">
        <v>314</v>
      </c>
      <c r="F144" s="621">
        <v>0</v>
      </c>
      <c r="G144" s="622">
        <v>0</v>
      </c>
      <c r="H144" s="624">
        <v>0</v>
      </c>
      <c r="I144" s="621">
        <v>0</v>
      </c>
      <c r="J144" s="622">
        <v>0</v>
      </c>
      <c r="K144" s="625" t="s">
        <v>314</v>
      </c>
    </row>
    <row r="145" spans="1:11" ht="14.4" customHeight="1" thickBot="1" x14ac:dyDescent="0.35">
      <c r="A145" s="638" t="s">
        <v>451</v>
      </c>
      <c r="B145" s="616">
        <v>0</v>
      </c>
      <c r="C145" s="616">
        <v>91.602800000000002</v>
      </c>
      <c r="D145" s="617">
        <v>91.602800000000002</v>
      </c>
      <c r="E145" s="626" t="s">
        <v>314</v>
      </c>
      <c r="F145" s="616">
        <v>0</v>
      </c>
      <c r="G145" s="617">
        <v>0</v>
      </c>
      <c r="H145" s="619">
        <v>0</v>
      </c>
      <c r="I145" s="616">
        <v>0</v>
      </c>
      <c r="J145" s="617">
        <v>0</v>
      </c>
      <c r="K145" s="627" t="s">
        <v>314</v>
      </c>
    </row>
    <row r="146" spans="1:11" ht="14.4" customHeight="1" thickBot="1" x14ac:dyDescent="0.35">
      <c r="A146" s="635" t="s">
        <v>452</v>
      </c>
      <c r="B146" s="616">
        <v>0</v>
      </c>
      <c r="C146" s="616">
        <v>0.56499999999999995</v>
      </c>
      <c r="D146" s="617">
        <v>0.56499999999999995</v>
      </c>
      <c r="E146" s="626" t="s">
        <v>352</v>
      </c>
      <c r="F146" s="616">
        <v>0</v>
      </c>
      <c r="G146" s="617">
        <v>0</v>
      </c>
      <c r="H146" s="619">
        <v>0.69599999999999995</v>
      </c>
      <c r="I146" s="616">
        <v>0.69599999999999995</v>
      </c>
      <c r="J146" s="617">
        <v>0.69599999999999995</v>
      </c>
      <c r="K146" s="627" t="s">
        <v>314</v>
      </c>
    </row>
    <row r="147" spans="1:11" ht="14.4" customHeight="1" thickBot="1" x14ac:dyDescent="0.35">
      <c r="A147" s="636" t="s">
        <v>453</v>
      </c>
      <c r="B147" s="616">
        <v>0</v>
      </c>
      <c r="C147" s="616">
        <v>0.56499999999999995</v>
      </c>
      <c r="D147" s="617">
        <v>0.56499999999999995</v>
      </c>
      <c r="E147" s="626" t="s">
        <v>352</v>
      </c>
      <c r="F147" s="616">
        <v>0</v>
      </c>
      <c r="G147" s="617">
        <v>0</v>
      </c>
      <c r="H147" s="619">
        <v>0.69599999999999995</v>
      </c>
      <c r="I147" s="616">
        <v>0.69599999999999995</v>
      </c>
      <c r="J147" s="617">
        <v>0.69599999999999995</v>
      </c>
      <c r="K147" s="627" t="s">
        <v>314</v>
      </c>
    </row>
    <row r="148" spans="1:11" ht="14.4" customHeight="1" thickBot="1" x14ac:dyDescent="0.35">
      <c r="A148" s="637" t="s">
        <v>454</v>
      </c>
      <c r="B148" s="621">
        <v>0</v>
      </c>
      <c r="C148" s="621">
        <v>0.56499999999999995</v>
      </c>
      <c r="D148" s="622">
        <v>0.56499999999999995</v>
      </c>
      <c r="E148" s="623" t="s">
        <v>352</v>
      </c>
      <c r="F148" s="621">
        <v>0</v>
      </c>
      <c r="G148" s="622">
        <v>0</v>
      </c>
      <c r="H148" s="624">
        <v>0.69599999999999995</v>
      </c>
      <c r="I148" s="621">
        <v>0.69599999999999995</v>
      </c>
      <c r="J148" s="622">
        <v>0.69599999999999995</v>
      </c>
      <c r="K148" s="625" t="s">
        <v>314</v>
      </c>
    </row>
    <row r="149" spans="1:11" ht="14.4" customHeight="1" thickBot="1" x14ac:dyDescent="0.35">
      <c r="A149" s="638" t="s">
        <v>455</v>
      </c>
      <c r="B149" s="616">
        <v>0</v>
      </c>
      <c r="C149" s="616">
        <v>0.56499999999999995</v>
      </c>
      <c r="D149" s="617">
        <v>0.56499999999999995</v>
      </c>
      <c r="E149" s="626" t="s">
        <v>352</v>
      </c>
      <c r="F149" s="616">
        <v>0</v>
      </c>
      <c r="G149" s="617">
        <v>0</v>
      </c>
      <c r="H149" s="619">
        <v>0.69599999999999995</v>
      </c>
      <c r="I149" s="616">
        <v>0.69599999999999995</v>
      </c>
      <c r="J149" s="617">
        <v>0.69599999999999995</v>
      </c>
      <c r="K149" s="627" t="s">
        <v>314</v>
      </c>
    </row>
    <row r="150" spans="1:11" ht="14.4" customHeight="1" thickBot="1" x14ac:dyDescent="0.35">
      <c r="A150" s="634" t="s">
        <v>456</v>
      </c>
      <c r="B150" s="616">
        <v>150790.60089165601</v>
      </c>
      <c r="C150" s="616">
        <v>149128.21239</v>
      </c>
      <c r="D150" s="617">
        <v>-1662.38850165642</v>
      </c>
      <c r="E150" s="618">
        <v>0.98897551643199999</v>
      </c>
      <c r="F150" s="616">
        <v>153023.28827073</v>
      </c>
      <c r="G150" s="617">
        <v>25503.881378455</v>
      </c>
      <c r="H150" s="619">
        <v>12657.36966</v>
      </c>
      <c r="I150" s="616">
        <v>22577.363219999999</v>
      </c>
      <c r="J150" s="617">
        <v>-2926.51815845495</v>
      </c>
      <c r="K150" s="620">
        <v>0.147542007985</v>
      </c>
    </row>
    <row r="151" spans="1:11" ht="14.4" customHeight="1" thickBot="1" x14ac:dyDescent="0.35">
      <c r="A151" s="635" t="s">
        <v>457</v>
      </c>
      <c r="B151" s="616">
        <v>150769.60089165601</v>
      </c>
      <c r="C151" s="616">
        <v>149015.24088999999</v>
      </c>
      <c r="D151" s="617">
        <v>-1754.3600016564001</v>
      </c>
      <c r="E151" s="618">
        <v>0.988363967329</v>
      </c>
      <c r="F151" s="616">
        <v>152952.916717257</v>
      </c>
      <c r="G151" s="617">
        <v>25492.152786209499</v>
      </c>
      <c r="H151" s="619">
        <v>12657.36966</v>
      </c>
      <c r="I151" s="616">
        <v>22576.024379999999</v>
      </c>
      <c r="J151" s="617">
        <v>-2916.1284062095301</v>
      </c>
      <c r="K151" s="620">
        <v>0.14760113677100001</v>
      </c>
    </row>
    <row r="152" spans="1:11" ht="14.4" customHeight="1" thickBot="1" x14ac:dyDescent="0.35">
      <c r="A152" s="636" t="s">
        <v>458</v>
      </c>
      <c r="B152" s="616">
        <v>150769.60089165601</v>
      </c>
      <c r="C152" s="616">
        <v>149015.24088999999</v>
      </c>
      <c r="D152" s="617">
        <v>-1754.3600016564001</v>
      </c>
      <c r="E152" s="618">
        <v>0.988363967329</v>
      </c>
      <c r="F152" s="616">
        <v>152952.916717257</v>
      </c>
      <c r="G152" s="617">
        <v>25492.152786209499</v>
      </c>
      <c r="H152" s="619">
        <v>12657.36966</v>
      </c>
      <c r="I152" s="616">
        <v>22576.024379999999</v>
      </c>
      <c r="J152" s="617">
        <v>-2916.1284062095301</v>
      </c>
      <c r="K152" s="620">
        <v>0.14760113677100001</v>
      </c>
    </row>
    <row r="153" spans="1:11" ht="14.4" customHeight="1" thickBot="1" x14ac:dyDescent="0.35">
      <c r="A153" s="637" t="s">
        <v>459</v>
      </c>
      <c r="B153" s="621">
        <v>46.230230517834002</v>
      </c>
      <c r="C153" s="621">
        <v>43.710270000000001</v>
      </c>
      <c r="D153" s="622">
        <v>-2.5199605178339999</v>
      </c>
      <c r="E153" s="628">
        <v>0.94549106743300004</v>
      </c>
      <c r="F153" s="621">
        <v>41.459090211037001</v>
      </c>
      <c r="G153" s="622">
        <v>6.9098483685060001</v>
      </c>
      <c r="H153" s="624">
        <v>0</v>
      </c>
      <c r="I153" s="621">
        <v>0</v>
      </c>
      <c r="J153" s="622">
        <v>-6.9098483685060001</v>
      </c>
      <c r="K153" s="629">
        <v>0</v>
      </c>
    </row>
    <row r="154" spans="1:11" ht="14.4" customHeight="1" thickBot="1" x14ac:dyDescent="0.35">
      <c r="A154" s="638" t="s">
        <v>460</v>
      </c>
      <c r="B154" s="616">
        <v>5.2889385423999999E-2</v>
      </c>
      <c r="C154" s="616">
        <v>0</v>
      </c>
      <c r="D154" s="617">
        <v>-5.2889385423999999E-2</v>
      </c>
      <c r="E154" s="618">
        <v>0</v>
      </c>
      <c r="F154" s="616">
        <v>0</v>
      </c>
      <c r="G154" s="617">
        <v>0</v>
      </c>
      <c r="H154" s="619">
        <v>0</v>
      </c>
      <c r="I154" s="616">
        <v>0</v>
      </c>
      <c r="J154" s="617">
        <v>0</v>
      </c>
      <c r="K154" s="620">
        <v>2</v>
      </c>
    </row>
    <row r="155" spans="1:11" ht="14.4" customHeight="1" thickBot="1" x14ac:dyDescent="0.35">
      <c r="A155" s="638" t="s">
        <v>461</v>
      </c>
      <c r="B155" s="616">
        <v>44.099502044059001</v>
      </c>
      <c r="C155" s="616">
        <v>7.82</v>
      </c>
      <c r="D155" s="617">
        <v>-36.279502044059001</v>
      </c>
      <c r="E155" s="618">
        <v>0.17732626532099999</v>
      </c>
      <c r="F155" s="616">
        <v>6.4351256075769996</v>
      </c>
      <c r="G155" s="617">
        <v>1.0725209345960001</v>
      </c>
      <c r="H155" s="619">
        <v>0</v>
      </c>
      <c r="I155" s="616">
        <v>0</v>
      </c>
      <c r="J155" s="617">
        <v>-1.0725209345960001</v>
      </c>
      <c r="K155" s="620">
        <v>0</v>
      </c>
    </row>
    <row r="156" spans="1:11" ht="14.4" customHeight="1" thickBot="1" x14ac:dyDescent="0.35">
      <c r="A156" s="638" t="s">
        <v>462</v>
      </c>
      <c r="B156" s="616">
        <v>2.0778390883490001</v>
      </c>
      <c r="C156" s="616">
        <v>35.890270000000001</v>
      </c>
      <c r="D156" s="617">
        <v>33.812430911649997</v>
      </c>
      <c r="E156" s="618">
        <v>17.272882294510001</v>
      </c>
      <c r="F156" s="616">
        <v>35.023964603460001</v>
      </c>
      <c r="G156" s="617">
        <v>5.8373274339099996</v>
      </c>
      <c r="H156" s="619">
        <v>0</v>
      </c>
      <c r="I156" s="616">
        <v>0</v>
      </c>
      <c r="J156" s="617">
        <v>-5.8373274339099996</v>
      </c>
      <c r="K156" s="620">
        <v>0</v>
      </c>
    </row>
    <row r="157" spans="1:11" ht="14.4" customHeight="1" thickBot="1" x14ac:dyDescent="0.35">
      <c r="A157" s="637" t="s">
        <v>463</v>
      </c>
      <c r="B157" s="621">
        <v>85.000000000021998</v>
      </c>
      <c r="C157" s="621">
        <v>101.28352</v>
      </c>
      <c r="D157" s="622">
        <v>16.283519999976999</v>
      </c>
      <c r="E157" s="628">
        <v>1.1915708235289999</v>
      </c>
      <c r="F157" s="621">
        <v>102.000010227403</v>
      </c>
      <c r="G157" s="622">
        <v>17.000001704567001</v>
      </c>
      <c r="H157" s="624">
        <v>6.3430200000000001</v>
      </c>
      <c r="I157" s="621">
        <v>13.3307</v>
      </c>
      <c r="J157" s="622">
        <v>-3.6693017045670002</v>
      </c>
      <c r="K157" s="629">
        <v>0.13069312415000001</v>
      </c>
    </row>
    <row r="158" spans="1:11" ht="14.4" customHeight="1" thickBot="1" x14ac:dyDescent="0.35">
      <c r="A158" s="638" t="s">
        <v>464</v>
      </c>
      <c r="B158" s="616">
        <v>85.000000000021998</v>
      </c>
      <c r="C158" s="616">
        <v>101.28352</v>
      </c>
      <c r="D158" s="617">
        <v>16.283519999976999</v>
      </c>
      <c r="E158" s="618">
        <v>1.1915708235289999</v>
      </c>
      <c r="F158" s="616">
        <v>102.000010227403</v>
      </c>
      <c r="G158" s="617">
        <v>17.000001704567001</v>
      </c>
      <c r="H158" s="619">
        <v>6.3430200000000001</v>
      </c>
      <c r="I158" s="616">
        <v>13.3307</v>
      </c>
      <c r="J158" s="617">
        <v>-3.6693017045670002</v>
      </c>
      <c r="K158" s="620">
        <v>0.13069312415000001</v>
      </c>
    </row>
    <row r="159" spans="1:11" ht="14.4" customHeight="1" thickBot="1" x14ac:dyDescent="0.35">
      <c r="A159" s="637" t="s">
        <v>465</v>
      </c>
      <c r="B159" s="621">
        <v>3961.3706611002399</v>
      </c>
      <c r="C159" s="621">
        <v>4390.7661600000001</v>
      </c>
      <c r="D159" s="622">
        <v>429.395498899762</v>
      </c>
      <c r="E159" s="628">
        <v>1.1083956881679999</v>
      </c>
      <c r="F159" s="621">
        <v>3968.4426927315399</v>
      </c>
      <c r="G159" s="622">
        <v>661.40711545525596</v>
      </c>
      <c r="H159" s="624">
        <v>322.17860999999999</v>
      </c>
      <c r="I159" s="621">
        <v>617.70677000000001</v>
      </c>
      <c r="J159" s="622">
        <v>-43.700345455255999</v>
      </c>
      <c r="K159" s="629">
        <v>0.155654703325</v>
      </c>
    </row>
    <row r="160" spans="1:11" ht="14.4" customHeight="1" thickBot="1" x14ac:dyDescent="0.35">
      <c r="A160" s="638" t="s">
        <v>466</v>
      </c>
      <c r="B160" s="616">
        <v>28.37066109921</v>
      </c>
      <c r="C160" s="616">
        <v>0.47405999999999998</v>
      </c>
      <c r="D160" s="617">
        <v>-27.896601099209999</v>
      </c>
      <c r="E160" s="618">
        <v>1.6709515450999999E-2</v>
      </c>
      <c r="F160" s="616">
        <v>0.442294865506</v>
      </c>
      <c r="G160" s="617">
        <v>7.3715810916999996E-2</v>
      </c>
      <c r="H160" s="619">
        <v>0</v>
      </c>
      <c r="I160" s="616">
        <v>0</v>
      </c>
      <c r="J160" s="617">
        <v>-7.3715810916999996E-2</v>
      </c>
      <c r="K160" s="620">
        <v>0</v>
      </c>
    </row>
    <row r="161" spans="1:11" ht="14.4" customHeight="1" thickBot="1" x14ac:dyDescent="0.35">
      <c r="A161" s="638" t="s">
        <v>467</v>
      </c>
      <c r="B161" s="616">
        <v>3762.00000000098</v>
      </c>
      <c r="C161" s="616">
        <v>4359.3492200000001</v>
      </c>
      <c r="D161" s="617">
        <v>597.34921999901701</v>
      </c>
      <c r="E161" s="618">
        <v>1.1587850132899999</v>
      </c>
      <c r="F161" s="616">
        <v>3900.0003910477599</v>
      </c>
      <c r="G161" s="617">
        <v>650.00006517462703</v>
      </c>
      <c r="H161" s="619">
        <v>289.21775000000002</v>
      </c>
      <c r="I161" s="616">
        <v>583.03791000000001</v>
      </c>
      <c r="J161" s="617">
        <v>-66.962155174627</v>
      </c>
      <c r="K161" s="620">
        <v>0.14949688501</v>
      </c>
    </row>
    <row r="162" spans="1:11" ht="14.4" customHeight="1" thickBot="1" x14ac:dyDescent="0.35">
      <c r="A162" s="638" t="s">
        <v>468</v>
      </c>
      <c r="B162" s="616">
        <v>171.00000000004499</v>
      </c>
      <c r="C162" s="616">
        <v>30.942879999999999</v>
      </c>
      <c r="D162" s="617">
        <v>-140.05712000004499</v>
      </c>
      <c r="E162" s="618">
        <v>0.180952514619</v>
      </c>
      <c r="F162" s="616">
        <v>68.000006818268005</v>
      </c>
      <c r="G162" s="617">
        <v>11.333334469711</v>
      </c>
      <c r="H162" s="619">
        <v>32.960859999999997</v>
      </c>
      <c r="I162" s="616">
        <v>34.668860000000002</v>
      </c>
      <c r="J162" s="617">
        <v>23.335525530287999</v>
      </c>
      <c r="K162" s="620">
        <v>0.50983612535</v>
      </c>
    </row>
    <row r="163" spans="1:11" ht="14.4" customHeight="1" thickBot="1" x14ac:dyDescent="0.35">
      <c r="A163" s="637" t="s">
        <v>469</v>
      </c>
      <c r="B163" s="621">
        <v>0</v>
      </c>
      <c r="C163" s="621">
        <v>-3.3130299999999999</v>
      </c>
      <c r="D163" s="622">
        <v>-3.3130299999999999</v>
      </c>
      <c r="E163" s="623" t="s">
        <v>352</v>
      </c>
      <c r="F163" s="621">
        <v>0</v>
      </c>
      <c r="G163" s="622">
        <v>0</v>
      </c>
      <c r="H163" s="624">
        <v>0</v>
      </c>
      <c r="I163" s="621">
        <v>0</v>
      </c>
      <c r="J163" s="622">
        <v>0</v>
      </c>
      <c r="K163" s="625" t="s">
        <v>314</v>
      </c>
    </row>
    <row r="164" spans="1:11" ht="14.4" customHeight="1" thickBot="1" x14ac:dyDescent="0.35">
      <c r="A164" s="638" t="s">
        <v>470</v>
      </c>
      <c r="B164" s="616">
        <v>0</v>
      </c>
      <c r="C164" s="616">
        <v>-3.3130299999999999</v>
      </c>
      <c r="D164" s="617">
        <v>-3.3130299999999999</v>
      </c>
      <c r="E164" s="626" t="s">
        <v>352</v>
      </c>
      <c r="F164" s="616">
        <v>0</v>
      </c>
      <c r="G164" s="617">
        <v>0</v>
      </c>
      <c r="H164" s="619">
        <v>0</v>
      </c>
      <c r="I164" s="616">
        <v>0</v>
      </c>
      <c r="J164" s="617">
        <v>0</v>
      </c>
      <c r="K164" s="627" t="s">
        <v>314</v>
      </c>
    </row>
    <row r="165" spans="1:11" ht="14.4" customHeight="1" thickBot="1" x14ac:dyDescent="0.35">
      <c r="A165" s="637" t="s">
        <v>471</v>
      </c>
      <c r="B165" s="621">
        <v>146677.00000003801</v>
      </c>
      <c r="C165" s="621">
        <v>141188.49763</v>
      </c>
      <c r="D165" s="622">
        <v>-5488.5023700383299</v>
      </c>
      <c r="E165" s="628">
        <v>0.96258102926800004</v>
      </c>
      <c r="F165" s="621">
        <v>148841.01492408701</v>
      </c>
      <c r="G165" s="622">
        <v>24806.835820681201</v>
      </c>
      <c r="H165" s="624">
        <v>12328.83805</v>
      </c>
      <c r="I165" s="621">
        <v>21944.976930000001</v>
      </c>
      <c r="J165" s="622">
        <v>-2861.8588906812001</v>
      </c>
      <c r="K165" s="629">
        <v>0.14743904387599999</v>
      </c>
    </row>
    <row r="166" spans="1:11" ht="14.4" customHeight="1" thickBot="1" x14ac:dyDescent="0.35">
      <c r="A166" s="638" t="s">
        <v>472</v>
      </c>
      <c r="B166" s="616">
        <v>74823.0000000195</v>
      </c>
      <c r="C166" s="616">
        <v>67043.174360000005</v>
      </c>
      <c r="D166" s="617">
        <v>-7779.8256400195396</v>
      </c>
      <c r="E166" s="618">
        <v>0.89602360717899998</v>
      </c>
      <c r="F166" s="616">
        <v>73893.007409151905</v>
      </c>
      <c r="G166" s="617">
        <v>12315.501234858601</v>
      </c>
      <c r="H166" s="619">
        <v>6093.2143699999997</v>
      </c>
      <c r="I166" s="616">
        <v>10778.06947</v>
      </c>
      <c r="J166" s="617">
        <v>-1537.43176485865</v>
      </c>
      <c r="K166" s="620">
        <v>0.14586047919600001</v>
      </c>
    </row>
    <row r="167" spans="1:11" ht="14.4" customHeight="1" thickBot="1" x14ac:dyDescent="0.35">
      <c r="A167" s="638" t="s">
        <v>473</v>
      </c>
      <c r="B167" s="616">
        <v>71067.000000018597</v>
      </c>
      <c r="C167" s="616">
        <v>73564.621230000004</v>
      </c>
      <c r="D167" s="617">
        <v>2497.6212299814401</v>
      </c>
      <c r="E167" s="618">
        <v>1.0351445991799999</v>
      </c>
      <c r="F167" s="616">
        <v>74343.007454272796</v>
      </c>
      <c r="G167" s="617">
        <v>12390.501242378799</v>
      </c>
      <c r="H167" s="619">
        <v>6216.8913599999996</v>
      </c>
      <c r="I167" s="616">
        <v>11129.44282</v>
      </c>
      <c r="J167" s="617">
        <v>-1261.0584223788001</v>
      </c>
      <c r="K167" s="620">
        <v>0.14970396276799999</v>
      </c>
    </row>
    <row r="168" spans="1:11" ht="14.4" customHeight="1" thickBot="1" x14ac:dyDescent="0.35">
      <c r="A168" s="638" t="s">
        <v>474</v>
      </c>
      <c r="B168" s="616">
        <v>171.00000000004499</v>
      </c>
      <c r="C168" s="616">
        <v>280.98491999999999</v>
      </c>
      <c r="D168" s="617">
        <v>109.984919999955</v>
      </c>
      <c r="E168" s="618">
        <v>1.643186666666</v>
      </c>
      <c r="F168" s="616">
        <v>282.000028275761</v>
      </c>
      <c r="G168" s="617">
        <v>47.000004712626001</v>
      </c>
      <c r="H168" s="619">
        <v>18.732320000000001</v>
      </c>
      <c r="I168" s="616">
        <v>37.464640000000003</v>
      </c>
      <c r="J168" s="617">
        <v>-9.5353647126260004</v>
      </c>
      <c r="K168" s="620">
        <v>0.13285332001200001</v>
      </c>
    </row>
    <row r="169" spans="1:11" ht="14.4" customHeight="1" thickBot="1" x14ac:dyDescent="0.35">
      <c r="A169" s="638" t="s">
        <v>475</v>
      </c>
      <c r="B169" s="616">
        <v>616.00000000016098</v>
      </c>
      <c r="C169" s="616">
        <v>299.71712000000002</v>
      </c>
      <c r="D169" s="617">
        <v>-316.28288000016101</v>
      </c>
      <c r="E169" s="618">
        <v>0.48655376623300001</v>
      </c>
      <c r="F169" s="616">
        <v>323.00003238677601</v>
      </c>
      <c r="G169" s="617">
        <v>53.833338731128997</v>
      </c>
      <c r="H169" s="619">
        <v>0</v>
      </c>
      <c r="I169" s="616">
        <v>0</v>
      </c>
      <c r="J169" s="617">
        <v>-53.833338731128997</v>
      </c>
      <c r="K169" s="620">
        <v>0</v>
      </c>
    </row>
    <row r="170" spans="1:11" ht="14.4" customHeight="1" thickBot="1" x14ac:dyDescent="0.35">
      <c r="A170" s="637" t="s">
        <v>476</v>
      </c>
      <c r="B170" s="621">
        <v>0</v>
      </c>
      <c r="C170" s="621">
        <v>3294.2963399999999</v>
      </c>
      <c r="D170" s="622">
        <v>3294.2963399999999</v>
      </c>
      <c r="E170" s="623" t="s">
        <v>314</v>
      </c>
      <c r="F170" s="621">
        <v>0</v>
      </c>
      <c r="G170" s="622">
        <v>0</v>
      </c>
      <c r="H170" s="624">
        <v>9.9799999999999993E-3</v>
      </c>
      <c r="I170" s="621">
        <v>9.9799999999999993E-3</v>
      </c>
      <c r="J170" s="622">
        <v>9.9799999999999993E-3</v>
      </c>
      <c r="K170" s="625" t="s">
        <v>314</v>
      </c>
    </row>
    <row r="171" spans="1:11" ht="14.4" customHeight="1" thickBot="1" x14ac:dyDescent="0.35">
      <c r="A171" s="638" t="s">
        <v>477</v>
      </c>
      <c r="B171" s="616">
        <v>0</v>
      </c>
      <c r="C171" s="616">
        <v>913.36937999999998</v>
      </c>
      <c r="D171" s="617">
        <v>913.36937999999998</v>
      </c>
      <c r="E171" s="626" t="s">
        <v>314</v>
      </c>
      <c r="F171" s="616">
        <v>0</v>
      </c>
      <c r="G171" s="617">
        <v>0</v>
      </c>
      <c r="H171" s="619">
        <v>0</v>
      </c>
      <c r="I171" s="616">
        <v>0</v>
      </c>
      <c r="J171" s="617">
        <v>0</v>
      </c>
      <c r="K171" s="627" t="s">
        <v>314</v>
      </c>
    </row>
    <row r="172" spans="1:11" ht="14.4" customHeight="1" thickBot="1" x14ac:dyDescent="0.35">
      <c r="A172" s="638" t="s">
        <v>478</v>
      </c>
      <c r="B172" s="616">
        <v>0</v>
      </c>
      <c r="C172" s="616">
        <v>2380.9269599999998</v>
      </c>
      <c r="D172" s="617">
        <v>2380.9269599999998</v>
      </c>
      <c r="E172" s="626" t="s">
        <v>314</v>
      </c>
      <c r="F172" s="616">
        <v>0</v>
      </c>
      <c r="G172" s="617">
        <v>0</v>
      </c>
      <c r="H172" s="619">
        <v>9.9799999999999993E-3</v>
      </c>
      <c r="I172" s="616">
        <v>9.9799999999999993E-3</v>
      </c>
      <c r="J172" s="617">
        <v>9.9799999999999993E-3</v>
      </c>
      <c r="K172" s="627" t="s">
        <v>314</v>
      </c>
    </row>
    <row r="173" spans="1:11" ht="14.4" customHeight="1" thickBot="1" x14ac:dyDescent="0.35">
      <c r="A173" s="635" t="s">
        <v>479</v>
      </c>
      <c r="B173" s="616">
        <v>21</v>
      </c>
      <c r="C173" s="616">
        <v>112.97150000000001</v>
      </c>
      <c r="D173" s="617">
        <v>91.971500000000006</v>
      </c>
      <c r="E173" s="618">
        <v>5.3795952380949998</v>
      </c>
      <c r="F173" s="616">
        <v>70.37155347254</v>
      </c>
      <c r="G173" s="617">
        <v>11.728592245423</v>
      </c>
      <c r="H173" s="619">
        <v>0</v>
      </c>
      <c r="I173" s="616">
        <v>1.33884</v>
      </c>
      <c r="J173" s="617">
        <v>-10.389752245423001</v>
      </c>
      <c r="K173" s="620">
        <v>1.9025301189000001E-2</v>
      </c>
    </row>
    <row r="174" spans="1:11" ht="14.4" customHeight="1" thickBot="1" x14ac:dyDescent="0.35">
      <c r="A174" s="636" t="s">
        <v>480</v>
      </c>
      <c r="B174" s="616">
        <v>0</v>
      </c>
      <c r="C174" s="616">
        <v>10.041040000000001</v>
      </c>
      <c r="D174" s="617">
        <v>10.041040000000001</v>
      </c>
      <c r="E174" s="626" t="s">
        <v>352</v>
      </c>
      <c r="F174" s="616">
        <v>0</v>
      </c>
      <c r="G174" s="617">
        <v>0</v>
      </c>
      <c r="H174" s="619">
        <v>0</v>
      </c>
      <c r="I174" s="616">
        <v>0</v>
      </c>
      <c r="J174" s="617">
        <v>0</v>
      </c>
      <c r="K174" s="627" t="s">
        <v>314</v>
      </c>
    </row>
    <row r="175" spans="1:11" ht="14.4" customHeight="1" thickBot="1" x14ac:dyDescent="0.35">
      <c r="A175" s="637" t="s">
        <v>481</v>
      </c>
      <c r="B175" s="621">
        <v>0</v>
      </c>
      <c r="C175" s="621">
        <v>10.041040000000001</v>
      </c>
      <c r="D175" s="622">
        <v>10.041040000000001</v>
      </c>
      <c r="E175" s="623" t="s">
        <v>352</v>
      </c>
      <c r="F175" s="621">
        <v>0</v>
      </c>
      <c r="G175" s="622">
        <v>0</v>
      </c>
      <c r="H175" s="624">
        <v>0</v>
      </c>
      <c r="I175" s="621">
        <v>0</v>
      </c>
      <c r="J175" s="622">
        <v>0</v>
      </c>
      <c r="K175" s="625" t="s">
        <v>314</v>
      </c>
    </row>
    <row r="176" spans="1:11" ht="14.4" customHeight="1" thickBot="1" x14ac:dyDescent="0.35">
      <c r="A176" s="638" t="s">
        <v>482</v>
      </c>
      <c r="B176" s="616">
        <v>0</v>
      </c>
      <c r="C176" s="616">
        <v>10.041040000000001</v>
      </c>
      <c r="D176" s="617">
        <v>10.041040000000001</v>
      </c>
      <c r="E176" s="626" t="s">
        <v>352</v>
      </c>
      <c r="F176" s="616">
        <v>0</v>
      </c>
      <c r="G176" s="617">
        <v>0</v>
      </c>
      <c r="H176" s="619">
        <v>0</v>
      </c>
      <c r="I176" s="616">
        <v>0</v>
      </c>
      <c r="J176" s="617">
        <v>0</v>
      </c>
      <c r="K176" s="627" t="s">
        <v>314</v>
      </c>
    </row>
    <row r="177" spans="1:11" ht="14.4" customHeight="1" thickBot="1" x14ac:dyDescent="0.35">
      <c r="A177" s="641" t="s">
        <v>483</v>
      </c>
      <c r="B177" s="621">
        <v>21</v>
      </c>
      <c r="C177" s="621">
        <v>102.93046</v>
      </c>
      <c r="D177" s="622">
        <v>81.930459999999997</v>
      </c>
      <c r="E177" s="628">
        <v>4.90145047619</v>
      </c>
      <c r="F177" s="621">
        <v>70.37155347254</v>
      </c>
      <c r="G177" s="622">
        <v>11.728592245423</v>
      </c>
      <c r="H177" s="624">
        <v>0</v>
      </c>
      <c r="I177" s="621">
        <v>1.33884</v>
      </c>
      <c r="J177" s="622">
        <v>-10.389752245423001</v>
      </c>
      <c r="K177" s="629">
        <v>1.9025301189000001E-2</v>
      </c>
    </row>
    <row r="178" spans="1:11" ht="14.4" customHeight="1" thickBot="1" x14ac:dyDescent="0.35">
      <c r="A178" s="637" t="s">
        <v>484</v>
      </c>
      <c r="B178" s="621">
        <v>0</v>
      </c>
      <c r="C178" s="621">
        <v>27.379960000000001</v>
      </c>
      <c r="D178" s="622">
        <v>27.379960000000001</v>
      </c>
      <c r="E178" s="623" t="s">
        <v>314</v>
      </c>
      <c r="F178" s="621">
        <v>0</v>
      </c>
      <c r="G178" s="622">
        <v>0</v>
      </c>
      <c r="H178" s="624">
        <v>0</v>
      </c>
      <c r="I178" s="621">
        <v>0</v>
      </c>
      <c r="J178" s="622">
        <v>0</v>
      </c>
      <c r="K178" s="625" t="s">
        <v>314</v>
      </c>
    </row>
    <row r="179" spans="1:11" ht="14.4" customHeight="1" thickBot="1" x14ac:dyDescent="0.35">
      <c r="A179" s="638" t="s">
        <v>485</v>
      </c>
      <c r="B179" s="616">
        <v>0</v>
      </c>
      <c r="C179" s="616">
        <v>-4.0000000000000098E-5</v>
      </c>
      <c r="D179" s="617">
        <v>-4.0000000000000098E-5</v>
      </c>
      <c r="E179" s="626" t="s">
        <v>314</v>
      </c>
      <c r="F179" s="616">
        <v>0</v>
      </c>
      <c r="G179" s="617">
        <v>0</v>
      </c>
      <c r="H179" s="619">
        <v>0</v>
      </c>
      <c r="I179" s="616">
        <v>0</v>
      </c>
      <c r="J179" s="617">
        <v>0</v>
      </c>
      <c r="K179" s="627" t="s">
        <v>314</v>
      </c>
    </row>
    <row r="180" spans="1:11" ht="14.4" customHeight="1" thickBot="1" x14ac:dyDescent="0.35">
      <c r="A180" s="638" t="s">
        <v>486</v>
      </c>
      <c r="B180" s="616">
        <v>0</v>
      </c>
      <c r="C180" s="616">
        <v>27.38</v>
      </c>
      <c r="D180" s="617">
        <v>27.38</v>
      </c>
      <c r="E180" s="626" t="s">
        <v>352</v>
      </c>
      <c r="F180" s="616">
        <v>0</v>
      </c>
      <c r="G180" s="617">
        <v>0</v>
      </c>
      <c r="H180" s="619">
        <v>0</v>
      </c>
      <c r="I180" s="616">
        <v>0</v>
      </c>
      <c r="J180" s="617">
        <v>0</v>
      </c>
      <c r="K180" s="627" t="s">
        <v>314</v>
      </c>
    </row>
    <row r="181" spans="1:11" ht="14.4" customHeight="1" thickBot="1" x14ac:dyDescent="0.35">
      <c r="A181" s="637" t="s">
        <v>487</v>
      </c>
      <c r="B181" s="621">
        <v>21</v>
      </c>
      <c r="C181" s="621">
        <v>75.5505</v>
      </c>
      <c r="D181" s="622">
        <v>54.5505</v>
      </c>
      <c r="E181" s="628">
        <v>3.5976428571420001</v>
      </c>
      <c r="F181" s="621">
        <v>70.37155347254</v>
      </c>
      <c r="G181" s="622">
        <v>11.728592245423</v>
      </c>
      <c r="H181" s="624">
        <v>0</v>
      </c>
      <c r="I181" s="621">
        <v>1.33884</v>
      </c>
      <c r="J181" s="622">
        <v>-10.389752245423001</v>
      </c>
      <c r="K181" s="629">
        <v>1.9025301189000001E-2</v>
      </c>
    </row>
    <row r="182" spans="1:11" ht="14.4" customHeight="1" thickBot="1" x14ac:dyDescent="0.35">
      <c r="A182" s="638" t="s">
        <v>488</v>
      </c>
      <c r="B182" s="616">
        <v>0</v>
      </c>
      <c r="C182" s="616">
        <v>0.13700000000000001</v>
      </c>
      <c r="D182" s="617">
        <v>0.13700000000000001</v>
      </c>
      <c r="E182" s="626" t="s">
        <v>314</v>
      </c>
      <c r="F182" s="616">
        <v>0.13609725854499999</v>
      </c>
      <c r="G182" s="617">
        <v>2.2682876423999999E-2</v>
      </c>
      <c r="H182" s="619">
        <v>0</v>
      </c>
      <c r="I182" s="616">
        <v>0</v>
      </c>
      <c r="J182" s="617">
        <v>-2.2682876423999999E-2</v>
      </c>
      <c r="K182" s="620">
        <v>0</v>
      </c>
    </row>
    <row r="183" spans="1:11" ht="14.4" customHeight="1" thickBot="1" x14ac:dyDescent="0.35">
      <c r="A183" s="638" t="s">
        <v>489</v>
      </c>
      <c r="B183" s="616">
        <v>21</v>
      </c>
      <c r="C183" s="616">
        <v>75.413499999999999</v>
      </c>
      <c r="D183" s="617">
        <v>54.413499999999999</v>
      </c>
      <c r="E183" s="618">
        <v>3.5911190476189998</v>
      </c>
      <c r="F183" s="616">
        <v>70.235456213993999</v>
      </c>
      <c r="G183" s="617">
        <v>11.705909368999</v>
      </c>
      <c r="H183" s="619">
        <v>0</v>
      </c>
      <c r="I183" s="616">
        <v>1.33884</v>
      </c>
      <c r="J183" s="617">
        <v>-10.367069368998999</v>
      </c>
      <c r="K183" s="620">
        <v>1.9062167061000002E-2</v>
      </c>
    </row>
    <row r="184" spans="1:11" ht="14.4" customHeight="1" thickBot="1" x14ac:dyDescent="0.35">
      <c r="A184" s="634" t="s">
        <v>490</v>
      </c>
      <c r="B184" s="616">
        <v>4014.1834800725801</v>
      </c>
      <c r="C184" s="616">
        <v>3894.9731200000001</v>
      </c>
      <c r="D184" s="617">
        <v>-119.21036007257101</v>
      </c>
      <c r="E184" s="618">
        <v>0.97030271270199997</v>
      </c>
      <c r="F184" s="616">
        <v>0</v>
      </c>
      <c r="G184" s="617">
        <v>0</v>
      </c>
      <c r="H184" s="619">
        <v>300.30621000000002</v>
      </c>
      <c r="I184" s="616">
        <v>622.49174000000005</v>
      </c>
      <c r="J184" s="617">
        <v>622.49174000000005</v>
      </c>
      <c r="K184" s="627" t="s">
        <v>352</v>
      </c>
    </row>
    <row r="185" spans="1:11" ht="14.4" customHeight="1" thickBot="1" x14ac:dyDescent="0.35">
      <c r="A185" s="639" t="s">
        <v>491</v>
      </c>
      <c r="B185" s="621">
        <v>4014.1834800725801</v>
      </c>
      <c r="C185" s="621">
        <v>3894.9731200000001</v>
      </c>
      <c r="D185" s="622">
        <v>-119.21036007257101</v>
      </c>
      <c r="E185" s="628">
        <v>0.97030271270199997</v>
      </c>
      <c r="F185" s="621">
        <v>0</v>
      </c>
      <c r="G185" s="622">
        <v>0</v>
      </c>
      <c r="H185" s="624">
        <v>300.30621000000002</v>
      </c>
      <c r="I185" s="621">
        <v>622.49174000000005</v>
      </c>
      <c r="J185" s="622">
        <v>622.49174000000005</v>
      </c>
      <c r="K185" s="625" t="s">
        <v>352</v>
      </c>
    </row>
    <row r="186" spans="1:11" ht="14.4" customHeight="1" thickBot="1" x14ac:dyDescent="0.35">
      <c r="A186" s="641" t="s">
        <v>54</v>
      </c>
      <c r="B186" s="621">
        <v>4014.1834800725801</v>
      </c>
      <c r="C186" s="621">
        <v>3894.9731200000001</v>
      </c>
      <c r="D186" s="622">
        <v>-119.21036007257101</v>
      </c>
      <c r="E186" s="628">
        <v>0.97030271270199997</v>
      </c>
      <c r="F186" s="621">
        <v>0</v>
      </c>
      <c r="G186" s="622">
        <v>0</v>
      </c>
      <c r="H186" s="624">
        <v>300.30621000000002</v>
      </c>
      <c r="I186" s="621">
        <v>622.49174000000005</v>
      </c>
      <c r="J186" s="622">
        <v>622.49174000000005</v>
      </c>
      <c r="K186" s="625" t="s">
        <v>352</v>
      </c>
    </row>
    <row r="187" spans="1:11" ht="14.4" customHeight="1" thickBot="1" x14ac:dyDescent="0.35">
      <c r="A187" s="637" t="s">
        <v>492</v>
      </c>
      <c r="B187" s="621">
        <v>137.12286353892699</v>
      </c>
      <c r="C187" s="621">
        <v>134.81375</v>
      </c>
      <c r="D187" s="622">
        <v>-2.3091135389259998</v>
      </c>
      <c r="E187" s="628">
        <v>0.98316025876799995</v>
      </c>
      <c r="F187" s="621">
        <v>0</v>
      </c>
      <c r="G187" s="622">
        <v>0</v>
      </c>
      <c r="H187" s="624">
        <v>11.231999999999999</v>
      </c>
      <c r="I187" s="621">
        <v>22.463999999999999</v>
      </c>
      <c r="J187" s="622">
        <v>22.463999999999999</v>
      </c>
      <c r="K187" s="625" t="s">
        <v>352</v>
      </c>
    </row>
    <row r="188" spans="1:11" ht="14.4" customHeight="1" thickBot="1" x14ac:dyDescent="0.35">
      <c r="A188" s="638" t="s">
        <v>493</v>
      </c>
      <c r="B188" s="616">
        <v>137.12286353892699</v>
      </c>
      <c r="C188" s="616">
        <v>134.81375</v>
      </c>
      <c r="D188" s="617">
        <v>-2.3091135389259998</v>
      </c>
      <c r="E188" s="618">
        <v>0.98316025876799995</v>
      </c>
      <c r="F188" s="616">
        <v>0</v>
      </c>
      <c r="G188" s="617">
        <v>0</v>
      </c>
      <c r="H188" s="619">
        <v>11.231999999999999</v>
      </c>
      <c r="I188" s="616">
        <v>22.463999999999999</v>
      </c>
      <c r="J188" s="617">
        <v>22.463999999999999</v>
      </c>
      <c r="K188" s="627" t="s">
        <v>352</v>
      </c>
    </row>
    <row r="189" spans="1:11" ht="14.4" customHeight="1" thickBot="1" x14ac:dyDescent="0.35">
      <c r="A189" s="637" t="s">
        <v>494</v>
      </c>
      <c r="B189" s="621">
        <v>67.089396980800998</v>
      </c>
      <c r="C189" s="621">
        <v>31.557220000000001</v>
      </c>
      <c r="D189" s="622">
        <v>-35.532176980800003</v>
      </c>
      <c r="E189" s="628">
        <v>0.47037566918399998</v>
      </c>
      <c r="F189" s="621">
        <v>0</v>
      </c>
      <c r="G189" s="622">
        <v>0</v>
      </c>
      <c r="H189" s="624">
        <v>1.9159999999999999</v>
      </c>
      <c r="I189" s="621">
        <v>5.9050000000000002</v>
      </c>
      <c r="J189" s="622">
        <v>5.9050000000000002</v>
      </c>
      <c r="K189" s="625" t="s">
        <v>352</v>
      </c>
    </row>
    <row r="190" spans="1:11" ht="14.4" customHeight="1" thickBot="1" x14ac:dyDescent="0.35">
      <c r="A190" s="638" t="s">
        <v>495</v>
      </c>
      <c r="B190" s="616">
        <v>22.001948558066999</v>
      </c>
      <c r="C190" s="616">
        <v>16.28</v>
      </c>
      <c r="D190" s="617">
        <v>-5.721948558067</v>
      </c>
      <c r="E190" s="618">
        <v>0.739934463396</v>
      </c>
      <c r="F190" s="616">
        <v>0</v>
      </c>
      <c r="G190" s="617">
        <v>0</v>
      </c>
      <c r="H190" s="619">
        <v>0.74</v>
      </c>
      <c r="I190" s="616">
        <v>3.7</v>
      </c>
      <c r="J190" s="617">
        <v>3.7</v>
      </c>
      <c r="K190" s="627" t="s">
        <v>352</v>
      </c>
    </row>
    <row r="191" spans="1:11" ht="14.4" customHeight="1" thickBot="1" x14ac:dyDescent="0.35">
      <c r="A191" s="638" t="s">
        <v>496</v>
      </c>
      <c r="B191" s="616">
        <v>45.087448422732997</v>
      </c>
      <c r="C191" s="616">
        <v>15.27722</v>
      </c>
      <c r="D191" s="617">
        <v>-29.810228422733001</v>
      </c>
      <c r="E191" s="618">
        <v>0.33883531968199998</v>
      </c>
      <c r="F191" s="616">
        <v>0</v>
      </c>
      <c r="G191" s="617">
        <v>0</v>
      </c>
      <c r="H191" s="619">
        <v>1.1759999999999999</v>
      </c>
      <c r="I191" s="616">
        <v>2.2050000000000001</v>
      </c>
      <c r="J191" s="617">
        <v>2.2050000000000001</v>
      </c>
      <c r="K191" s="627" t="s">
        <v>352</v>
      </c>
    </row>
    <row r="192" spans="1:11" ht="14.4" customHeight="1" thickBot="1" x14ac:dyDescent="0.35">
      <c r="A192" s="637" t="s">
        <v>497</v>
      </c>
      <c r="B192" s="621">
        <v>179.13715372575001</v>
      </c>
      <c r="C192" s="621">
        <v>175.41038</v>
      </c>
      <c r="D192" s="622">
        <v>-3.7267737257500002</v>
      </c>
      <c r="E192" s="628">
        <v>0.97919597555100002</v>
      </c>
      <c r="F192" s="621">
        <v>0</v>
      </c>
      <c r="G192" s="622">
        <v>0</v>
      </c>
      <c r="H192" s="624">
        <v>14.85064</v>
      </c>
      <c r="I192" s="621">
        <v>27.237179999999999</v>
      </c>
      <c r="J192" s="622">
        <v>27.237179999999999</v>
      </c>
      <c r="K192" s="625" t="s">
        <v>352</v>
      </c>
    </row>
    <row r="193" spans="1:11" ht="14.4" customHeight="1" thickBot="1" x14ac:dyDescent="0.35">
      <c r="A193" s="638" t="s">
        <v>498</v>
      </c>
      <c r="B193" s="616">
        <v>179.13715372575001</v>
      </c>
      <c r="C193" s="616">
        <v>175.41038</v>
      </c>
      <c r="D193" s="617">
        <v>-3.7267737257500002</v>
      </c>
      <c r="E193" s="618">
        <v>0.97919597555100002</v>
      </c>
      <c r="F193" s="616">
        <v>0</v>
      </c>
      <c r="G193" s="617">
        <v>0</v>
      </c>
      <c r="H193" s="619">
        <v>14.85064</v>
      </c>
      <c r="I193" s="616">
        <v>27.237179999999999</v>
      </c>
      <c r="J193" s="617">
        <v>27.237179999999999</v>
      </c>
      <c r="K193" s="627" t="s">
        <v>352</v>
      </c>
    </row>
    <row r="194" spans="1:11" ht="14.4" customHeight="1" thickBot="1" x14ac:dyDescent="0.35">
      <c r="A194" s="637" t="s">
        <v>499</v>
      </c>
      <c r="B194" s="621">
        <v>0</v>
      </c>
      <c r="C194" s="621">
        <v>5.0019999999999998</v>
      </c>
      <c r="D194" s="622">
        <v>5.0019999999999998</v>
      </c>
      <c r="E194" s="623" t="s">
        <v>314</v>
      </c>
      <c r="F194" s="621">
        <v>0</v>
      </c>
      <c r="G194" s="622">
        <v>0</v>
      </c>
      <c r="H194" s="624">
        <v>0.36599999999999999</v>
      </c>
      <c r="I194" s="621">
        <v>0.65400000000000003</v>
      </c>
      <c r="J194" s="622">
        <v>0.65400000000000003</v>
      </c>
      <c r="K194" s="625" t="s">
        <v>352</v>
      </c>
    </row>
    <row r="195" spans="1:11" ht="14.4" customHeight="1" thickBot="1" x14ac:dyDescent="0.35">
      <c r="A195" s="638" t="s">
        <v>500</v>
      </c>
      <c r="B195" s="616">
        <v>0</v>
      </c>
      <c r="C195" s="616">
        <v>5.0019999999999998</v>
      </c>
      <c r="D195" s="617">
        <v>5.0019999999999998</v>
      </c>
      <c r="E195" s="626" t="s">
        <v>314</v>
      </c>
      <c r="F195" s="616">
        <v>0</v>
      </c>
      <c r="G195" s="617">
        <v>0</v>
      </c>
      <c r="H195" s="619">
        <v>0.36599999999999999</v>
      </c>
      <c r="I195" s="616">
        <v>0.65400000000000003</v>
      </c>
      <c r="J195" s="617">
        <v>0.65400000000000003</v>
      </c>
      <c r="K195" s="627" t="s">
        <v>352</v>
      </c>
    </row>
    <row r="196" spans="1:11" ht="14.4" customHeight="1" thickBot="1" x14ac:dyDescent="0.35">
      <c r="A196" s="637" t="s">
        <v>501</v>
      </c>
      <c r="B196" s="621">
        <v>1001</v>
      </c>
      <c r="C196" s="621">
        <v>914.38345000000095</v>
      </c>
      <c r="D196" s="622">
        <v>-86.616549999998995</v>
      </c>
      <c r="E196" s="628">
        <v>0.91346998001900004</v>
      </c>
      <c r="F196" s="621">
        <v>0</v>
      </c>
      <c r="G196" s="622">
        <v>0</v>
      </c>
      <c r="H196" s="624">
        <v>97.503879999999995</v>
      </c>
      <c r="I196" s="621">
        <v>170.13661999999999</v>
      </c>
      <c r="J196" s="622">
        <v>170.13661999999999</v>
      </c>
      <c r="K196" s="625" t="s">
        <v>352</v>
      </c>
    </row>
    <row r="197" spans="1:11" ht="14.4" customHeight="1" thickBot="1" x14ac:dyDescent="0.35">
      <c r="A197" s="638" t="s">
        <v>502</v>
      </c>
      <c r="B197" s="616">
        <v>1001</v>
      </c>
      <c r="C197" s="616">
        <v>914.38345000000095</v>
      </c>
      <c r="D197" s="617">
        <v>-86.616549999998995</v>
      </c>
      <c r="E197" s="618">
        <v>0.91346998001900004</v>
      </c>
      <c r="F197" s="616">
        <v>0</v>
      </c>
      <c r="G197" s="617">
        <v>0</v>
      </c>
      <c r="H197" s="619">
        <v>97.503879999999995</v>
      </c>
      <c r="I197" s="616">
        <v>170.13661999999999</v>
      </c>
      <c r="J197" s="617">
        <v>170.13661999999999</v>
      </c>
      <c r="K197" s="627" t="s">
        <v>352</v>
      </c>
    </row>
    <row r="198" spans="1:11" ht="14.4" customHeight="1" thickBot="1" x14ac:dyDescent="0.35">
      <c r="A198" s="637" t="s">
        <v>503</v>
      </c>
      <c r="B198" s="621">
        <v>0</v>
      </c>
      <c r="C198" s="621">
        <v>45.765650000000001</v>
      </c>
      <c r="D198" s="622">
        <v>45.765650000000001</v>
      </c>
      <c r="E198" s="623" t="s">
        <v>314</v>
      </c>
      <c r="F198" s="621">
        <v>0</v>
      </c>
      <c r="G198" s="622">
        <v>0</v>
      </c>
      <c r="H198" s="624">
        <v>3.5433699999999999</v>
      </c>
      <c r="I198" s="621">
        <v>6.64635</v>
      </c>
      <c r="J198" s="622">
        <v>6.64635</v>
      </c>
      <c r="K198" s="625" t="s">
        <v>352</v>
      </c>
    </row>
    <row r="199" spans="1:11" ht="14.4" customHeight="1" thickBot="1" x14ac:dyDescent="0.35">
      <c r="A199" s="638" t="s">
        <v>504</v>
      </c>
      <c r="B199" s="616">
        <v>0</v>
      </c>
      <c r="C199" s="616">
        <v>45.765650000000001</v>
      </c>
      <c r="D199" s="617">
        <v>45.765650000000001</v>
      </c>
      <c r="E199" s="626" t="s">
        <v>314</v>
      </c>
      <c r="F199" s="616">
        <v>0</v>
      </c>
      <c r="G199" s="617">
        <v>0</v>
      </c>
      <c r="H199" s="619">
        <v>3.5433699999999999</v>
      </c>
      <c r="I199" s="616">
        <v>6.64635</v>
      </c>
      <c r="J199" s="617">
        <v>6.64635</v>
      </c>
      <c r="K199" s="627" t="s">
        <v>352</v>
      </c>
    </row>
    <row r="200" spans="1:11" ht="14.4" customHeight="1" thickBot="1" x14ac:dyDescent="0.35">
      <c r="A200" s="637" t="s">
        <v>505</v>
      </c>
      <c r="B200" s="621">
        <v>2629.8340658270999</v>
      </c>
      <c r="C200" s="621">
        <v>2588.0406699999999</v>
      </c>
      <c r="D200" s="622">
        <v>-41.793395827094002</v>
      </c>
      <c r="E200" s="628">
        <v>0.98410797229699998</v>
      </c>
      <c r="F200" s="621">
        <v>0</v>
      </c>
      <c r="G200" s="622">
        <v>0</v>
      </c>
      <c r="H200" s="624">
        <v>170.89431999999999</v>
      </c>
      <c r="I200" s="621">
        <v>389.44859000000002</v>
      </c>
      <c r="J200" s="622">
        <v>389.44859000000002</v>
      </c>
      <c r="K200" s="625" t="s">
        <v>352</v>
      </c>
    </row>
    <row r="201" spans="1:11" ht="14.4" customHeight="1" thickBot="1" x14ac:dyDescent="0.35">
      <c r="A201" s="638" t="s">
        <v>506</v>
      </c>
      <c r="B201" s="616">
        <v>2629.8340658270999</v>
      </c>
      <c r="C201" s="616">
        <v>2588.0406699999999</v>
      </c>
      <c r="D201" s="617">
        <v>-41.793395827094002</v>
      </c>
      <c r="E201" s="618">
        <v>0.98410797229699998</v>
      </c>
      <c r="F201" s="616">
        <v>0</v>
      </c>
      <c r="G201" s="617">
        <v>0</v>
      </c>
      <c r="H201" s="619">
        <v>170.89431999999999</v>
      </c>
      <c r="I201" s="616">
        <v>389.44859000000002</v>
      </c>
      <c r="J201" s="617">
        <v>389.44859000000002</v>
      </c>
      <c r="K201" s="627" t="s">
        <v>352</v>
      </c>
    </row>
    <row r="202" spans="1:11" ht="14.4" customHeight="1" thickBot="1" x14ac:dyDescent="0.35">
      <c r="A202" s="642" t="s">
        <v>507</v>
      </c>
      <c r="B202" s="621">
        <v>0</v>
      </c>
      <c r="C202" s="621">
        <v>298.43520000000001</v>
      </c>
      <c r="D202" s="622">
        <v>298.43520000000001</v>
      </c>
      <c r="E202" s="623" t="s">
        <v>314</v>
      </c>
      <c r="F202" s="621">
        <v>0</v>
      </c>
      <c r="G202" s="622">
        <v>0</v>
      </c>
      <c r="H202" s="624">
        <v>39.333599999999997</v>
      </c>
      <c r="I202" s="621">
        <v>39.410510000000002</v>
      </c>
      <c r="J202" s="622">
        <v>39.410510000000002</v>
      </c>
      <c r="K202" s="625" t="s">
        <v>352</v>
      </c>
    </row>
    <row r="203" spans="1:11" ht="14.4" customHeight="1" thickBot="1" x14ac:dyDescent="0.35">
      <c r="A203" s="639" t="s">
        <v>508</v>
      </c>
      <c r="B203" s="621">
        <v>0</v>
      </c>
      <c r="C203" s="621">
        <v>298.43520000000001</v>
      </c>
      <c r="D203" s="622">
        <v>298.43520000000001</v>
      </c>
      <c r="E203" s="623" t="s">
        <v>314</v>
      </c>
      <c r="F203" s="621">
        <v>0</v>
      </c>
      <c r="G203" s="622">
        <v>0</v>
      </c>
      <c r="H203" s="624">
        <v>39.333599999999997</v>
      </c>
      <c r="I203" s="621">
        <v>39.410510000000002</v>
      </c>
      <c r="J203" s="622">
        <v>39.410510000000002</v>
      </c>
      <c r="K203" s="625" t="s">
        <v>352</v>
      </c>
    </row>
    <row r="204" spans="1:11" ht="14.4" customHeight="1" thickBot="1" x14ac:dyDescent="0.35">
      <c r="A204" s="641" t="s">
        <v>509</v>
      </c>
      <c r="B204" s="621">
        <v>0</v>
      </c>
      <c r="C204" s="621">
        <v>298.43520000000001</v>
      </c>
      <c r="D204" s="622">
        <v>298.43520000000001</v>
      </c>
      <c r="E204" s="623" t="s">
        <v>314</v>
      </c>
      <c r="F204" s="621">
        <v>0</v>
      </c>
      <c r="G204" s="622">
        <v>0</v>
      </c>
      <c r="H204" s="624">
        <v>39.333599999999997</v>
      </c>
      <c r="I204" s="621">
        <v>39.410510000000002</v>
      </c>
      <c r="J204" s="622">
        <v>39.410510000000002</v>
      </c>
      <c r="K204" s="625" t="s">
        <v>352</v>
      </c>
    </row>
    <row r="205" spans="1:11" ht="14.4" customHeight="1" thickBot="1" x14ac:dyDescent="0.35">
      <c r="A205" s="637" t="s">
        <v>510</v>
      </c>
      <c r="B205" s="621">
        <v>0</v>
      </c>
      <c r="C205" s="621">
        <v>298.43520000000001</v>
      </c>
      <c r="D205" s="622">
        <v>298.43520000000001</v>
      </c>
      <c r="E205" s="623" t="s">
        <v>314</v>
      </c>
      <c r="F205" s="621">
        <v>0</v>
      </c>
      <c r="G205" s="622">
        <v>0</v>
      </c>
      <c r="H205" s="624">
        <v>39.333599999999997</v>
      </c>
      <c r="I205" s="621">
        <v>39.410510000000002</v>
      </c>
      <c r="J205" s="622">
        <v>39.410510000000002</v>
      </c>
      <c r="K205" s="625" t="s">
        <v>352</v>
      </c>
    </row>
    <row r="206" spans="1:11" ht="14.4" customHeight="1" thickBot="1" x14ac:dyDescent="0.35">
      <c r="A206" s="638" t="s">
        <v>511</v>
      </c>
      <c r="B206" s="616">
        <v>0</v>
      </c>
      <c r="C206" s="616">
        <v>8.2799999999999999E-2</v>
      </c>
      <c r="D206" s="617">
        <v>8.2799999999999999E-2</v>
      </c>
      <c r="E206" s="626" t="s">
        <v>314</v>
      </c>
      <c r="F206" s="616">
        <v>0</v>
      </c>
      <c r="G206" s="617">
        <v>0</v>
      </c>
      <c r="H206" s="619">
        <v>0</v>
      </c>
      <c r="I206" s="616">
        <v>7.6910000000000006E-2</v>
      </c>
      <c r="J206" s="617">
        <v>7.6910000000000006E-2</v>
      </c>
      <c r="K206" s="627" t="s">
        <v>352</v>
      </c>
    </row>
    <row r="207" spans="1:11" ht="14.4" customHeight="1" thickBot="1" x14ac:dyDescent="0.35">
      <c r="A207" s="638" t="s">
        <v>512</v>
      </c>
      <c r="B207" s="616">
        <v>0</v>
      </c>
      <c r="C207" s="616">
        <v>298.35239999999999</v>
      </c>
      <c r="D207" s="617">
        <v>298.35239999999999</v>
      </c>
      <c r="E207" s="626" t="s">
        <v>314</v>
      </c>
      <c r="F207" s="616">
        <v>0</v>
      </c>
      <c r="G207" s="617">
        <v>0</v>
      </c>
      <c r="H207" s="619">
        <v>39.333599999999997</v>
      </c>
      <c r="I207" s="616">
        <v>39.333599999999997</v>
      </c>
      <c r="J207" s="617">
        <v>39.333599999999997</v>
      </c>
      <c r="K207" s="627" t="s">
        <v>352</v>
      </c>
    </row>
    <row r="208" spans="1:11" ht="14.4" customHeight="1" thickBot="1" x14ac:dyDescent="0.35">
      <c r="A208" s="643"/>
      <c r="B208" s="616">
        <v>70141.775246166697</v>
      </c>
      <c r="C208" s="616">
        <v>72036.348589999994</v>
      </c>
      <c r="D208" s="617">
        <v>1894.57334383328</v>
      </c>
      <c r="E208" s="618">
        <v>1.027010627221</v>
      </c>
      <c r="F208" s="616">
        <v>76661.519735795402</v>
      </c>
      <c r="G208" s="617">
        <v>12776.919955965899</v>
      </c>
      <c r="H208" s="619">
        <v>6371.0072399999999</v>
      </c>
      <c r="I208" s="616">
        <v>9982.5924900000009</v>
      </c>
      <c r="J208" s="617">
        <v>-2794.3274659659101</v>
      </c>
      <c r="K208" s="620">
        <v>0.13021647006699999</v>
      </c>
    </row>
    <row r="209" spans="1:11" ht="14.4" customHeight="1" thickBot="1" x14ac:dyDescent="0.35">
      <c r="A209" s="644" t="s">
        <v>66</v>
      </c>
      <c r="B209" s="630">
        <v>70141.775246166697</v>
      </c>
      <c r="C209" s="630">
        <v>72036.348589999994</v>
      </c>
      <c r="D209" s="631">
        <v>1894.57334383328</v>
      </c>
      <c r="E209" s="632" t="s">
        <v>314</v>
      </c>
      <c r="F209" s="630">
        <v>76661.519735795402</v>
      </c>
      <c r="G209" s="631">
        <v>12776.919955965899</v>
      </c>
      <c r="H209" s="630">
        <v>6371.0072399999999</v>
      </c>
      <c r="I209" s="630">
        <v>9982.5924900000009</v>
      </c>
      <c r="J209" s="631">
        <v>-2794.3274659659101</v>
      </c>
      <c r="K209" s="633">
        <v>0.13021647006699999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313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260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513</v>
      </c>
      <c r="B5" s="646" t="s">
        <v>514</v>
      </c>
      <c r="C5" s="647" t="s">
        <v>515</v>
      </c>
      <c r="D5" s="647" t="s">
        <v>515</v>
      </c>
      <c r="E5" s="647"/>
      <c r="F5" s="647" t="s">
        <v>515</v>
      </c>
      <c r="G5" s="647" t="s">
        <v>515</v>
      </c>
      <c r="H5" s="647" t="s">
        <v>515</v>
      </c>
      <c r="I5" s="648" t="s">
        <v>515</v>
      </c>
      <c r="J5" s="649" t="s">
        <v>74</v>
      </c>
    </row>
    <row r="6" spans="1:10" ht="14.4" customHeight="1" x14ac:dyDescent="0.3">
      <c r="A6" s="645" t="s">
        <v>513</v>
      </c>
      <c r="B6" s="646" t="s">
        <v>322</v>
      </c>
      <c r="C6" s="647">
        <v>10.22364</v>
      </c>
      <c r="D6" s="647">
        <v>18.943249999999999</v>
      </c>
      <c r="E6" s="647"/>
      <c r="F6" s="647">
        <v>20.421709999999997</v>
      </c>
      <c r="G6" s="647">
        <v>31.166675257934664</v>
      </c>
      <c r="H6" s="647">
        <v>-10.744965257934666</v>
      </c>
      <c r="I6" s="648">
        <v>0.65524185146443792</v>
      </c>
      <c r="J6" s="649" t="s">
        <v>1</v>
      </c>
    </row>
    <row r="7" spans="1:10" ht="14.4" customHeight="1" x14ac:dyDescent="0.3">
      <c r="A7" s="645" t="s">
        <v>513</v>
      </c>
      <c r="B7" s="646" t="s">
        <v>323</v>
      </c>
      <c r="C7" s="647">
        <v>4881.8233000000109</v>
      </c>
      <c r="D7" s="647">
        <v>4738.0853000000016</v>
      </c>
      <c r="E7" s="647"/>
      <c r="F7" s="647">
        <v>3772.0075999999999</v>
      </c>
      <c r="G7" s="647">
        <v>4128.5945477732957</v>
      </c>
      <c r="H7" s="647">
        <v>-356.58694777329583</v>
      </c>
      <c r="I7" s="648">
        <v>0.91362994267247277</v>
      </c>
      <c r="J7" s="649" t="s">
        <v>1</v>
      </c>
    </row>
    <row r="8" spans="1:10" ht="14.4" customHeight="1" x14ac:dyDescent="0.3">
      <c r="A8" s="645" t="s">
        <v>513</v>
      </c>
      <c r="B8" s="646" t="s">
        <v>516</v>
      </c>
      <c r="C8" s="647">
        <v>0</v>
      </c>
      <c r="D8" s="647" t="s">
        <v>515</v>
      </c>
      <c r="E8" s="647"/>
      <c r="F8" s="647" t="s">
        <v>515</v>
      </c>
      <c r="G8" s="647" t="s">
        <v>515</v>
      </c>
      <c r="H8" s="647" t="s">
        <v>515</v>
      </c>
      <c r="I8" s="648" t="s">
        <v>515</v>
      </c>
      <c r="J8" s="649" t="s">
        <v>1</v>
      </c>
    </row>
    <row r="9" spans="1:10" ht="14.4" customHeight="1" x14ac:dyDescent="0.3">
      <c r="A9" s="645" t="s">
        <v>513</v>
      </c>
      <c r="B9" s="646" t="s">
        <v>324</v>
      </c>
      <c r="C9" s="647">
        <v>552.746450000001</v>
      </c>
      <c r="D9" s="647">
        <v>806.36540000000105</v>
      </c>
      <c r="E9" s="647"/>
      <c r="F9" s="647">
        <v>699.44487000000004</v>
      </c>
      <c r="G9" s="647">
        <v>750.01242579208201</v>
      </c>
      <c r="H9" s="647">
        <v>-50.567555792081976</v>
      </c>
      <c r="I9" s="648">
        <v>0.93257770931104511</v>
      </c>
      <c r="J9" s="649" t="s">
        <v>1</v>
      </c>
    </row>
    <row r="10" spans="1:10" ht="14.4" customHeight="1" x14ac:dyDescent="0.3">
      <c r="A10" s="645" t="s">
        <v>513</v>
      </c>
      <c r="B10" s="646" t="s">
        <v>325</v>
      </c>
      <c r="C10" s="647">
        <v>0.48530000000000001</v>
      </c>
      <c r="D10" s="647">
        <v>0</v>
      </c>
      <c r="E10" s="647"/>
      <c r="F10" s="647">
        <v>0</v>
      </c>
      <c r="G10" s="647">
        <v>0.16666671260916666</v>
      </c>
      <c r="H10" s="647">
        <v>-0.16666671260916666</v>
      </c>
      <c r="I10" s="648">
        <v>0</v>
      </c>
      <c r="J10" s="649" t="s">
        <v>1</v>
      </c>
    </row>
    <row r="11" spans="1:10" ht="14.4" customHeight="1" x14ac:dyDescent="0.3">
      <c r="A11" s="645" t="s">
        <v>513</v>
      </c>
      <c r="B11" s="646" t="s">
        <v>517</v>
      </c>
      <c r="C11" s="647">
        <v>0</v>
      </c>
      <c r="D11" s="647" t="s">
        <v>515</v>
      </c>
      <c r="E11" s="647"/>
      <c r="F11" s="647" t="s">
        <v>515</v>
      </c>
      <c r="G11" s="647" t="s">
        <v>515</v>
      </c>
      <c r="H11" s="647" t="s">
        <v>515</v>
      </c>
      <c r="I11" s="648" t="s">
        <v>515</v>
      </c>
      <c r="J11" s="649" t="s">
        <v>1</v>
      </c>
    </row>
    <row r="12" spans="1:10" ht="14.4" customHeight="1" x14ac:dyDescent="0.3">
      <c r="A12" s="645" t="s">
        <v>513</v>
      </c>
      <c r="B12" s="646" t="s">
        <v>326</v>
      </c>
      <c r="C12" s="647">
        <v>981.6873000000021</v>
      </c>
      <c r="D12" s="647">
        <v>632.31007</v>
      </c>
      <c r="E12" s="647"/>
      <c r="F12" s="647">
        <v>57.068689999999997</v>
      </c>
      <c r="G12" s="647">
        <v>116.66669882649501</v>
      </c>
      <c r="H12" s="647">
        <v>-59.598008826495011</v>
      </c>
      <c r="I12" s="648">
        <v>0.48916006516025373</v>
      </c>
      <c r="J12" s="649" t="s">
        <v>1</v>
      </c>
    </row>
    <row r="13" spans="1:10" ht="14.4" customHeight="1" x14ac:dyDescent="0.3">
      <c r="A13" s="645" t="s">
        <v>513</v>
      </c>
      <c r="B13" s="646" t="s">
        <v>327</v>
      </c>
      <c r="C13" s="647" t="s">
        <v>515</v>
      </c>
      <c r="D13" s="647">
        <v>0</v>
      </c>
      <c r="E13" s="647"/>
      <c r="F13" s="647">
        <v>0</v>
      </c>
      <c r="G13" s="647">
        <v>0.23566673162933333</v>
      </c>
      <c r="H13" s="647">
        <v>-0.23566673162933333</v>
      </c>
      <c r="I13" s="648">
        <v>0</v>
      </c>
      <c r="J13" s="649" t="s">
        <v>1</v>
      </c>
    </row>
    <row r="14" spans="1:10" ht="14.4" customHeight="1" x14ac:dyDescent="0.3">
      <c r="A14" s="645" t="s">
        <v>513</v>
      </c>
      <c r="B14" s="646" t="s">
        <v>518</v>
      </c>
      <c r="C14" s="647">
        <v>6426.9659900000142</v>
      </c>
      <c r="D14" s="647">
        <v>6195.7040200000029</v>
      </c>
      <c r="E14" s="647"/>
      <c r="F14" s="647">
        <v>4548.9428699999999</v>
      </c>
      <c r="G14" s="647">
        <v>5026.8426810940464</v>
      </c>
      <c r="H14" s="647">
        <v>-477.89981109404653</v>
      </c>
      <c r="I14" s="648">
        <v>0.90493042225263431</v>
      </c>
      <c r="J14" s="649" t="s">
        <v>519</v>
      </c>
    </row>
    <row r="16" spans="1:10" ht="14.4" customHeight="1" x14ac:dyDescent="0.3">
      <c r="A16" s="645" t="s">
        <v>513</v>
      </c>
      <c r="B16" s="646" t="s">
        <v>514</v>
      </c>
      <c r="C16" s="647" t="s">
        <v>515</v>
      </c>
      <c r="D16" s="647" t="s">
        <v>515</v>
      </c>
      <c r="E16" s="647"/>
      <c r="F16" s="647" t="s">
        <v>515</v>
      </c>
      <c r="G16" s="647" t="s">
        <v>515</v>
      </c>
      <c r="H16" s="647" t="s">
        <v>515</v>
      </c>
      <c r="I16" s="648" t="s">
        <v>515</v>
      </c>
      <c r="J16" s="649" t="s">
        <v>74</v>
      </c>
    </row>
    <row r="17" spans="1:10" ht="14.4" customHeight="1" x14ac:dyDescent="0.3">
      <c r="A17" s="645" t="s">
        <v>520</v>
      </c>
      <c r="B17" s="646" t="s">
        <v>521</v>
      </c>
      <c r="C17" s="647" t="s">
        <v>515</v>
      </c>
      <c r="D17" s="647" t="s">
        <v>515</v>
      </c>
      <c r="E17" s="647"/>
      <c r="F17" s="647" t="s">
        <v>515</v>
      </c>
      <c r="G17" s="647" t="s">
        <v>515</v>
      </c>
      <c r="H17" s="647" t="s">
        <v>515</v>
      </c>
      <c r="I17" s="648" t="s">
        <v>515</v>
      </c>
      <c r="J17" s="649" t="s">
        <v>0</v>
      </c>
    </row>
    <row r="18" spans="1:10" ht="14.4" customHeight="1" x14ac:dyDescent="0.3">
      <c r="A18" s="645" t="s">
        <v>520</v>
      </c>
      <c r="B18" s="646" t="s">
        <v>322</v>
      </c>
      <c r="C18" s="647">
        <v>1.55705</v>
      </c>
      <c r="D18" s="647">
        <v>2.9378500000000001</v>
      </c>
      <c r="E18" s="647"/>
      <c r="F18" s="647">
        <v>1.8906800000000001</v>
      </c>
      <c r="G18" s="647">
        <v>3.2454791818901665</v>
      </c>
      <c r="H18" s="647">
        <v>-1.3547991818901663</v>
      </c>
      <c r="I18" s="648">
        <v>0.58255804275375711</v>
      </c>
      <c r="J18" s="649" t="s">
        <v>1</v>
      </c>
    </row>
    <row r="19" spans="1:10" ht="14.4" customHeight="1" x14ac:dyDescent="0.3">
      <c r="A19" s="645" t="s">
        <v>520</v>
      </c>
      <c r="B19" s="646" t="s">
        <v>323</v>
      </c>
      <c r="C19" s="647">
        <v>93.992000000000004</v>
      </c>
      <c r="D19" s="647">
        <v>161.65600000000001</v>
      </c>
      <c r="E19" s="647"/>
      <c r="F19" s="647">
        <v>144.06700000000001</v>
      </c>
      <c r="G19" s="647">
        <v>137.12888166359016</v>
      </c>
      <c r="H19" s="647">
        <v>6.9381183364098433</v>
      </c>
      <c r="I19" s="648">
        <v>1.0505956021243628</v>
      </c>
      <c r="J19" s="649" t="s">
        <v>1</v>
      </c>
    </row>
    <row r="20" spans="1:10" ht="14.4" customHeight="1" x14ac:dyDescent="0.3">
      <c r="A20" s="645" t="s">
        <v>520</v>
      </c>
      <c r="B20" s="646" t="s">
        <v>325</v>
      </c>
      <c r="C20" s="647">
        <v>0.48530000000000001</v>
      </c>
      <c r="D20" s="647">
        <v>0</v>
      </c>
      <c r="E20" s="647"/>
      <c r="F20" s="647">
        <v>0</v>
      </c>
      <c r="G20" s="647">
        <v>0.16666671260916666</v>
      </c>
      <c r="H20" s="647">
        <v>-0.16666671260916666</v>
      </c>
      <c r="I20" s="648">
        <v>0</v>
      </c>
      <c r="J20" s="649" t="s">
        <v>1</v>
      </c>
    </row>
    <row r="21" spans="1:10" ht="14.4" customHeight="1" x14ac:dyDescent="0.3">
      <c r="A21" s="645" t="s">
        <v>520</v>
      </c>
      <c r="B21" s="646" t="s">
        <v>517</v>
      </c>
      <c r="C21" s="647">
        <v>0</v>
      </c>
      <c r="D21" s="647" t="s">
        <v>515</v>
      </c>
      <c r="E21" s="647"/>
      <c r="F21" s="647" t="s">
        <v>515</v>
      </c>
      <c r="G21" s="647" t="s">
        <v>515</v>
      </c>
      <c r="H21" s="647" t="s">
        <v>515</v>
      </c>
      <c r="I21" s="648" t="s">
        <v>515</v>
      </c>
      <c r="J21" s="649" t="s">
        <v>1</v>
      </c>
    </row>
    <row r="22" spans="1:10" ht="14.4" customHeight="1" x14ac:dyDescent="0.3">
      <c r="A22" s="645" t="s">
        <v>520</v>
      </c>
      <c r="B22" s="646" t="s">
        <v>327</v>
      </c>
      <c r="C22" s="647" t="s">
        <v>515</v>
      </c>
      <c r="D22" s="647">
        <v>0</v>
      </c>
      <c r="E22" s="647"/>
      <c r="F22" s="647">
        <v>0</v>
      </c>
      <c r="G22" s="647">
        <v>6.900001902016667E-2</v>
      </c>
      <c r="H22" s="647">
        <v>-6.900001902016667E-2</v>
      </c>
      <c r="I22" s="648">
        <v>0</v>
      </c>
      <c r="J22" s="649" t="s">
        <v>1</v>
      </c>
    </row>
    <row r="23" spans="1:10" ht="14.4" customHeight="1" x14ac:dyDescent="0.3">
      <c r="A23" s="645" t="s">
        <v>520</v>
      </c>
      <c r="B23" s="646" t="s">
        <v>522</v>
      </c>
      <c r="C23" s="647">
        <v>96.034350000000003</v>
      </c>
      <c r="D23" s="647">
        <v>164.59385</v>
      </c>
      <c r="E23" s="647"/>
      <c r="F23" s="647">
        <v>145.95768000000001</v>
      </c>
      <c r="G23" s="647">
        <v>140.61002757710966</v>
      </c>
      <c r="H23" s="647">
        <v>5.3476524228903486</v>
      </c>
      <c r="I23" s="648">
        <v>1.0380317998299071</v>
      </c>
      <c r="J23" s="649" t="s">
        <v>523</v>
      </c>
    </row>
    <row r="24" spans="1:10" ht="14.4" customHeight="1" x14ac:dyDescent="0.3">
      <c r="A24" s="645" t="s">
        <v>515</v>
      </c>
      <c r="B24" s="646" t="s">
        <v>515</v>
      </c>
      <c r="C24" s="647" t="s">
        <v>515</v>
      </c>
      <c r="D24" s="647" t="s">
        <v>515</v>
      </c>
      <c r="E24" s="647"/>
      <c r="F24" s="647" t="s">
        <v>515</v>
      </c>
      <c r="G24" s="647" t="s">
        <v>515</v>
      </c>
      <c r="H24" s="647" t="s">
        <v>515</v>
      </c>
      <c r="I24" s="648" t="s">
        <v>515</v>
      </c>
      <c r="J24" s="649" t="s">
        <v>524</v>
      </c>
    </row>
    <row r="25" spans="1:10" ht="14.4" customHeight="1" x14ac:dyDescent="0.3">
      <c r="A25" s="645" t="s">
        <v>525</v>
      </c>
      <c r="B25" s="646" t="s">
        <v>526</v>
      </c>
      <c r="C25" s="647" t="s">
        <v>515</v>
      </c>
      <c r="D25" s="647" t="s">
        <v>515</v>
      </c>
      <c r="E25" s="647"/>
      <c r="F25" s="647" t="s">
        <v>515</v>
      </c>
      <c r="G25" s="647" t="s">
        <v>515</v>
      </c>
      <c r="H25" s="647" t="s">
        <v>515</v>
      </c>
      <c r="I25" s="648" t="s">
        <v>515</v>
      </c>
      <c r="J25" s="649" t="s">
        <v>0</v>
      </c>
    </row>
    <row r="26" spans="1:10" ht="14.4" customHeight="1" x14ac:dyDescent="0.3">
      <c r="A26" s="645" t="s">
        <v>525</v>
      </c>
      <c r="B26" s="646" t="s">
        <v>322</v>
      </c>
      <c r="C26" s="647">
        <v>4.56968</v>
      </c>
      <c r="D26" s="647">
        <v>1.4089</v>
      </c>
      <c r="E26" s="647"/>
      <c r="F26" s="647">
        <v>10.50182</v>
      </c>
      <c r="G26" s="647">
        <v>12.559396618643833</v>
      </c>
      <c r="H26" s="647">
        <v>-2.0575766186438322</v>
      </c>
      <c r="I26" s="648">
        <v>0.83617233525458889</v>
      </c>
      <c r="J26" s="649" t="s">
        <v>1</v>
      </c>
    </row>
    <row r="27" spans="1:10" ht="14.4" customHeight="1" x14ac:dyDescent="0.3">
      <c r="A27" s="645" t="s">
        <v>525</v>
      </c>
      <c r="B27" s="646" t="s">
        <v>323</v>
      </c>
      <c r="C27" s="647">
        <v>742.60630000000106</v>
      </c>
      <c r="D27" s="647">
        <v>857.91830000000095</v>
      </c>
      <c r="E27" s="647"/>
      <c r="F27" s="647">
        <v>685.7636</v>
      </c>
      <c r="G27" s="647">
        <v>805.41836216983836</v>
      </c>
      <c r="H27" s="647">
        <v>-119.65476216983836</v>
      </c>
      <c r="I27" s="648">
        <v>0.85143775236576147</v>
      </c>
      <c r="J27" s="649" t="s">
        <v>1</v>
      </c>
    </row>
    <row r="28" spans="1:10" ht="14.4" customHeight="1" x14ac:dyDescent="0.3">
      <c r="A28" s="645" t="s">
        <v>525</v>
      </c>
      <c r="B28" s="646" t="s">
        <v>324</v>
      </c>
      <c r="C28" s="647" t="s">
        <v>515</v>
      </c>
      <c r="D28" s="647">
        <v>9.57</v>
      </c>
      <c r="E28" s="647"/>
      <c r="F28" s="647">
        <v>76.56</v>
      </c>
      <c r="G28" s="647">
        <v>47.137245134247166</v>
      </c>
      <c r="H28" s="647">
        <v>29.422754865752836</v>
      </c>
      <c r="I28" s="648">
        <v>1.6241933482102453</v>
      </c>
      <c r="J28" s="649" t="s">
        <v>1</v>
      </c>
    </row>
    <row r="29" spans="1:10" ht="14.4" customHeight="1" x14ac:dyDescent="0.3">
      <c r="A29" s="645" t="s">
        <v>525</v>
      </c>
      <c r="B29" s="646" t="s">
        <v>527</v>
      </c>
      <c r="C29" s="647">
        <v>747.175980000001</v>
      </c>
      <c r="D29" s="647">
        <v>868.89720000000102</v>
      </c>
      <c r="E29" s="647"/>
      <c r="F29" s="647">
        <v>772.82541999999989</v>
      </c>
      <c r="G29" s="647">
        <v>865.11500392272933</v>
      </c>
      <c r="H29" s="647">
        <v>-92.289583922729435</v>
      </c>
      <c r="I29" s="648">
        <v>0.8933210226336884</v>
      </c>
      <c r="J29" s="649" t="s">
        <v>523</v>
      </c>
    </row>
    <row r="30" spans="1:10" ht="14.4" customHeight="1" x14ac:dyDescent="0.3">
      <c r="A30" s="645" t="s">
        <v>515</v>
      </c>
      <c r="B30" s="646" t="s">
        <v>515</v>
      </c>
      <c r="C30" s="647" t="s">
        <v>515</v>
      </c>
      <c r="D30" s="647" t="s">
        <v>515</v>
      </c>
      <c r="E30" s="647"/>
      <c r="F30" s="647" t="s">
        <v>515</v>
      </c>
      <c r="G30" s="647" t="s">
        <v>515</v>
      </c>
      <c r="H30" s="647" t="s">
        <v>515</v>
      </c>
      <c r="I30" s="648" t="s">
        <v>515</v>
      </c>
      <c r="J30" s="649" t="s">
        <v>524</v>
      </c>
    </row>
    <row r="31" spans="1:10" ht="14.4" customHeight="1" x14ac:dyDescent="0.3">
      <c r="A31" s="645" t="s">
        <v>528</v>
      </c>
      <c r="B31" s="646" t="s">
        <v>529</v>
      </c>
      <c r="C31" s="647" t="s">
        <v>515</v>
      </c>
      <c r="D31" s="647" t="s">
        <v>515</v>
      </c>
      <c r="E31" s="647"/>
      <c r="F31" s="647" t="s">
        <v>515</v>
      </c>
      <c r="G31" s="647" t="s">
        <v>515</v>
      </c>
      <c r="H31" s="647" t="s">
        <v>515</v>
      </c>
      <c r="I31" s="648" t="s">
        <v>515</v>
      </c>
      <c r="J31" s="649" t="s">
        <v>0</v>
      </c>
    </row>
    <row r="32" spans="1:10" ht="14.4" customHeight="1" x14ac:dyDescent="0.3">
      <c r="A32" s="645" t="s">
        <v>528</v>
      </c>
      <c r="B32" s="646" t="s">
        <v>322</v>
      </c>
      <c r="C32" s="647">
        <v>0</v>
      </c>
      <c r="D32" s="647">
        <v>4.8770000000000001E-2</v>
      </c>
      <c r="E32" s="647"/>
      <c r="F32" s="647">
        <v>0</v>
      </c>
      <c r="G32" s="647">
        <v>4.6700117603333334E-2</v>
      </c>
      <c r="H32" s="647">
        <v>-4.6700117603333334E-2</v>
      </c>
      <c r="I32" s="648">
        <v>0</v>
      </c>
      <c r="J32" s="649" t="s">
        <v>1</v>
      </c>
    </row>
    <row r="33" spans="1:10" ht="14.4" customHeight="1" x14ac:dyDescent="0.3">
      <c r="A33" s="645" t="s">
        <v>528</v>
      </c>
      <c r="B33" s="646" t="s">
        <v>530</v>
      </c>
      <c r="C33" s="647">
        <v>0</v>
      </c>
      <c r="D33" s="647">
        <v>4.8770000000000001E-2</v>
      </c>
      <c r="E33" s="647"/>
      <c r="F33" s="647">
        <v>0</v>
      </c>
      <c r="G33" s="647">
        <v>4.6700117603333334E-2</v>
      </c>
      <c r="H33" s="647">
        <v>-4.6700117603333334E-2</v>
      </c>
      <c r="I33" s="648">
        <v>0</v>
      </c>
      <c r="J33" s="649" t="s">
        <v>523</v>
      </c>
    </row>
    <row r="34" spans="1:10" ht="14.4" customHeight="1" x14ac:dyDescent="0.3">
      <c r="A34" s="645" t="s">
        <v>515</v>
      </c>
      <c r="B34" s="646" t="s">
        <v>515</v>
      </c>
      <c r="C34" s="647" t="s">
        <v>515</v>
      </c>
      <c r="D34" s="647" t="s">
        <v>515</v>
      </c>
      <c r="E34" s="647"/>
      <c r="F34" s="647" t="s">
        <v>515</v>
      </c>
      <c r="G34" s="647" t="s">
        <v>515</v>
      </c>
      <c r="H34" s="647" t="s">
        <v>515</v>
      </c>
      <c r="I34" s="648" t="s">
        <v>515</v>
      </c>
      <c r="J34" s="649" t="s">
        <v>524</v>
      </c>
    </row>
    <row r="35" spans="1:10" ht="14.4" customHeight="1" x14ac:dyDescent="0.3">
      <c r="A35" s="645" t="s">
        <v>531</v>
      </c>
      <c r="B35" s="646" t="s">
        <v>532</v>
      </c>
      <c r="C35" s="647" t="s">
        <v>515</v>
      </c>
      <c r="D35" s="647" t="s">
        <v>515</v>
      </c>
      <c r="E35" s="647"/>
      <c r="F35" s="647" t="s">
        <v>515</v>
      </c>
      <c r="G35" s="647" t="s">
        <v>515</v>
      </c>
      <c r="H35" s="647" t="s">
        <v>515</v>
      </c>
      <c r="I35" s="648" t="s">
        <v>515</v>
      </c>
      <c r="J35" s="649" t="s">
        <v>0</v>
      </c>
    </row>
    <row r="36" spans="1:10" ht="14.4" customHeight="1" x14ac:dyDescent="0.3">
      <c r="A36" s="645" t="s">
        <v>531</v>
      </c>
      <c r="B36" s="646" t="s">
        <v>322</v>
      </c>
      <c r="C36" s="647">
        <v>4.0969100000000003</v>
      </c>
      <c r="D36" s="647">
        <v>14.54773</v>
      </c>
      <c r="E36" s="647"/>
      <c r="F36" s="647">
        <v>8.0292099999999991</v>
      </c>
      <c r="G36" s="647">
        <v>15.315099339797333</v>
      </c>
      <c r="H36" s="647">
        <v>-7.2858893397973343</v>
      </c>
      <c r="I36" s="648">
        <v>0.52426757553805403</v>
      </c>
      <c r="J36" s="649" t="s">
        <v>1</v>
      </c>
    </row>
    <row r="37" spans="1:10" ht="14.4" customHeight="1" x14ac:dyDescent="0.3">
      <c r="A37" s="645" t="s">
        <v>531</v>
      </c>
      <c r="B37" s="646" t="s">
        <v>323</v>
      </c>
      <c r="C37" s="647">
        <v>4045.2250000000099</v>
      </c>
      <c r="D37" s="647">
        <v>3718.5110000000004</v>
      </c>
      <c r="E37" s="647"/>
      <c r="F37" s="647">
        <v>2942.1769999999997</v>
      </c>
      <c r="G37" s="647">
        <v>3186.0473039398671</v>
      </c>
      <c r="H37" s="647">
        <v>-243.87030393986743</v>
      </c>
      <c r="I37" s="648">
        <v>0.92345678495159278</v>
      </c>
      <c r="J37" s="649" t="s">
        <v>1</v>
      </c>
    </row>
    <row r="38" spans="1:10" ht="14.4" customHeight="1" x14ac:dyDescent="0.3">
      <c r="A38" s="645" t="s">
        <v>531</v>
      </c>
      <c r="B38" s="646" t="s">
        <v>516</v>
      </c>
      <c r="C38" s="647">
        <v>0</v>
      </c>
      <c r="D38" s="647" t="s">
        <v>515</v>
      </c>
      <c r="E38" s="647"/>
      <c r="F38" s="647" t="s">
        <v>515</v>
      </c>
      <c r="G38" s="647" t="s">
        <v>515</v>
      </c>
      <c r="H38" s="647" t="s">
        <v>515</v>
      </c>
      <c r="I38" s="648" t="s">
        <v>515</v>
      </c>
      <c r="J38" s="649" t="s">
        <v>1</v>
      </c>
    </row>
    <row r="39" spans="1:10" ht="14.4" customHeight="1" x14ac:dyDescent="0.3">
      <c r="A39" s="645" t="s">
        <v>531</v>
      </c>
      <c r="B39" s="646" t="s">
        <v>324</v>
      </c>
      <c r="C39" s="647">
        <v>552.746450000001</v>
      </c>
      <c r="D39" s="647">
        <v>796.795400000001</v>
      </c>
      <c r="E39" s="647"/>
      <c r="F39" s="647">
        <v>622.88487000000009</v>
      </c>
      <c r="G39" s="647">
        <v>702.8751806578349</v>
      </c>
      <c r="H39" s="647">
        <v>-79.990310657834812</v>
      </c>
      <c r="I39" s="648">
        <v>0.88619556806235456</v>
      </c>
      <c r="J39" s="649" t="s">
        <v>1</v>
      </c>
    </row>
    <row r="40" spans="1:10" ht="14.4" customHeight="1" x14ac:dyDescent="0.3">
      <c r="A40" s="645" t="s">
        <v>531</v>
      </c>
      <c r="B40" s="646" t="s">
        <v>327</v>
      </c>
      <c r="C40" s="647" t="s">
        <v>515</v>
      </c>
      <c r="D40" s="647" t="s">
        <v>515</v>
      </c>
      <c r="E40" s="647"/>
      <c r="F40" s="647">
        <v>0</v>
      </c>
      <c r="G40" s="647">
        <v>0.16666671260916666</v>
      </c>
      <c r="H40" s="647">
        <v>-0.16666671260916666</v>
      </c>
      <c r="I40" s="648">
        <v>0</v>
      </c>
      <c r="J40" s="649" t="s">
        <v>1</v>
      </c>
    </row>
    <row r="41" spans="1:10" ht="14.4" customHeight="1" x14ac:dyDescent="0.3">
      <c r="A41" s="645" t="s">
        <v>531</v>
      </c>
      <c r="B41" s="646" t="s">
        <v>533</v>
      </c>
      <c r="C41" s="647">
        <v>4602.0683600000111</v>
      </c>
      <c r="D41" s="647">
        <v>4529.8541300000015</v>
      </c>
      <c r="E41" s="647"/>
      <c r="F41" s="647">
        <v>3573.0910800000001</v>
      </c>
      <c r="G41" s="647">
        <v>3904.4042506501082</v>
      </c>
      <c r="H41" s="647">
        <v>-331.31317065010808</v>
      </c>
      <c r="I41" s="648">
        <v>0.91514373272313121</v>
      </c>
      <c r="J41" s="649" t="s">
        <v>523</v>
      </c>
    </row>
    <row r="42" spans="1:10" ht="14.4" customHeight="1" x14ac:dyDescent="0.3">
      <c r="A42" s="645" t="s">
        <v>515</v>
      </c>
      <c r="B42" s="646" t="s">
        <v>515</v>
      </c>
      <c r="C42" s="647" t="s">
        <v>515</v>
      </c>
      <c r="D42" s="647" t="s">
        <v>515</v>
      </c>
      <c r="E42" s="647"/>
      <c r="F42" s="647" t="s">
        <v>515</v>
      </c>
      <c r="G42" s="647" t="s">
        <v>515</v>
      </c>
      <c r="H42" s="647" t="s">
        <v>515</v>
      </c>
      <c r="I42" s="648" t="s">
        <v>515</v>
      </c>
      <c r="J42" s="649" t="s">
        <v>524</v>
      </c>
    </row>
    <row r="43" spans="1:10" ht="14.4" customHeight="1" x14ac:dyDescent="0.3">
      <c r="A43" s="645" t="s">
        <v>534</v>
      </c>
      <c r="B43" s="646" t="s">
        <v>535</v>
      </c>
      <c r="C43" s="647" t="s">
        <v>515</v>
      </c>
      <c r="D43" s="647" t="s">
        <v>515</v>
      </c>
      <c r="E43" s="647"/>
      <c r="F43" s="647" t="s">
        <v>515</v>
      </c>
      <c r="G43" s="647" t="s">
        <v>515</v>
      </c>
      <c r="H43" s="647" t="s">
        <v>515</v>
      </c>
      <c r="I43" s="648" t="s">
        <v>515</v>
      </c>
      <c r="J43" s="649" t="s">
        <v>0</v>
      </c>
    </row>
    <row r="44" spans="1:10" ht="14.4" customHeight="1" x14ac:dyDescent="0.3">
      <c r="A44" s="645" t="s">
        <v>534</v>
      </c>
      <c r="B44" s="646" t="s">
        <v>326</v>
      </c>
      <c r="C44" s="647">
        <v>981.6873000000021</v>
      </c>
      <c r="D44" s="647">
        <v>632.31007</v>
      </c>
      <c r="E44" s="647"/>
      <c r="F44" s="647">
        <v>57.068689999999997</v>
      </c>
      <c r="G44" s="647">
        <v>116.66669882649501</v>
      </c>
      <c r="H44" s="647">
        <v>-59.598008826495011</v>
      </c>
      <c r="I44" s="648">
        <v>0.48916006516025373</v>
      </c>
      <c r="J44" s="649" t="s">
        <v>1</v>
      </c>
    </row>
    <row r="45" spans="1:10" ht="14.4" customHeight="1" x14ac:dyDescent="0.3">
      <c r="A45" s="645" t="s">
        <v>534</v>
      </c>
      <c r="B45" s="646" t="s">
        <v>536</v>
      </c>
      <c r="C45" s="647">
        <v>981.6873000000021</v>
      </c>
      <c r="D45" s="647">
        <v>632.31007</v>
      </c>
      <c r="E45" s="647"/>
      <c r="F45" s="647">
        <v>57.068689999999997</v>
      </c>
      <c r="G45" s="647">
        <v>116.66669882649501</v>
      </c>
      <c r="H45" s="647">
        <v>-59.598008826495011</v>
      </c>
      <c r="I45" s="648">
        <v>0.48916006516025373</v>
      </c>
      <c r="J45" s="649" t="s">
        <v>523</v>
      </c>
    </row>
    <row r="46" spans="1:10" ht="14.4" customHeight="1" x14ac:dyDescent="0.3">
      <c r="A46" s="645" t="s">
        <v>515</v>
      </c>
      <c r="B46" s="646" t="s">
        <v>515</v>
      </c>
      <c r="C46" s="647" t="s">
        <v>515</v>
      </c>
      <c r="D46" s="647" t="s">
        <v>515</v>
      </c>
      <c r="E46" s="647"/>
      <c r="F46" s="647" t="s">
        <v>515</v>
      </c>
      <c r="G46" s="647" t="s">
        <v>515</v>
      </c>
      <c r="H46" s="647" t="s">
        <v>515</v>
      </c>
      <c r="I46" s="648" t="s">
        <v>515</v>
      </c>
      <c r="J46" s="649" t="s">
        <v>524</v>
      </c>
    </row>
    <row r="47" spans="1:10" ht="14.4" customHeight="1" x14ac:dyDescent="0.3">
      <c r="A47" s="645" t="s">
        <v>513</v>
      </c>
      <c r="B47" s="646" t="s">
        <v>518</v>
      </c>
      <c r="C47" s="647">
        <v>6426.9659900000142</v>
      </c>
      <c r="D47" s="647">
        <v>6195.7040200000029</v>
      </c>
      <c r="E47" s="647"/>
      <c r="F47" s="647">
        <v>4548.9428699999999</v>
      </c>
      <c r="G47" s="647">
        <v>5026.8426810940464</v>
      </c>
      <c r="H47" s="647">
        <v>-477.89981109404653</v>
      </c>
      <c r="I47" s="648">
        <v>0.90493042225263431</v>
      </c>
      <c r="J47" s="649" t="s">
        <v>519</v>
      </c>
    </row>
  </sheetData>
  <mergeCells count="3">
    <mergeCell ref="F3:I3"/>
    <mergeCell ref="C4:D4"/>
    <mergeCell ref="A1:I1"/>
  </mergeCells>
  <conditionalFormatting sqref="F15 F48:F65537">
    <cfRule type="cellIs" dxfId="76" priority="18" stopIfTrue="1" operator="greaterThan">
      <formula>1</formula>
    </cfRule>
  </conditionalFormatting>
  <conditionalFormatting sqref="H5:H14">
    <cfRule type="expression" dxfId="75" priority="14">
      <formula>$H5&gt;0</formula>
    </cfRule>
  </conditionalFormatting>
  <conditionalFormatting sqref="I5:I14">
    <cfRule type="expression" dxfId="74" priority="15">
      <formula>$I5&gt;1</formula>
    </cfRule>
  </conditionalFormatting>
  <conditionalFormatting sqref="B5:B14">
    <cfRule type="expression" dxfId="73" priority="11">
      <formula>OR($J5="NS",$J5="SumaNS",$J5="Účet")</formula>
    </cfRule>
  </conditionalFormatting>
  <conditionalFormatting sqref="B5:D14 F5:I14">
    <cfRule type="expression" dxfId="72" priority="17">
      <formula>AND($J5&lt;&gt;"",$J5&lt;&gt;"mezeraKL")</formula>
    </cfRule>
  </conditionalFormatting>
  <conditionalFormatting sqref="B5:D14 F5:I14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0" priority="13">
      <formula>OR($J5="SumaNS",$J5="NS")</formula>
    </cfRule>
  </conditionalFormatting>
  <conditionalFormatting sqref="A5:A14">
    <cfRule type="expression" dxfId="69" priority="9">
      <formula>AND($J5&lt;&gt;"mezeraKL",$J5&lt;&gt;"")</formula>
    </cfRule>
  </conditionalFormatting>
  <conditionalFormatting sqref="A5:A14">
    <cfRule type="expression" dxfId="68" priority="10">
      <formula>AND($J5&lt;&gt;"",$J5&lt;&gt;"mezeraKL")</formula>
    </cfRule>
  </conditionalFormatting>
  <conditionalFormatting sqref="H16:H47">
    <cfRule type="expression" dxfId="67" priority="5">
      <formula>$H16&gt;0</formula>
    </cfRule>
  </conditionalFormatting>
  <conditionalFormatting sqref="A16:A47">
    <cfRule type="expression" dxfId="66" priority="2">
      <formula>AND($J16&lt;&gt;"mezeraKL",$J16&lt;&gt;"")</formula>
    </cfRule>
  </conditionalFormatting>
  <conditionalFormatting sqref="I16:I47">
    <cfRule type="expression" dxfId="65" priority="6">
      <formula>$I16&gt;1</formula>
    </cfRule>
  </conditionalFormatting>
  <conditionalFormatting sqref="B16:B47">
    <cfRule type="expression" dxfId="64" priority="1">
      <formula>OR($J16="NS",$J16="SumaNS",$J16="Účet")</formula>
    </cfRule>
  </conditionalFormatting>
  <conditionalFormatting sqref="A16:D47 F16:I47">
    <cfRule type="expression" dxfId="63" priority="8">
      <formula>AND($J16&lt;&gt;"",$J16&lt;&gt;"mezeraKL")</formula>
    </cfRule>
  </conditionalFormatting>
  <conditionalFormatting sqref="B16:D47 F16:I47">
    <cfRule type="expression" dxfId="6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7 F16:I47">
    <cfRule type="expression" dxfId="6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4" t="s">
        <v>205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2" t="s">
        <v>313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2511.9790569906172</v>
      </c>
      <c r="M3" s="207">
        <f>SUBTOTAL(9,M5:M1048576)</f>
        <v>485</v>
      </c>
      <c r="N3" s="208">
        <f>SUBTOTAL(9,N5:N1048576)</f>
        <v>1218309.8426404493</v>
      </c>
    </row>
    <row r="4" spans="1:14" s="337" customFormat="1" ht="14.4" customHeight="1" thickBot="1" x14ac:dyDescent="0.35">
      <c r="A4" s="650" t="s">
        <v>4</v>
      </c>
      <c r="B4" s="651" t="s">
        <v>5</v>
      </c>
      <c r="C4" s="651" t="s">
        <v>0</v>
      </c>
      <c r="D4" s="651" t="s">
        <v>6</v>
      </c>
      <c r="E4" s="651" t="s">
        <v>7</v>
      </c>
      <c r="F4" s="651" t="s">
        <v>1</v>
      </c>
      <c r="G4" s="651" t="s">
        <v>8</v>
      </c>
      <c r="H4" s="651" t="s">
        <v>9</v>
      </c>
      <c r="I4" s="651" t="s">
        <v>10</v>
      </c>
      <c r="J4" s="652" t="s">
        <v>11</v>
      </c>
      <c r="K4" s="652" t="s">
        <v>12</v>
      </c>
      <c r="L4" s="653" t="s">
        <v>184</v>
      </c>
      <c r="M4" s="653" t="s">
        <v>13</v>
      </c>
      <c r="N4" s="654" t="s">
        <v>201</v>
      </c>
    </row>
    <row r="5" spans="1:14" ht="14.4" customHeight="1" x14ac:dyDescent="0.3">
      <c r="A5" s="655" t="s">
        <v>513</v>
      </c>
      <c r="B5" s="656" t="s">
        <v>514</v>
      </c>
      <c r="C5" s="657" t="s">
        <v>520</v>
      </c>
      <c r="D5" s="658" t="s">
        <v>725</v>
      </c>
      <c r="E5" s="657" t="s">
        <v>537</v>
      </c>
      <c r="F5" s="658" t="s">
        <v>729</v>
      </c>
      <c r="G5" s="657" t="s">
        <v>538</v>
      </c>
      <c r="H5" s="657" t="s">
        <v>539</v>
      </c>
      <c r="I5" s="657" t="s">
        <v>540</v>
      </c>
      <c r="J5" s="657" t="s">
        <v>541</v>
      </c>
      <c r="K5" s="657" t="s">
        <v>542</v>
      </c>
      <c r="L5" s="659">
        <v>96.820000000000022</v>
      </c>
      <c r="M5" s="659">
        <v>2</v>
      </c>
      <c r="N5" s="660">
        <v>193.64000000000004</v>
      </c>
    </row>
    <row r="6" spans="1:14" ht="14.4" customHeight="1" x14ac:dyDescent="0.3">
      <c r="A6" s="661" t="s">
        <v>513</v>
      </c>
      <c r="B6" s="662" t="s">
        <v>514</v>
      </c>
      <c r="C6" s="663" t="s">
        <v>520</v>
      </c>
      <c r="D6" s="664" t="s">
        <v>725</v>
      </c>
      <c r="E6" s="663" t="s">
        <v>537</v>
      </c>
      <c r="F6" s="664" t="s">
        <v>729</v>
      </c>
      <c r="G6" s="663" t="s">
        <v>538</v>
      </c>
      <c r="H6" s="663" t="s">
        <v>543</v>
      </c>
      <c r="I6" s="663" t="s">
        <v>544</v>
      </c>
      <c r="J6" s="663" t="s">
        <v>545</v>
      </c>
      <c r="K6" s="663" t="s">
        <v>546</v>
      </c>
      <c r="L6" s="665">
        <v>64.27</v>
      </c>
      <c r="M6" s="665">
        <v>1</v>
      </c>
      <c r="N6" s="666">
        <v>64.27</v>
      </c>
    </row>
    <row r="7" spans="1:14" ht="14.4" customHeight="1" x14ac:dyDescent="0.3">
      <c r="A7" s="661" t="s">
        <v>513</v>
      </c>
      <c r="B7" s="662" t="s">
        <v>514</v>
      </c>
      <c r="C7" s="663" t="s">
        <v>520</v>
      </c>
      <c r="D7" s="664" t="s">
        <v>725</v>
      </c>
      <c r="E7" s="663" t="s">
        <v>537</v>
      </c>
      <c r="F7" s="664" t="s">
        <v>729</v>
      </c>
      <c r="G7" s="663" t="s">
        <v>538</v>
      </c>
      <c r="H7" s="663" t="s">
        <v>547</v>
      </c>
      <c r="I7" s="663" t="s">
        <v>548</v>
      </c>
      <c r="J7" s="663" t="s">
        <v>549</v>
      </c>
      <c r="K7" s="663" t="s">
        <v>550</v>
      </c>
      <c r="L7" s="665">
        <v>61.859999999999985</v>
      </c>
      <c r="M7" s="665">
        <v>2</v>
      </c>
      <c r="N7" s="666">
        <v>123.71999999999997</v>
      </c>
    </row>
    <row r="8" spans="1:14" ht="14.4" customHeight="1" x14ac:dyDescent="0.3">
      <c r="A8" s="661" t="s">
        <v>513</v>
      </c>
      <c r="B8" s="662" t="s">
        <v>514</v>
      </c>
      <c r="C8" s="663" t="s">
        <v>520</v>
      </c>
      <c r="D8" s="664" t="s">
        <v>725</v>
      </c>
      <c r="E8" s="663" t="s">
        <v>537</v>
      </c>
      <c r="F8" s="664" t="s">
        <v>729</v>
      </c>
      <c r="G8" s="663" t="s">
        <v>538</v>
      </c>
      <c r="H8" s="663" t="s">
        <v>551</v>
      </c>
      <c r="I8" s="663" t="s">
        <v>552</v>
      </c>
      <c r="J8" s="663" t="s">
        <v>553</v>
      </c>
      <c r="K8" s="663" t="s">
        <v>554</v>
      </c>
      <c r="L8" s="665">
        <v>74.220004456083998</v>
      </c>
      <c r="M8" s="665">
        <v>1</v>
      </c>
      <c r="N8" s="666">
        <v>74.220004456083998</v>
      </c>
    </row>
    <row r="9" spans="1:14" ht="14.4" customHeight="1" x14ac:dyDescent="0.3">
      <c r="A9" s="661" t="s">
        <v>513</v>
      </c>
      <c r="B9" s="662" t="s">
        <v>514</v>
      </c>
      <c r="C9" s="663" t="s">
        <v>520</v>
      </c>
      <c r="D9" s="664" t="s">
        <v>725</v>
      </c>
      <c r="E9" s="663" t="s">
        <v>537</v>
      </c>
      <c r="F9" s="664" t="s">
        <v>729</v>
      </c>
      <c r="G9" s="663" t="s">
        <v>538</v>
      </c>
      <c r="H9" s="663" t="s">
        <v>555</v>
      </c>
      <c r="I9" s="663" t="s">
        <v>556</v>
      </c>
      <c r="J9" s="663" t="s">
        <v>557</v>
      </c>
      <c r="K9" s="663" t="s">
        <v>558</v>
      </c>
      <c r="L9" s="665">
        <v>59.58</v>
      </c>
      <c r="M9" s="665">
        <v>1</v>
      </c>
      <c r="N9" s="666">
        <v>59.58</v>
      </c>
    </row>
    <row r="10" spans="1:14" ht="14.4" customHeight="1" x14ac:dyDescent="0.3">
      <c r="A10" s="661" t="s">
        <v>513</v>
      </c>
      <c r="B10" s="662" t="s">
        <v>514</v>
      </c>
      <c r="C10" s="663" t="s">
        <v>520</v>
      </c>
      <c r="D10" s="664" t="s">
        <v>725</v>
      </c>
      <c r="E10" s="663" t="s">
        <v>537</v>
      </c>
      <c r="F10" s="664" t="s">
        <v>729</v>
      </c>
      <c r="G10" s="663" t="s">
        <v>538</v>
      </c>
      <c r="H10" s="663" t="s">
        <v>559</v>
      </c>
      <c r="I10" s="663" t="s">
        <v>560</v>
      </c>
      <c r="J10" s="663" t="s">
        <v>561</v>
      </c>
      <c r="K10" s="663" t="s">
        <v>562</v>
      </c>
      <c r="L10" s="665">
        <v>40.22999999999999</v>
      </c>
      <c r="M10" s="665">
        <v>1</v>
      </c>
      <c r="N10" s="666">
        <v>40.22999999999999</v>
      </c>
    </row>
    <row r="11" spans="1:14" ht="14.4" customHeight="1" x14ac:dyDescent="0.3">
      <c r="A11" s="661" t="s">
        <v>513</v>
      </c>
      <c r="B11" s="662" t="s">
        <v>514</v>
      </c>
      <c r="C11" s="663" t="s">
        <v>520</v>
      </c>
      <c r="D11" s="664" t="s">
        <v>725</v>
      </c>
      <c r="E11" s="663" t="s">
        <v>537</v>
      </c>
      <c r="F11" s="664" t="s">
        <v>729</v>
      </c>
      <c r="G11" s="663" t="s">
        <v>538</v>
      </c>
      <c r="H11" s="663" t="s">
        <v>563</v>
      </c>
      <c r="I11" s="663" t="s">
        <v>564</v>
      </c>
      <c r="J11" s="663" t="s">
        <v>565</v>
      </c>
      <c r="K11" s="663" t="s">
        <v>566</v>
      </c>
      <c r="L11" s="665">
        <v>87.57</v>
      </c>
      <c r="M11" s="665">
        <v>1</v>
      </c>
      <c r="N11" s="666">
        <v>87.57</v>
      </c>
    </row>
    <row r="12" spans="1:14" ht="14.4" customHeight="1" x14ac:dyDescent="0.3">
      <c r="A12" s="661" t="s">
        <v>513</v>
      </c>
      <c r="B12" s="662" t="s">
        <v>514</v>
      </c>
      <c r="C12" s="663" t="s">
        <v>520</v>
      </c>
      <c r="D12" s="664" t="s">
        <v>725</v>
      </c>
      <c r="E12" s="663" t="s">
        <v>537</v>
      </c>
      <c r="F12" s="664" t="s">
        <v>729</v>
      </c>
      <c r="G12" s="663" t="s">
        <v>538</v>
      </c>
      <c r="H12" s="663" t="s">
        <v>567</v>
      </c>
      <c r="I12" s="663" t="s">
        <v>568</v>
      </c>
      <c r="J12" s="663" t="s">
        <v>569</v>
      </c>
      <c r="K12" s="663" t="s">
        <v>570</v>
      </c>
      <c r="L12" s="665">
        <v>25.609999999999996</v>
      </c>
      <c r="M12" s="665">
        <v>1</v>
      </c>
      <c r="N12" s="666">
        <v>25.609999999999996</v>
      </c>
    </row>
    <row r="13" spans="1:14" ht="14.4" customHeight="1" x14ac:dyDescent="0.3">
      <c r="A13" s="661" t="s">
        <v>513</v>
      </c>
      <c r="B13" s="662" t="s">
        <v>514</v>
      </c>
      <c r="C13" s="663" t="s">
        <v>520</v>
      </c>
      <c r="D13" s="664" t="s">
        <v>725</v>
      </c>
      <c r="E13" s="663" t="s">
        <v>537</v>
      </c>
      <c r="F13" s="664" t="s">
        <v>729</v>
      </c>
      <c r="G13" s="663" t="s">
        <v>538</v>
      </c>
      <c r="H13" s="663" t="s">
        <v>571</v>
      </c>
      <c r="I13" s="663" t="s">
        <v>572</v>
      </c>
      <c r="J13" s="663" t="s">
        <v>573</v>
      </c>
      <c r="K13" s="663" t="s">
        <v>574</v>
      </c>
      <c r="L13" s="665">
        <v>18.670000000000002</v>
      </c>
      <c r="M13" s="665">
        <v>1</v>
      </c>
      <c r="N13" s="666">
        <v>18.670000000000002</v>
      </c>
    </row>
    <row r="14" spans="1:14" ht="14.4" customHeight="1" x14ac:dyDescent="0.3">
      <c r="A14" s="661" t="s">
        <v>513</v>
      </c>
      <c r="B14" s="662" t="s">
        <v>514</v>
      </c>
      <c r="C14" s="663" t="s">
        <v>520</v>
      </c>
      <c r="D14" s="664" t="s">
        <v>725</v>
      </c>
      <c r="E14" s="663" t="s">
        <v>537</v>
      </c>
      <c r="F14" s="664" t="s">
        <v>729</v>
      </c>
      <c r="G14" s="663" t="s">
        <v>538</v>
      </c>
      <c r="H14" s="663" t="s">
        <v>575</v>
      </c>
      <c r="I14" s="663" t="s">
        <v>576</v>
      </c>
      <c r="J14" s="663" t="s">
        <v>577</v>
      </c>
      <c r="K14" s="663" t="s">
        <v>578</v>
      </c>
      <c r="L14" s="665">
        <v>68.78000000000003</v>
      </c>
      <c r="M14" s="665">
        <v>1</v>
      </c>
      <c r="N14" s="666">
        <v>68.78000000000003</v>
      </c>
    </row>
    <row r="15" spans="1:14" ht="14.4" customHeight="1" x14ac:dyDescent="0.3">
      <c r="A15" s="661" t="s">
        <v>513</v>
      </c>
      <c r="B15" s="662" t="s">
        <v>514</v>
      </c>
      <c r="C15" s="663" t="s">
        <v>520</v>
      </c>
      <c r="D15" s="664" t="s">
        <v>725</v>
      </c>
      <c r="E15" s="663" t="s">
        <v>537</v>
      </c>
      <c r="F15" s="664" t="s">
        <v>729</v>
      </c>
      <c r="G15" s="663" t="s">
        <v>538</v>
      </c>
      <c r="H15" s="663" t="s">
        <v>579</v>
      </c>
      <c r="I15" s="663" t="s">
        <v>580</v>
      </c>
      <c r="J15" s="663" t="s">
        <v>581</v>
      </c>
      <c r="K15" s="663" t="s">
        <v>582</v>
      </c>
      <c r="L15" s="665">
        <v>74.449914914723308</v>
      </c>
      <c r="M15" s="665">
        <v>2</v>
      </c>
      <c r="N15" s="666">
        <v>148.89982982944662</v>
      </c>
    </row>
    <row r="16" spans="1:14" ht="14.4" customHeight="1" x14ac:dyDescent="0.3">
      <c r="A16" s="661" t="s">
        <v>513</v>
      </c>
      <c r="B16" s="662" t="s">
        <v>514</v>
      </c>
      <c r="C16" s="663" t="s">
        <v>520</v>
      </c>
      <c r="D16" s="664" t="s">
        <v>725</v>
      </c>
      <c r="E16" s="663" t="s">
        <v>537</v>
      </c>
      <c r="F16" s="664" t="s">
        <v>729</v>
      </c>
      <c r="G16" s="663" t="s">
        <v>538</v>
      </c>
      <c r="H16" s="663" t="s">
        <v>583</v>
      </c>
      <c r="I16" s="663" t="s">
        <v>584</v>
      </c>
      <c r="J16" s="663" t="s">
        <v>585</v>
      </c>
      <c r="K16" s="663" t="s">
        <v>586</v>
      </c>
      <c r="L16" s="665">
        <v>51.929792458901041</v>
      </c>
      <c r="M16" s="665">
        <v>1</v>
      </c>
      <c r="N16" s="666">
        <v>51.929792458901041</v>
      </c>
    </row>
    <row r="17" spans="1:14" ht="14.4" customHeight="1" x14ac:dyDescent="0.3">
      <c r="A17" s="661" t="s">
        <v>513</v>
      </c>
      <c r="B17" s="662" t="s">
        <v>514</v>
      </c>
      <c r="C17" s="663" t="s">
        <v>520</v>
      </c>
      <c r="D17" s="664" t="s">
        <v>725</v>
      </c>
      <c r="E17" s="663" t="s">
        <v>537</v>
      </c>
      <c r="F17" s="664" t="s">
        <v>729</v>
      </c>
      <c r="G17" s="663" t="s">
        <v>538</v>
      </c>
      <c r="H17" s="663" t="s">
        <v>587</v>
      </c>
      <c r="I17" s="663" t="s">
        <v>588</v>
      </c>
      <c r="J17" s="663" t="s">
        <v>589</v>
      </c>
      <c r="K17" s="663" t="s">
        <v>590</v>
      </c>
      <c r="L17" s="665">
        <v>98.449999999999974</v>
      </c>
      <c r="M17" s="665">
        <v>2</v>
      </c>
      <c r="N17" s="666">
        <v>196.89999999999995</v>
      </c>
    </row>
    <row r="18" spans="1:14" ht="14.4" customHeight="1" x14ac:dyDescent="0.3">
      <c r="A18" s="661" t="s">
        <v>513</v>
      </c>
      <c r="B18" s="662" t="s">
        <v>514</v>
      </c>
      <c r="C18" s="663" t="s">
        <v>520</v>
      </c>
      <c r="D18" s="664" t="s">
        <v>725</v>
      </c>
      <c r="E18" s="663" t="s">
        <v>537</v>
      </c>
      <c r="F18" s="664" t="s">
        <v>729</v>
      </c>
      <c r="G18" s="663" t="s">
        <v>538</v>
      </c>
      <c r="H18" s="663" t="s">
        <v>591</v>
      </c>
      <c r="I18" s="663" t="s">
        <v>592</v>
      </c>
      <c r="J18" s="663" t="s">
        <v>593</v>
      </c>
      <c r="K18" s="663"/>
      <c r="L18" s="665">
        <v>81.710000000000008</v>
      </c>
      <c r="M18" s="665">
        <v>2</v>
      </c>
      <c r="N18" s="666">
        <v>163.42000000000002</v>
      </c>
    </row>
    <row r="19" spans="1:14" ht="14.4" customHeight="1" x14ac:dyDescent="0.3">
      <c r="A19" s="661" t="s">
        <v>513</v>
      </c>
      <c r="B19" s="662" t="s">
        <v>514</v>
      </c>
      <c r="C19" s="663" t="s">
        <v>520</v>
      </c>
      <c r="D19" s="664" t="s">
        <v>725</v>
      </c>
      <c r="E19" s="663" t="s">
        <v>537</v>
      </c>
      <c r="F19" s="664" t="s">
        <v>729</v>
      </c>
      <c r="G19" s="663" t="s">
        <v>538</v>
      </c>
      <c r="H19" s="663" t="s">
        <v>594</v>
      </c>
      <c r="I19" s="663" t="s">
        <v>595</v>
      </c>
      <c r="J19" s="663" t="s">
        <v>596</v>
      </c>
      <c r="K19" s="663" t="s">
        <v>597</v>
      </c>
      <c r="L19" s="665">
        <v>48.4</v>
      </c>
      <c r="M19" s="665">
        <v>1</v>
      </c>
      <c r="N19" s="666">
        <v>48.4</v>
      </c>
    </row>
    <row r="20" spans="1:14" ht="14.4" customHeight="1" x14ac:dyDescent="0.3">
      <c r="A20" s="661" t="s">
        <v>513</v>
      </c>
      <c r="B20" s="662" t="s">
        <v>514</v>
      </c>
      <c r="C20" s="663" t="s">
        <v>520</v>
      </c>
      <c r="D20" s="664" t="s">
        <v>725</v>
      </c>
      <c r="E20" s="663" t="s">
        <v>537</v>
      </c>
      <c r="F20" s="664" t="s">
        <v>729</v>
      </c>
      <c r="G20" s="663" t="s">
        <v>538</v>
      </c>
      <c r="H20" s="663" t="s">
        <v>598</v>
      </c>
      <c r="I20" s="663" t="s">
        <v>599</v>
      </c>
      <c r="J20" s="663" t="s">
        <v>600</v>
      </c>
      <c r="K20" s="663" t="s">
        <v>601</v>
      </c>
      <c r="L20" s="665">
        <v>136.14000000000001</v>
      </c>
      <c r="M20" s="665">
        <v>1</v>
      </c>
      <c r="N20" s="666">
        <v>136.14000000000001</v>
      </c>
    </row>
    <row r="21" spans="1:14" ht="14.4" customHeight="1" x14ac:dyDescent="0.3">
      <c r="A21" s="661" t="s">
        <v>513</v>
      </c>
      <c r="B21" s="662" t="s">
        <v>514</v>
      </c>
      <c r="C21" s="663" t="s">
        <v>520</v>
      </c>
      <c r="D21" s="664" t="s">
        <v>725</v>
      </c>
      <c r="E21" s="663" t="s">
        <v>537</v>
      </c>
      <c r="F21" s="664" t="s">
        <v>729</v>
      </c>
      <c r="G21" s="663" t="s">
        <v>538</v>
      </c>
      <c r="H21" s="663" t="s">
        <v>602</v>
      </c>
      <c r="I21" s="663" t="s">
        <v>602</v>
      </c>
      <c r="J21" s="663" t="s">
        <v>603</v>
      </c>
      <c r="K21" s="663" t="s">
        <v>604</v>
      </c>
      <c r="L21" s="665">
        <v>134.69967380485926</v>
      </c>
      <c r="M21" s="665">
        <v>1</v>
      </c>
      <c r="N21" s="666">
        <v>134.69967380485926</v>
      </c>
    </row>
    <row r="22" spans="1:14" ht="14.4" customHeight="1" x14ac:dyDescent="0.3">
      <c r="A22" s="661" t="s">
        <v>513</v>
      </c>
      <c r="B22" s="662" t="s">
        <v>514</v>
      </c>
      <c r="C22" s="663" t="s">
        <v>520</v>
      </c>
      <c r="D22" s="664" t="s">
        <v>725</v>
      </c>
      <c r="E22" s="663" t="s">
        <v>537</v>
      </c>
      <c r="F22" s="664" t="s">
        <v>729</v>
      </c>
      <c r="G22" s="663" t="s">
        <v>538</v>
      </c>
      <c r="H22" s="663" t="s">
        <v>605</v>
      </c>
      <c r="I22" s="663" t="s">
        <v>605</v>
      </c>
      <c r="J22" s="663" t="s">
        <v>606</v>
      </c>
      <c r="K22" s="663" t="s">
        <v>607</v>
      </c>
      <c r="L22" s="665">
        <v>44</v>
      </c>
      <c r="M22" s="665">
        <v>2</v>
      </c>
      <c r="N22" s="666">
        <v>88</v>
      </c>
    </row>
    <row r="23" spans="1:14" ht="14.4" customHeight="1" x14ac:dyDescent="0.3">
      <c r="A23" s="661" t="s">
        <v>513</v>
      </c>
      <c r="B23" s="662" t="s">
        <v>514</v>
      </c>
      <c r="C23" s="663" t="s">
        <v>520</v>
      </c>
      <c r="D23" s="664" t="s">
        <v>725</v>
      </c>
      <c r="E23" s="663" t="s">
        <v>537</v>
      </c>
      <c r="F23" s="664" t="s">
        <v>729</v>
      </c>
      <c r="G23" s="663" t="s">
        <v>608</v>
      </c>
      <c r="H23" s="663" t="s">
        <v>609</v>
      </c>
      <c r="I23" s="663" t="s">
        <v>610</v>
      </c>
      <c r="J23" s="663" t="s">
        <v>611</v>
      </c>
      <c r="K23" s="663" t="s">
        <v>612</v>
      </c>
      <c r="L23" s="665">
        <v>102.89000000000003</v>
      </c>
      <c r="M23" s="665">
        <v>1</v>
      </c>
      <c r="N23" s="666">
        <v>102.89000000000003</v>
      </c>
    </row>
    <row r="24" spans="1:14" ht="14.4" customHeight="1" x14ac:dyDescent="0.3">
      <c r="A24" s="661" t="s">
        <v>513</v>
      </c>
      <c r="B24" s="662" t="s">
        <v>514</v>
      </c>
      <c r="C24" s="663" t="s">
        <v>520</v>
      </c>
      <c r="D24" s="664" t="s">
        <v>725</v>
      </c>
      <c r="E24" s="663" t="s">
        <v>537</v>
      </c>
      <c r="F24" s="664" t="s">
        <v>729</v>
      </c>
      <c r="G24" s="663" t="s">
        <v>608</v>
      </c>
      <c r="H24" s="663" t="s">
        <v>613</v>
      </c>
      <c r="I24" s="663" t="s">
        <v>613</v>
      </c>
      <c r="J24" s="663" t="s">
        <v>614</v>
      </c>
      <c r="K24" s="663" t="s">
        <v>615</v>
      </c>
      <c r="L24" s="665">
        <v>63.109999999999978</v>
      </c>
      <c r="M24" s="665">
        <v>1</v>
      </c>
      <c r="N24" s="666">
        <v>63.109999999999978</v>
      </c>
    </row>
    <row r="25" spans="1:14" ht="14.4" customHeight="1" x14ac:dyDescent="0.3">
      <c r="A25" s="661" t="s">
        <v>513</v>
      </c>
      <c r="B25" s="662" t="s">
        <v>514</v>
      </c>
      <c r="C25" s="663" t="s">
        <v>520</v>
      </c>
      <c r="D25" s="664" t="s">
        <v>725</v>
      </c>
      <c r="E25" s="663" t="s">
        <v>616</v>
      </c>
      <c r="F25" s="664" t="s">
        <v>730</v>
      </c>
      <c r="G25" s="663" t="s">
        <v>608</v>
      </c>
      <c r="H25" s="663" t="s">
        <v>617</v>
      </c>
      <c r="I25" s="663" t="s">
        <v>618</v>
      </c>
      <c r="J25" s="663" t="s">
        <v>619</v>
      </c>
      <c r="K25" s="663" t="s">
        <v>620</v>
      </c>
      <c r="L25" s="665">
        <v>115.94</v>
      </c>
      <c r="M25" s="665">
        <v>2</v>
      </c>
      <c r="N25" s="666">
        <v>231.88</v>
      </c>
    </row>
    <row r="26" spans="1:14" ht="14.4" customHeight="1" x14ac:dyDescent="0.3">
      <c r="A26" s="661" t="s">
        <v>513</v>
      </c>
      <c r="B26" s="662" t="s">
        <v>514</v>
      </c>
      <c r="C26" s="663" t="s">
        <v>525</v>
      </c>
      <c r="D26" s="664" t="s">
        <v>726</v>
      </c>
      <c r="E26" s="663" t="s">
        <v>537</v>
      </c>
      <c r="F26" s="664" t="s">
        <v>729</v>
      </c>
      <c r="G26" s="663" t="s">
        <v>538</v>
      </c>
      <c r="H26" s="663" t="s">
        <v>621</v>
      </c>
      <c r="I26" s="663" t="s">
        <v>621</v>
      </c>
      <c r="J26" s="663" t="s">
        <v>622</v>
      </c>
      <c r="K26" s="663" t="s">
        <v>623</v>
      </c>
      <c r="L26" s="665">
        <v>171.6</v>
      </c>
      <c r="M26" s="665">
        <v>6</v>
      </c>
      <c r="N26" s="666">
        <v>1029.5999999999999</v>
      </c>
    </row>
    <row r="27" spans="1:14" ht="14.4" customHeight="1" x14ac:dyDescent="0.3">
      <c r="A27" s="661" t="s">
        <v>513</v>
      </c>
      <c r="B27" s="662" t="s">
        <v>514</v>
      </c>
      <c r="C27" s="663" t="s">
        <v>525</v>
      </c>
      <c r="D27" s="664" t="s">
        <v>726</v>
      </c>
      <c r="E27" s="663" t="s">
        <v>537</v>
      </c>
      <c r="F27" s="664" t="s">
        <v>729</v>
      </c>
      <c r="G27" s="663" t="s">
        <v>538</v>
      </c>
      <c r="H27" s="663" t="s">
        <v>624</v>
      </c>
      <c r="I27" s="663" t="s">
        <v>624</v>
      </c>
      <c r="J27" s="663" t="s">
        <v>622</v>
      </c>
      <c r="K27" s="663" t="s">
        <v>625</v>
      </c>
      <c r="L27" s="665">
        <v>92.95</v>
      </c>
      <c r="M27" s="665">
        <v>5</v>
      </c>
      <c r="N27" s="666">
        <v>464.75</v>
      </c>
    </row>
    <row r="28" spans="1:14" ht="14.4" customHeight="1" x14ac:dyDescent="0.3">
      <c r="A28" s="661" t="s">
        <v>513</v>
      </c>
      <c r="B28" s="662" t="s">
        <v>514</v>
      </c>
      <c r="C28" s="663" t="s">
        <v>525</v>
      </c>
      <c r="D28" s="664" t="s">
        <v>726</v>
      </c>
      <c r="E28" s="663" t="s">
        <v>537</v>
      </c>
      <c r="F28" s="664" t="s">
        <v>729</v>
      </c>
      <c r="G28" s="663" t="s">
        <v>538</v>
      </c>
      <c r="H28" s="663" t="s">
        <v>626</v>
      </c>
      <c r="I28" s="663" t="s">
        <v>627</v>
      </c>
      <c r="J28" s="663" t="s">
        <v>628</v>
      </c>
      <c r="K28" s="663" t="s">
        <v>629</v>
      </c>
      <c r="L28" s="665">
        <v>87.030000000000015</v>
      </c>
      <c r="M28" s="665">
        <v>3</v>
      </c>
      <c r="N28" s="666">
        <v>261.09000000000003</v>
      </c>
    </row>
    <row r="29" spans="1:14" ht="14.4" customHeight="1" x14ac:dyDescent="0.3">
      <c r="A29" s="661" t="s">
        <v>513</v>
      </c>
      <c r="B29" s="662" t="s">
        <v>514</v>
      </c>
      <c r="C29" s="663" t="s">
        <v>525</v>
      </c>
      <c r="D29" s="664" t="s">
        <v>726</v>
      </c>
      <c r="E29" s="663" t="s">
        <v>537</v>
      </c>
      <c r="F29" s="664" t="s">
        <v>729</v>
      </c>
      <c r="G29" s="663" t="s">
        <v>538</v>
      </c>
      <c r="H29" s="663" t="s">
        <v>630</v>
      </c>
      <c r="I29" s="663" t="s">
        <v>631</v>
      </c>
      <c r="J29" s="663" t="s">
        <v>632</v>
      </c>
      <c r="K29" s="663" t="s">
        <v>633</v>
      </c>
      <c r="L29" s="665">
        <v>99.071878960141092</v>
      </c>
      <c r="M29" s="665">
        <v>20</v>
      </c>
      <c r="N29" s="666">
        <v>1981.4375792028218</v>
      </c>
    </row>
    <row r="30" spans="1:14" ht="14.4" customHeight="1" x14ac:dyDescent="0.3">
      <c r="A30" s="661" t="s">
        <v>513</v>
      </c>
      <c r="B30" s="662" t="s">
        <v>514</v>
      </c>
      <c r="C30" s="663" t="s">
        <v>525</v>
      </c>
      <c r="D30" s="664" t="s">
        <v>726</v>
      </c>
      <c r="E30" s="663" t="s">
        <v>537</v>
      </c>
      <c r="F30" s="664" t="s">
        <v>729</v>
      </c>
      <c r="G30" s="663" t="s">
        <v>538</v>
      </c>
      <c r="H30" s="663" t="s">
        <v>634</v>
      </c>
      <c r="I30" s="663" t="s">
        <v>635</v>
      </c>
      <c r="J30" s="663" t="s">
        <v>636</v>
      </c>
      <c r="K30" s="663" t="s">
        <v>637</v>
      </c>
      <c r="L30" s="665">
        <v>27.75</v>
      </c>
      <c r="M30" s="665">
        <v>20</v>
      </c>
      <c r="N30" s="666">
        <v>555</v>
      </c>
    </row>
    <row r="31" spans="1:14" ht="14.4" customHeight="1" x14ac:dyDescent="0.3">
      <c r="A31" s="661" t="s">
        <v>513</v>
      </c>
      <c r="B31" s="662" t="s">
        <v>514</v>
      </c>
      <c r="C31" s="663" t="s">
        <v>525</v>
      </c>
      <c r="D31" s="664" t="s">
        <v>726</v>
      </c>
      <c r="E31" s="663" t="s">
        <v>537</v>
      </c>
      <c r="F31" s="664" t="s">
        <v>729</v>
      </c>
      <c r="G31" s="663" t="s">
        <v>538</v>
      </c>
      <c r="H31" s="663" t="s">
        <v>638</v>
      </c>
      <c r="I31" s="663" t="s">
        <v>639</v>
      </c>
      <c r="J31" s="663" t="s">
        <v>640</v>
      </c>
      <c r="K31" s="663" t="s">
        <v>641</v>
      </c>
      <c r="L31" s="665">
        <v>59.389999999999979</v>
      </c>
      <c r="M31" s="665">
        <v>1</v>
      </c>
      <c r="N31" s="666">
        <v>59.389999999999979</v>
      </c>
    </row>
    <row r="32" spans="1:14" ht="14.4" customHeight="1" x14ac:dyDescent="0.3">
      <c r="A32" s="661" t="s">
        <v>513</v>
      </c>
      <c r="B32" s="662" t="s">
        <v>514</v>
      </c>
      <c r="C32" s="663" t="s">
        <v>525</v>
      </c>
      <c r="D32" s="664" t="s">
        <v>726</v>
      </c>
      <c r="E32" s="663" t="s">
        <v>537</v>
      </c>
      <c r="F32" s="664" t="s">
        <v>729</v>
      </c>
      <c r="G32" s="663" t="s">
        <v>538</v>
      </c>
      <c r="H32" s="663" t="s">
        <v>642</v>
      </c>
      <c r="I32" s="663" t="s">
        <v>642</v>
      </c>
      <c r="J32" s="663" t="s">
        <v>643</v>
      </c>
      <c r="K32" s="663" t="s">
        <v>644</v>
      </c>
      <c r="L32" s="665">
        <v>36.530000000000008</v>
      </c>
      <c r="M32" s="665">
        <v>1</v>
      </c>
      <c r="N32" s="666">
        <v>36.530000000000008</v>
      </c>
    </row>
    <row r="33" spans="1:14" ht="14.4" customHeight="1" x14ac:dyDescent="0.3">
      <c r="A33" s="661" t="s">
        <v>513</v>
      </c>
      <c r="B33" s="662" t="s">
        <v>514</v>
      </c>
      <c r="C33" s="663" t="s">
        <v>525</v>
      </c>
      <c r="D33" s="664" t="s">
        <v>726</v>
      </c>
      <c r="E33" s="663" t="s">
        <v>537</v>
      </c>
      <c r="F33" s="664" t="s">
        <v>729</v>
      </c>
      <c r="G33" s="663" t="s">
        <v>538</v>
      </c>
      <c r="H33" s="663" t="s">
        <v>645</v>
      </c>
      <c r="I33" s="663" t="s">
        <v>646</v>
      </c>
      <c r="J33" s="663" t="s">
        <v>647</v>
      </c>
      <c r="K33" s="663" t="s">
        <v>648</v>
      </c>
      <c r="L33" s="665">
        <v>375.80000000000007</v>
      </c>
      <c r="M33" s="665">
        <v>1</v>
      </c>
      <c r="N33" s="666">
        <v>375.80000000000007</v>
      </c>
    </row>
    <row r="34" spans="1:14" ht="14.4" customHeight="1" x14ac:dyDescent="0.3">
      <c r="A34" s="661" t="s">
        <v>513</v>
      </c>
      <c r="B34" s="662" t="s">
        <v>514</v>
      </c>
      <c r="C34" s="663" t="s">
        <v>525</v>
      </c>
      <c r="D34" s="664" t="s">
        <v>726</v>
      </c>
      <c r="E34" s="663" t="s">
        <v>537</v>
      </c>
      <c r="F34" s="664" t="s">
        <v>729</v>
      </c>
      <c r="G34" s="663" t="s">
        <v>538</v>
      </c>
      <c r="H34" s="663" t="s">
        <v>649</v>
      </c>
      <c r="I34" s="663" t="s">
        <v>650</v>
      </c>
      <c r="J34" s="663" t="s">
        <v>565</v>
      </c>
      <c r="K34" s="663" t="s">
        <v>651</v>
      </c>
      <c r="L34" s="665">
        <v>45.19</v>
      </c>
      <c r="M34" s="665">
        <v>2</v>
      </c>
      <c r="N34" s="666">
        <v>90.38</v>
      </c>
    </row>
    <row r="35" spans="1:14" ht="14.4" customHeight="1" x14ac:dyDescent="0.3">
      <c r="A35" s="661" t="s">
        <v>513</v>
      </c>
      <c r="B35" s="662" t="s">
        <v>514</v>
      </c>
      <c r="C35" s="663" t="s">
        <v>525</v>
      </c>
      <c r="D35" s="664" t="s">
        <v>726</v>
      </c>
      <c r="E35" s="663" t="s">
        <v>537</v>
      </c>
      <c r="F35" s="664" t="s">
        <v>729</v>
      </c>
      <c r="G35" s="663" t="s">
        <v>538</v>
      </c>
      <c r="H35" s="663" t="s">
        <v>652</v>
      </c>
      <c r="I35" s="663" t="s">
        <v>653</v>
      </c>
      <c r="J35" s="663" t="s">
        <v>654</v>
      </c>
      <c r="K35" s="663" t="s">
        <v>655</v>
      </c>
      <c r="L35" s="665">
        <v>66.14</v>
      </c>
      <c r="M35" s="665">
        <v>1</v>
      </c>
      <c r="N35" s="666">
        <v>66.14</v>
      </c>
    </row>
    <row r="36" spans="1:14" ht="14.4" customHeight="1" x14ac:dyDescent="0.3">
      <c r="A36" s="661" t="s">
        <v>513</v>
      </c>
      <c r="B36" s="662" t="s">
        <v>514</v>
      </c>
      <c r="C36" s="663" t="s">
        <v>525</v>
      </c>
      <c r="D36" s="664" t="s">
        <v>726</v>
      </c>
      <c r="E36" s="663" t="s">
        <v>537</v>
      </c>
      <c r="F36" s="664" t="s">
        <v>729</v>
      </c>
      <c r="G36" s="663" t="s">
        <v>538</v>
      </c>
      <c r="H36" s="663" t="s">
        <v>656</v>
      </c>
      <c r="I36" s="663" t="s">
        <v>657</v>
      </c>
      <c r="J36" s="663" t="s">
        <v>658</v>
      </c>
      <c r="K36" s="663" t="s">
        <v>629</v>
      </c>
      <c r="L36" s="665">
        <v>123.41999999999996</v>
      </c>
      <c r="M36" s="665">
        <v>1</v>
      </c>
      <c r="N36" s="666">
        <v>123.41999999999996</v>
      </c>
    </row>
    <row r="37" spans="1:14" ht="14.4" customHeight="1" x14ac:dyDescent="0.3">
      <c r="A37" s="661" t="s">
        <v>513</v>
      </c>
      <c r="B37" s="662" t="s">
        <v>514</v>
      </c>
      <c r="C37" s="663" t="s">
        <v>525</v>
      </c>
      <c r="D37" s="664" t="s">
        <v>726</v>
      </c>
      <c r="E37" s="663" t="s">
        <v>537</v>
      </c>
      <c r="F37" s="664" t="s">
        <v>729</v>
      </c>
      <c r="G37" s="663" t="s">
        <v>538</v>
      </c>
      <c r="H37" s="663" t="s">
        <v>659</v>
      </c>
      <c r="I37" s="663" t="s">
        <v>660</v>
      </c>
      <c r="J37" s="663" t="s">
        <v>661</v>
      </c>
      <c r="K37" s="663" t="s">
        <v>662</v>
      </c>
      <c r="L37" s="665">
        <v>33.11999999999999</v>
      </c>
      <c r="M37" s="665">
        <v>1</v>
      </c>
      <c r="N37" s="666">
        <v>33.11999999999999</v>
      </c>
    </row>
    <row r="38" spans="1:14" ht="14.4" customHeight="1" x14ac:dyDescent="0.3">
      <c r="A38" s="661" t="s">
        <v>513</v>
      </c>
      <c r="B38" s="662" t="s">
        <v>514</v>
      </c>
      <c r="C38" s="663" t="s">
        <v>525</v>
      </c>
      <c r="D38" s="664" t="s">
        <v>726</v>
      </c>
      <c r="E38" s="663" t="s">
        <v>537</v>
      </c>
      <c r="F38" s="664" t="s">
        <v>729</v>
      </c>
      <c r="G38" s="663" t="s">
        <v>538</v>
      </c>
      <c r="H38" s="663" t="s">
        <v>663</v>
      </c>
      <c r="I38" s="663" t="s">
        <v>664</v>
      </c>
      <c r="J38" s="663" t="s">
        <v>640</v>
      </c>
      <c r="K38" s="663" t="s">
        <v>665</v>
      </c>
      <c r="L38" s="665">
        <v>154.02999999999997</v>
      </c>
      <c r="M38" s="665">
        <v>2</v>
      </c>
      <c r="N38" s="666">
        <v>308.05999999999995</v>
      </c>
    </row>
    <row r="39" spans="1:14" ht="14.4" customHeight="1" x14ac:dyDescent="0.3">
      <c r="A39" s="661" t="s">
        <v>513</v>
      </c>
      <c r="B39" s="662" t="s">
        <v>514</v>
      </c>
      <c r="C39" s="663" t="s">
        <v>525</v>
      </c>
      <c r="D39" s="664" t="s">
        <v>726</v>
      </c>
      <c r="E39" s="663" t="s">
        <v>537</v>
      </c>
      <c r="F39" s="664" t="s">
        <v>729</v>
      </c>
      <c r="G39" s="663" t="s">
        <v>538</v>
      </c>
      <c r="H39" s="663" t="s">
        <v>666</v>
      </c>
      <c r="I39" s="663" t="s">
        <v>666</v>
      </c>
      <c r="J39" s="663" t="s">
        <v>667</v>
      </c>
      <c r="K39" s="663" t="s">
        <v>668</v>
      </c>
      <c r="L39" s="665">
        <v>288.52999999999997</v>
      </c>
      <c r="M39" s="665">
        <v>1</v>
      </c>
      <c r="N39" s="666">
        <v>288.52999999999997</v>
      </c>
    </row>
    <row r="40" spans="1:14" ht="14.4" customHeight="1" x14ac:dyDescent="0.3">
      <c r="A40" s="661" t="s">
        <v>513</v>
      </c>
      <c r="B40" s="662" t="s">
        <v>514</v>
      </c>
      <c r="C40" s="663" t="s">
        <v>525</v>
      </c>
      <c r="D40" s="664" t="s">
        <v>726</v>
      </c>
      <c r="E40" s="663" t="s">
        <v>537</v>
      </c>
      <c r="F40" s="664" t="s">
        <v>729</v>
      </c>
      <c r="G40" s="663" t="s">
        <v>538</v>
      </c>
      <c r="H40" s="663" t="s">
        <v>669</v>
      </c>
      <c r="I40" s="663" t="s">
        <v>560</v>
      </c>
      <c r="J40" s="663" t="s">
        <v>670</v>
      </c>
      <c r="K40" s="663"/>
      <c r="L40" s="665">
        <v>5769.26</v>
      </c>
      <c r="M40" s="665">
        <v>1</v>
      </c>
      <c r="N40" s="666">
        <v>5769.26</v>
      </c>
    </row>
    <row r="41" spans="1:14" ht="14.4" customHeight="1" x14ac:dyDescent="0.3">
      <c r="A41" s="661" t="s">
        <v>513</v>
      </c>
      <c r="B41" s="662" t="s">
        <v>514</v>
      </c>
      <c r="C41" s="663" t="s">
        <v>525</v>
      </c>
      <c r="D41" s="664" t="s">
        <v>726</v>
      </c>
      <c r="E41" s="663" t="s">
        <v>537</v>
      </c>
      <c r="F41" s="664" t="s">
        <v>729</v>
      </c>
      <c r="G41" s="663" t="s">
        <v>608</v>
      </c>
      <c r="H41" s="663" t="s">
        <v>671</v>
      </c>
      <c r="I41" s="663" t="s">
        <v>672</v>
      </c>
      <c r="J41" s="663" t="s">
        <v>673</v>
      </c>
      <c r="K41" s="663" t="s">
        <v>674</v>
      </c>
      <c r="L41" s="665">
        <v>133.59510204081633</v>
      </c>
      <c r="M41" s="665">
        <v>1</v>
      </c>
      <c r="N41" s="666">
        <v>133.59510204081633</v>
      </c>
    </row>
    <row r="42" spans="1:14" ht="14.4" customHeight="1" x14ac:dyDescent="0.3">
      <c r="A42" s="661" t="s">
        <v>513</v>
      </c>
      <c r="B42" s="662" t="s">
        <v>514</v>
      </c>
      <c r="C42" s="663" t="s">
        <v>525</v>
      </c>
      <c r="D42" s="664" t="s">
        <v>726</v>
      </c>
      <c r="E42" s="663" t="s">
        <v>675</v>
      </c>
      <c r="F42" s="664" t="s">
        <v>731</v>
      </c>
      <c r="G42" s="663" t="s">
        <v>538</v>
      </c>
      <c r="H42" s="663" t="s">
        <v>676</v>
      </c>
      <c r="I42" s="663" t="s">
        <v>676</v>
      </c>
      <c r="J42" s="663" t="s">
        <v>677</v>
      </c>
      <c r="K42" s="663" t="s">
        <v>678</v>
      </c>
      <c r="L42" s="665">
        <v>1914</v>
      </c>
      <c r="M42" s="665">
        <v>51</v>
      </c>
      <c r="N42" s="666">
        <v>97614</v>
      </c>
    </row>
    <row r="43" spans="1:14" ht="14.4" customHeight="1" x14ac:dyDescent="0.3">
      <c r="A43" s="661" t="s">
        <v>513</v>
      </c>
      <c r="B43" s="662" t="s">
        <v>514</v>
      </c>
      <c r="C43" s="663" t="s">
        <v>531</v>
      </c>
      <c r="D43" s="664" t="s">
        <v>727</v>
      </c>
      <c r="E43" s="663" t="s">
        <v>537</v>
      </c>
      <c r="F43" s="664" t="s">
        <v>729</v>
      </c>
      <c r="G43" s="663" t="s">
        <v>538</v>
      </c>
      <c r="H43" s="663" t="s">
        <v>624</v>
      </c>
      <c r="I43" s="663" t="s">
        <v>624</v>
      </c>
      <c r="J43" s="663" t="s">
        <v>622</v>
      </c>
      <c r="K43" s="663" t="s">
        <v>625</v>
      </c>
      <c r="L43" s="665">
        <v>92.95</v>
      </c>
      <c r="M43" s="665">
        <v>6</v>
      </c>
      <c r="N43" s="666">
        <v>557.70000000000005</v>
      </c>
    </row>
    <row r="44" spans="1:14" ht="14.4" customHeight="1" x14ac:dyDescent="0.3">
      <c r="A44" s="661" t="s">
        <v>513</v>
      </c>
      <c r="B44" s="662" t="s">
        <v>514</v>
      </c>
      <c r="C44" s="663" t="s">
        <v>531</v>
      </c>
      <c r="D44" s="664" t="s">
        <v>727</v>
      </c>
      <c r="E44" s="663" t="s">
        <v>537</v>
      </c>
      <c r="F44" s="664" t="s">
        <v>729</v>
      </c>
      <c r="G44" s="663" t="s">
        <v>538</v>
      </c>
      <c r="H44" s="663" t="s">
        <v>679</v>
      </c>
      <c r="I44" s="663" t="s">
        <v>679</v>
      </c>
      <c r="J44" s="663" t="s">
        <v>622</v>
      </c>
      <c r="K44" s="663" t="s">
        <v>680</v>
      </c>
      <c r="L44" s="665">
        <v>93.5</v>
      </c>
      <c r="M44" s="665">
        <v>12</v>
      </c>
      <c r="N44" s="666">
        <v>1122</v>
      </c>
    </row>
    <row r="45" spans="1:14" ht="14.4" customHeight="1" x14ac:dyDescent="0.3">
      <c r="A45" s="661" t="s">
        <v>513</v>
      </c>
      <c r="B45" s="662" t="s">
        <v>514</v>
      </c>
      <c r="C45" s="663" t="s">
        <v>531</v>
      </c>
      <c r="D45" s="664" t="s">
        <v>727</v>
      </c>
      <c r="E45" s="663" t="s">
        <v>537</v>
      </c>
      <c r="F45" s="664" t="s">
        <v>729</v>
      </c>
      <c r="G45" s="663" t="s">
        <v>538</v>
      </c>
      <c r="H45" s="663" t="s">
        <v>681</v>
      </c>
      <c r="I45" s="663" t="s">
        <v>682</v>
      </c>
      <c r="J45" s="663" t="s">
        <v>683</v>
      </c>
      <c r="K45" s="663" t="s">
        <v>684</v>
      </c>
      <c r="L45" s="665">
        <v>63.58</v>
      </c>
      <c r="M45" s="665">
        <v>5</v>
      </c>
      <c r="N45" s="666">
        <v>317.89999999999998</v>
      </c>
    </row>
    <row r="46" spans="1:14" ht="14.4" customHeight="1" x14ac:dyDescent="0.3">
      <c r="A46" s="661" t="s">
        <v>513</v>
      </c>
      <c r="B46" s="662" t="s">
        <v>514</v>
      </c>
      <c r="C46" s="663" t="s">
        <v>531</v>
      </c>
      <c r="D46" s="664" t="s">
        <v>727</v>
      </c>
      <c r="E46" s="663" t="s">
        <v>537</v>
      </c>
      <c r="F46" s="664" t="s">
        <v>729</v>
      </c>
      <c r="G46" s="663" t="s">
        <v>538</v>
      </c>
      <c r="H46" s="663" t="s">
        <v>685</v>
      </c>
      <c r="I46" s="663" t="s">
        <v>685</v>
      </c>
      <c r="J46" s="663" t="s">
        <v>622</v>
      </c>
      <c r="K46" s="663" t="s">
        <v>686</v>
      </c>
      <c r="L46" s="665">
        <v>192.50049169049959</v>
      </c>
      <c r="M46" s="665">
        <v>27</v>
      </c>
      <c r="N46" s="666">
        <v>5197.5132756434887</v>
      </c>
    </row>
    <row r="47" spans="1:14" ht="14.4" customHeight="1" x14ac:dyDescent="0.3">
      <c r="A47" s="661" t="s">
        <v>513</v>
      </c>
      <c r="B47" s="662" t="s">
        <v>514</v>
      </c>
      <c r="C47" s="663" t="s">
        <v>531</v>
      </c>
      <c r="D47" s="664" t="s">
        <v>727</v>
      </c>
      <c r="E47" s="663" t="s">
        <v>537</v>
      </c>
      <c r="F47" s="664" t="s">
        <v>729</v>
      </c>
      <c r="G47" s="663" t="s">
        <v>538</v>
      </c>
      <c r="H47" s="663" t="s">
        <v>687</v>
      </c>
      <c r="I47" s="663" t="s">
        <v>688</v>
      </c>
      <c r="J47" s="663" t="s">
        <v>689</v>
      </c>
      <c r="K47" s="663" t="s">
        <v>690</v>
      </c>
      <c r="L47" s="665">
        <v>68.790138010468439</v>
      </c>
      <c r="M47" s="665">
        <v>1</v>
      </c>
      <c r="N47" s="666">
        <v>68.790138010468439</v>
      </c>
    </row>
    <row r="48" spans="1:14" ht="14.4" customHeight="1" x14ac:dyDescent="0.3">
      <c r="A48" s="661" t="s">
        <v>513</v>
      </c>
      <c r="B48" s="662" t="s">
        <v>514</v>
      </c>
      <c r="C48" s="663" t="s">
        <v>531</v>
      </c>
      <c r="D48" s="664" t="s">
        <v>727</v>
      </c>
      <c r="E48" s="663" t="s">
        <v>537</v>
      </c>
      <c r="F48" s="664" t="s">
        <v>729</v>
      </c>
      <c r="G48" s="663" t="s">
        <v>538</v>
      </c>
      <c r="H48" s="663" t="s">
        <v>587</v>
      </c>
      <c r="I48" s="663" t="s">
        <v>588</v>
      </c>
      <c r="J48" s="663" t="s">
        <v>589</v>
      </c>
      <c r="K48" s="663" t="s">
        <v>590</v>
      </c>
      <c r="L48" s="665">
        <v>98.45</v>
      </c>
      <c r="M48" s="665">
        <v>1</v>
      </c>
      <c r="N48" s="666">
        <v>98.45</v>
      </c>
    </row>
    <row r="49" spans="1:14" ht="14.4" customHeight="1" x14ac:dyDescent="0.3">
      <c r="A49" s="661" t="s">
        <v>513</v>
      </c>
      <c r="B49" s="662" t="s">
        <v>514</v>
      </c>
      <c r="C49" s="663" t="s">
        <v>531</v>
      </c>
      <c r="D49" s="664" t="s">
        <v>727</v>
      </c>
      <c r="E49" s="663" t="s">
        <v>537</v>
      </c>
      <c r="F49" s="664" t="s">
        <v>729</v>
      </c>
      <c r="G49" s="663" t="s">
        <v>538</v>
      </c>
      <c r="H49" s="663" t="s">
        <v>691</v>
      </c>
      <c r="I49" s="663" t="s">
        <v>692</v>
      </c>
      <c r="J49" s="663" t="s">
        <v>693</v>
      </c>
      <c r="K49" s="663" t="s">
        <v>694</v>
      </c>
      <c r="L49" s="665">
        <v>88.881935348224346</v>
      </c>
      <c r="M49" s="665">
        <v>50</v>
      </c>
      <c r="N49" s="666">
        <v>4444.0967674112171</v>
      </c>
    </row>
    <row r="50" spans="1:14" ht="14.4" customHeight="1" x14ac:dyDescent="0.3">
      <c r="A50" s="661" t="s">
        <v>513</v>
      </c>
      <c r="B50" s="662" t="s">
        <v>514</v>
      </c>
      <c r="C50" s="663" t="s">
        <v>531</v>
      </c>
      <c r="D50" s="664" t="s">
        <v>727</v>
      </c>
      <c r="E50" s="663" t="s">
        <v>537</v>
      </c>
      <c r="F50" s="664" t="s">
        <v>729</v>
      </c>
      <c r="G50" s="663" t="s">
        <v>538</v>
      </c>
      <c r="H50" s="663" t="s">
        <v>695</v>
      </c>
      <c r="I50" s="663" t="s">
        <v>696</v>
      </c>
      <c r="J50" s="663" t="s">
        <v>697</v>
      </c>
      <c r="K50" s="663" t="s">
        <v>698</v>
      </c>
      <c r="L50" s="665">
        <v>34.739551805213218</v>
      </c>
      <c r="M50" s="665">
        <v>100</v>
      </c>
      <c r="N50" s="666">
        <v>3473.9551805213218</v>
      </c>
    </row>
    <row r="51" spans="1:14" ht="14.4" customHeight="1" x14ac:dyDescent="0.3">
      <c r="A51" s="661" t="s">
        <v>513</v>
      </c>
      <c r="B51" s="662" t="s">
        <v>514</v>
      </c>
      <c r="C51" s="663" t="s">
        <v>531</v>
      </c>
      <c r="D51" s="664" t="s">
        <v>727</v>
      </c>
      <c r="E51" s="663" t="s">
        <v>537</v>
      </c>
      <c r="F51" s="664" t="s">
        <v>729</v>
      </c>
      <c r="G51" s="663" t="s">
        <v>538</v>
      </c>
      <c r="H51" s="663" t="s">
        <v>699</v>
      </c>
      <c r="I51" s="663" t="s">
        <v>700</v>
      </c>
      <c r="J51" s="663" t="s">
        <v>701</v>
      </c>
      <c r="K51" s="663" t="s">
        <v>702</v>
      </c>
      <c r="L51" s="665">
        <v>83.13</v>
      </c>
      <c r="M51" s="665">
        <v>1</v>
      </c>
      <c r="N51" s="666">
        <v>83.13</v>
      </c>
    </row>
    <row r="52" spans="1:14" ht="14.4" customHeight="1" x14ac:dyDescent="0.3">
      <c r="A52" s="661" t="s">
        <v>513</v>
      </c>
      <c r="B52" s="662" t="s">
        <v>514</v>
      </c>
      <c r="C52" s="663" t="s">
        <v>531</v>
      </c>
      <c r="D52" s="664" t="s">
        <v>727</v>
      </c>
      <c r="E52" s="663" t="s">
        <v>537</v>
      </c>
      <c r="F52" s="664" t="s">
        <v>729</v>
      </c>
      <c r="G52" s="663" t="s">
        <v>538</v>
      </c>
      <c r="H52" s="663" t="s">
        <v>703</v>
      </c>
      <c r="I52" s="663" t="s">
        <v>703</v>
      </c>
      <c r="J52" s="663" t="s">
        <v>622</v>
      </c>
      <c r="K52" s="663" t="s">
        <v>704</v>
      </c>
      <c r="L52" s="665">
        <v>100</v>
      </c>
      <c r="M52" s="665">
        <v>1</v>
      </c>
      <c r="N52" s="666">
        <v>100</v>
      </c>
    </row>
    <row r="53" spans="1:14" ht="14.4" customHeight="1" x14ac:dyDescent="0.3">
      <c r="A53" s="661" t="s">
        <v>513</v>
      </c>
      <c r="B53" s="662" t="s">
        <v>514</v>
      </c>
      <c r="C53" s="663" t="s">
        <v>531</v>
      </c>
      <c r="D53" s="664" t="s">
        <v>727</v>
      </c>
      <c r="E53" s="663" t="s">
        <v>537</v>
      </c>
      <c r="F53" s="664" t="s">
        <v>729</v>
      </c>
      <c r="G53" s="663" t="s">
        <v>538</v>
      </c>
      <c r="H53" s="663" t="s">
        <v>705</v>
      </c>
      <c r="I53" s="663" t="s">
        <v>705</v>
      </c>
      <c r="J53" s="663" t="s">
        <v>622</v>
      </c>
      <c r="K53" s="663" t="s">
        <v>706</v>
      </c>
      <c r="L53" s="665">
        <v>100</v>
      </c>
      <c r="M53" s="665">
        <v>1</v>
      </c>
      <c r="N53" s="666">
        <v>100</v>
      </c>
    </row>
    <row r="54" spans="1:14" ht="14.4" customHeight="1" x14ac:dyDescent="0.3">
      <c r="A54" s="661" t="s">
        <v>513</v>
      </c>
      <c r="B54" s="662" t="s">
        <v>514</v>
      </c>
      <c r="C54" s="663" t="s">
        <v>531</v>
      </c>
      <c r="D54" s="664" t="s">
        <v>727</v>
      </c>
      <c r="E54" s="663" t="s">
        <v>675</v>
      </c>
      <c r="F54" s="664" t="s">
        <v>731</v>
      </c>
      <c r="G54" s="663" t="s">
        <v>538</v>
      </c>
      <c r="H54" s="663" t="s">
        <v>707</v>
      </c>
      <c r="I54" s="663" t="s">
        <v>708</v>
      </c>
      <c r="J54" s="663" t="s">
        <v>709</v>
      </c>
      <c r="K54" s="663" t="s">
        <v>710</v>
      </c>
      <c r="L54" s="665">
        <v>725.18000000000006</v>
      </c>
      <c r="M54" s="665">
        <v>29</v>
      </c>
      <c r="N54" s="666">
        <v>21030.22</v>
      </c>
    </row>
    <row r="55" spans="1:14" ht="14.4" customHeight="1" x14ac:dyDescent="0.3">
      <c r="A55" s="661" t="s">
        <v>513</v>
      </c>
      <c r="B55" s="662" t="s">
        <v>514</v>
      </c>
      <c r="C55" s="663" t="s">
        <v>531</v>
      </c>
      <c r="D55" s="664" t="s">
        <v>727</v>
      </c>
      <c r="E55" s="663" t="s">
        <v>675</v>
      </c>
      <c r="F55" s="664" t="s">
        <v>731</v>
      </c>
      <c r="G55" s="663" t="s">
        <v>608</v>
      </c>
      <c r="H55" s="663" t="s">
        <v>711</v>
      </c>
      <c r="I55" s="663" t="s">
        <v>712</v>
      </c>
      <c r="J55" s="663" t="s">
        <v>713</v>
      </c>
      <c r="K55" s="663" t="s">
        <v>714</v>
      </c>
      <c r="L55" s="665">
        <v>5223.37</v>
      </c>
      <c r="M55" s="665">
        <v>2</v>
      </c>
      <c r="N55" s="666">
        <v>10446.74</v>
      </c>
    </row>
    <row r="56" spans="1:14" ht="14.4" customHeight="1" x14ac:dyDescent="0.3">
      <c r="A56" s="661" t="s">
        <v>513</v>
      </c>
      <c r="B56" s="662" t="s">
        <v>514</v>
      </c>
      <c r="C56" s="663" t="s">
        <v>531</v>
      </c>
      <c r="D56" s="664" t="s">
        <v>727</v>
      </c>
      <c r="E56" s="663" t="s">
        <v>675</v>
      </c>
      <c r="F56" s="664" t="s">
        <v>731</v>
      </c>
      <c r="G56" s="663" t="s">
        <v>608</v>
      </c>
      <c r="H56" s="663" t="s">
        <v>715</v>
      </c>
      <c r="I56" s="663" t="s">
        <v>716</v>
      </c>
      <c r="J56" s="663" t="s">
        <v>717</v>
      </c>
      <c r="K56" s="663" t="s">
        <v>718</v>
      </c>
      <c r="L56" s="665">
        <v>2089.3510037133769</v>
      </c>
      <c r="M56" s="665">
        <v>80</v>
      </c>
      <c r="N56" s="666">
        <v>167148.08029707015</v>
      </c>
    </row>
    <row r="57" spans="1:14" ht="14.4" customHeight="1" x14ac:dyDescent="0.3">
      <c r="A57" s="661" t="s">
        <v>513</v>
      </c>
      <c r="B57" s="662" t="s">
        <v>514</v>
      </c>
      <c r="C57" s="663" t="s">
        <v>531</v>
      </c>
      <c r="D57" s="664" t="s">
        <v>727</v>
      </c>
      <c r="E57" s="663" t="s">
        <v>675</v>
      </c>
      <c r="F57" s="664" t="s">
        <v>731</v>
      </c>
      <c r="G57" s="663" t="s">
        <v>608</v>
      </c>
      <c r="H57" s="663" t="s">
        <v>719</v>
      </c>
      <c r="I57" s="663" t="s">
        <v>719</v>
      </c>
      <c r="J57" s="663" t="s">
        <v>717</v>
      </c>
      <c r="K57" s="663" t="s">
        <v>720</v>
      </c>
      <c r="L57" s="665">
        <v>41786.995749999995</v>
      </c>
      <c r="M57" s="665">
        <v>20</v>
      </c>
      <c r="N57" s="666">
        <v>835739.91499999992</v>
      </c>
    </row>
    <row r="58" spans="1:14" ht="14.4" customHeight="1" thickBot="1" x14ac:dyDescent="0.35">
      <c r="A58" s="667" t="s">
        <v>513</v>
      </c>
      <c r="B58" s="668" t="s">
        <v>514</v>
      </c>
      <c r="C58" s="669" t="s">
        <v>534</v>
      </c>
      <c r="D58" s="670" t="s">
        <v>728</v>
      </c>
      <c r="E58" s="669" t="s">
        <v>721</v>
      </c>
      <c r="F58" s="670" t="s">
        <v>732</v>
      </c>
      <c r="G58" s="669" t="s">
        <v>538</v>
      </c>
      <c r="H58" s="669" t="s">
        <v>722</v>
      </c>
      <c r="I58" s="669" t="s">
        <v>722</v>
      </c>
      <c r="J58" s="669" t="s">
        <v>723</v>
      </c>
      <c r="K58" s="669" t="s">
        <v>724</v>
      </c>
      <c r="L58" s="671">
        <v>19022.896666666667</v>
      </c>
      <c r="M58" s="671">
        <v>3</v>
      </c>
      <c r="N58" s="672">
        <v>57068.69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5" t="s">
        <v>206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3" t="s">
        <v>185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687" t="s">
        <v>733</v>
      </c>
      <c r="B5" s="659"/>
      <c r="C5" s="677">
        <v>0</v>
      </c>
      <c r="D5" s="659">
        <v>616358.245</v>
      </c>
      <c r="E5" s="677">
        <v>1</v>
      </c>
      <c r="F5" s="660">
        <v>616358.245</v>
      </c>
    </row>
    <row r="6" spans="1:6" ht="14.4" customHeight="1" thickBot="1" x14ac:dyDescent="0.35">
      <c r="A6" s="688" t="s">
        <v>734</v>
      </c>
      <c r="B6" s="680"/>
      <c r="C6" s="681">
        <v>0</v>
      </c>
      <c r="D6" s="680">
        <v>166</v>
      </c>
      <c r="E6" s="681">
        <v>1</v>
      </c>
      <c r="F6" s="682">
        <v>166</v>
      </c>
    </row>
    <row r="7" spans="1:6" ht="14.4" customHeight="1" thickBot="1" x14ac:dyDescent="0.35">
      <c r="A7" s="683" t="s">
        <v>3</v>
      </c>
      <c r="B7" s="684"/>
      <c r="C7" s="685">
        <v>0</v>
      </c>
      <c r="D7" s="684">
        <v>616524.245</v>
      </c>
      <c r="E7" s="685">
        <v>1</v>
      </c>
      <c r="F7" s="686">
        <v>616524.245</v>
      </c>
    </row>
    <row r="8" spans="1:6" ht="14.4" customHeight="1" thickBot="1" x14ac:dyDescent="0.35"/>
    <row r="9" spans="1:6" ht="14.4" customHeight="1" x14ac:dyDescent="0.3">
      <c r="A9" s="687" t="s">
        <v>735</v>
      </c>
      <c r="B9" s="659"/>
      <c r="C9" s="677">
        <v>0</v>
      </c>
      <c r="D9" s="659">
        <v>616358.245</v>
      </c>
      <c r="E9" s="677">
        <v>1</v>
      </c>
      <c r="F9" s="660">
        <v>616358.245</v>
      </c>
    </row>
    <row r="10" spans="1:6" ht="14.4" customHeight="1" thickBot="1" x14ac:dyDescent="0.35">
      <c r="A10" s="688" t="s">
        <v>736</v>
      </c>
      <c r="B10" s="680"/>
      <c r="C10" s="681">
        <v>0</v>
      </c>
      <c r="D10" s="680">
        <v>166</v>
      </c>
      <c r="E10" s="681">
        <v>1</v>
      </c>
      <c r="F10" s="682">
        <v>166</v>
      </c>
    </row>
    <row r="11" spans="1:6" ht="14.4" customHeight="1" thickBot="1" x14ac:dyDescent="0.35">
      <c r="A11" s="683" t="s">
        <v>3</v>
      </c>
      <c r="B11" s="684"/>
      <c r="C11" s="685">
        <v>0</v>
      </c>
      <c r="D11" s="684">
        <v>616524.245</v>
      </c>
      <c r="E11" s="685">
        <v>1</v>
      </c>
      <c r="F11" s="686">
        <v>616524.245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2016-03-30T20:32:10Z</dcterms:modified>
</cp:coreProperties>
</file>